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tabRatio="598" activeTab="0"/>
  </bookViews>
  <sheets>
    <sheet name="Rekapitulace stavby" sheetId="1" r:id="rId1"/>
    <sheet name="SO01-01 - Stavební část" sheetId="2" r:id="rId2"/>
    <sheet name="SO01-02 - Vytápění" sheetId="3" r:id="rId3"/>
    <sheet name="SO01-03 - Zdravotně techn..." sheetId="4" r:id="rId4"/>
    <sheet name="SO01-04 - Elektroinstalac..." sheetId="5" r:id="rId5"/>
    <sheet name="SO01-05 - Elektroinstalac..." sheetId="6" r:id="rId6"/>
    <sheet name="SO01-06 - Vzduchotechnika" sheetId="7" r:id="rId7"/>
    <sheet name="SO02-01 - Stavební část" sheetId="8" r:id="rId8"/>
    <sheet name="SO02-02 - Vytápění" sheetId="9" r:id="rId9"/>
    <sheet name="SO02-03 - Zdravotně techn..." sheetId="10" r:id="rId10"/>
    <sheet name="SO02-04 - Elektroinstalac..." sheetId="11" r:id="rId11"/>
    <sheet name="SO02-05 - Elektroinstalac..." sheetId="12" r:id="rId12"/>
    <sheet name="SO02-06 - Vzduchotechnika" sheetId="13" r:id="rId13"/>
    <sheet name="SO03 - Sjezd a venkovní ú..." sheetId="14" r:id="rId14"/>
    <sheet name="SO04 - Přeložka plynu" sheetId="15" r:id="rId15"/>
    <sheet name="SO05 - Výsadba zeleně" sheetId="16" r:id="rId16"/>
    <sheet name="VON - Vedlejší a ostatní ..." sheetId="17" r:id="rId17"/>
    <sheet name="Pokyny pro vyplnění" sheetId="18" r:id="rId18"/>
  </sheets>
  <definedNames>
    <definedName name="_xlnm._FilterDatabase" localSheetId="1" hidden="1">'SO01-01 - Stavební část'!$C$117:$K$961</definedName>
    <definedName name="_xlnm._FilterDatabase" localSheetId="2" hidden="1">'SO01-02 - Vytápění'!$C$87:$K$159</definedName>
    <definedName name="_xlnm._FilterDatabase" localSheetId="3" hidden="1">'SO01-03 - Zdravotně techn...'!$C$89:$K$284</definedName>
    <definedName name="_xlnm._FilterDatabase" localSheetId="4" hidden="1">'SO01-04 - Elektroinstalac...'!$C$92:$K$302</definedName>
    <definedName name="_xlnm._FilterDatabase" localSheetId="5" hidden="1">'SO01-05 - Elektroinstalac...'!$C$83:$K$113</definedName>
    <definedName name="_xlnm._FilterDatabase" localSheetId="6" hidden="1">'SO01-06 - Vzduchotechnika'!$C$85:$K$104</definedName>
    <definedName name="_xlnm._FilterDatabase" localSheetId="7" hidden="1">'SO02-01 - Stavební část'!$C$110:$K$728</definedName>
    <definedName name="_xlnm._FilterDatabase" localSheetId="8" hidden="1">'SO02-02 - Vytápění'!$C$87:$K$159</definedName>
    <definedName name="_xlnm._FilterDatabase" localSheetId="9" hidden="1">'SO02-03 - Zdravotně techn...'!$C$84:$K$201</definedName>
    <definedName name="_xlnm._FilterDatabase" localSheetId="10" hidden="1">'SO02-04 - Elektroinstalac...'!$C$91:$K$272</definedName>
    <definedName name="_xlnm._FilterDatabase" localSheetId="11" hidden="1">'SO02-05 - Elektroinstalac...'!$C$82:$K$92</definedName>
    <definedName name="_xlnm._FilterDatabase" localSheetId="12" hidden="1">'SO02-06 - Vzduchotechnika'!$C$85:$K$108</definedName>
    <definedName name="_xlnm._FilterDatabase" localSheetId="13" hidden="1">'SO03 - Sjezd a venkovní ú...'!$C$90:$K$348</definedName>
    <definedName name="_xlnm._FilterDatabase" localSheetId="14" hidden="1">'SO04 - Přeložka plynu'!$C$82:$K$157</definedName>
    <definedName name="_xlnm._FilterDatabase" localSheetId="15" hidden="1">'SO05 - Výsadba zeleně'!$C$78:$K$135</definedName>
    <definedName name="_xlnm._FilterDatabase" localSheetId="16" hidden="1">'VON - Vedlejší a ostatní ...'!$C$80:$K$167</definedName>
    <definedName name="_xlnm.Print_Area" localSheetId="17">'Pokyny pro vyplnění'!$B$2:$K$69,'Pokyny pro vyplnění'!$B$72:$K$116,'Pokyny pro vyplnění'!$B$119:$K$188,'Pokyny pro vyplnění'!$B$196:$K$216</definedName>
    <definedName name="_xlnm.Print_Area" localSheetId="0">'Rekapitulace stavby'!$D$4:$AO$33,'Rekapitulace stavby'!$C$39:$AQ$70</definedName>
    <definedName name="_xlnm.Print_Area" localSheetId="1">'SO01-01 - Stavební část'!$C$4:$J$38,'SO01-01 - Stavební část'!$C$44:$J$97,'SO01-01 - Stavební část'!$C$103:$K$961</definedName>
    <definedName name="_xlnm.Print_Area" localSheetId="2">'SO01-02 - Vytápění'!$C$4:$J$38,'SO01-02 - Vytápění'!$C$44:$J$67,'SO01-02 - Vytápění'!$C$73:$K$159</definedName>
    <definedName name="_xlnm.Print_Area" localSheetId="3">'SO01-03 - Zdravotně techn...'!$C$4:$J$38,'SO01-03 - Zdravotně techn...'!$C$44:$J$69,'SO01-03 - Zdravotně techn...'!$C$75:$K$284</definedName>
    <definedName name="_xlnm.Print_Area" localSheetId="4">'SO01-04 - Elektroinstalac...'!$C$4:$J$38,'SO01-04 - Elektroinstalac...'!$C$44:$J$72,'SO01-04 - Elektroinstalac...'!$C$78:$K$302</definedName>
    <definedName name="_xlnm.Print_Area" localSheetId="5">'SO01-05 - Elektroinstalac...'!$C$4:$J$38,'SO01-05 - Elektroinstalac...'!$C$44:$J$63,'SO01-05 - Elektroinstalac...'!$C$69:$K$113</definedName>
    <definedName name="_xlnm.Print_Area" localSheetId="6">'SO01-06 - Vzduchotechnika'!$C$4:$J$38,'SO01-06 - Vzduchotechnika'!$C$44:$J$65,'SO01-06 - Vzduchotechnika'!$C$71:$K$104</definedName>
    <definedName name="_xlnm.Print_Area" localSheetId="7">'SO02-01 - Stavební část'!$C$4:$J$38,'SO02-01 - Stavební část'!$C$44:$J$90,'SO02-01 - Stavební část'!$C$96:$K$728</definedName>
    <definedName name="_xlnm.Print_Area" localSheetId="8">'SO02-02 - Vytápění'!$C$4:$J$38,'SO02-02 - Vytápění'!$C$44:$J$67,'SO02-02 - Vytápění'!$C$73:$K$159</definedName>
    <definedName name="_xlnm.Print_Area" localSheetId="9">'SO02-03 - Zdravotně techn...'!$C$4:$J$38,'SO02-03 - Zdravotně techn...'!$C$44:$J$64,'SO02-03 - Zdravotně techn...'!$C$70:$K$201</definedName>
    <definedName name="_xlnm.Print_Area" localSheetId="10">'SO02-04 - Elektroinstalac...'!$C$4:$J$38,'SO02-04 - Elektroinstalac...'!$C$44:$J$71,'SO02-04 - Elektroinstalac...'!$C$77:$K$272</definedName>
    <definedName name="_xlnm.Print_Area" localSheetId="11">'SO02-05 - Elektroinstalac...'!$C$4:$J$38,'SO02-05 - Elektroinstalac...'!$C$44:$J$62,'SO02-05 - Elektroinstalac...'!$C$68:$K$92</definedName>
    <definedName name="_xlnm.Print_Area" localSheetId="12">'SO02-06 - Vzduchotechnika'!$C$4:$J$38,'SO02-06 - Vzduchotechnika'!$C$44:$J$65,'SO02-06 - Vzduchotechnika'!$C$71:$K$108</definedName>
    <definedName name="_xlnm.Print_Area" localSheetId="13">'SO03 - Sjezd a venkovní ú...'!$C$4:$J$36,'SO03 - Sjezd a venkovní ú...'!$C$42:$J$72,'SO03 - Sjezd a venkovní ú...'!$C$78:$K$348</definedName>
    <definedName name="_xlnm.Print_Area" localSheetId="14">'SO04 - Přeložka plynu'!$C$4:$J$36,'SO04 - Přeložka plynu'!$C$42:$J$64,'SO04 - Přeložka plynu'!$C$70:$K$157</definedName>
    <definedName name="_xlnm.Print_Area" localSheetId="15">'SO05 - Výsadba zeleně'!$C$4:$J$36,'SO05 - Výsadba zeleně'!$C$42:$J$60,'SO05 - Výsadba zeleně'!$C$66:$K$135</definedName>
    <definedName name="_xlnm.Print_Area" localSheetId="16">'VON - Vedlejší a ostatní ...'!$C$4:$J$36,'VON - Vedlejší a ostatní ...'!$C$42:$J$62,'VON - Vedlejší a ostatní ...'!$C$68:$K$167</definedName>
    <definedName name="_xlnm.Print_Titles" localSheetId="0">'Rekapitulace stavby'!$49:$49</definedName>
    <definedName name="_xlnm.Print_Titles" localSheetId="1">'SO01-01 - Stavební část'!$117:$117</definedName>
    <definedName name="_xlnm.Print_Titles" localSheetId="2">'SO01-02 - Vytápění'!$87:$87</definedName>
    <definedName name="_xlnm.Print_Titles" localSheetId="3">'SO01-03 - Zdravotně techn...'!$89:$89</definedName>
    <definedName name="_xlnm.Print_Titles" localSheetId="4">'SO01-04 - Elektroinstalac...'!$92:$92</definedName>
    <definedName name="_xlnm.Print_Titles" localSheetId="5">'SO01-05 - Elektroinstalac...'!$83:$83</definedName>
    <definedName name="_xlnm.Print_Titles" localSheetId="6">'SO01-06 - Vzduchotechnika'!$85:$85</definedName>
    <definedName name="_xlnm.Print_Titles" localSheetId="7">'SO02-01 - Stavební část'!$110:$110</definedName>
    <definedName name="_xlnm.Print_Titles" localSheetId="8">'SO02-02 - Vytápění'!$87:$87</definedName>
    <definedName name="_xlnm.Print_Titles" localSheetId="9">'SO02-03 - Zdravotně techn...'!$84:$84</definedName>
    <definedName name="_xlnm.Print_Titles" localSheetId="10">'SO02-04 - Elektroinstalac...'!$91:$91</definedName>
    <definedName name="_xlnm.Print_Titles" localSheetId="11">'SO02-05 - Elektroinstalac...'!$82:$82</definedName>
    <definedName name="_xlnm.Print_Titles" localSheetId="12">'SO02-06 - Vzduchotechnika'!$85:$85</definedName>
    <definedName name="_xlnm.Print_Titles" localSheetId="13">'SO03 - Sjezd a venkovní ú...'!$90:$90</definedName>
    <definedName name="_xlnm.Print_Titles" localSheetId="14">'SO04 - Přeložka plynu'!$82:$82</definedName>
    <definedName name="_xlnm.Print_Titles" localSheetId="15">'SO05 - Výsadba zeleně'!$78:$78</definedName>
    <definedName name="_xlnm.Print_Titles" localSheetId="16">'VON - Vedlejší a ostatní ...'!$80:$80</definedName>
  </definedNames>
  <calcPr calcId="145621"/>
</workbook>
</file>

<file path=xl/sharedStrings.xml><?xml version="1.0" encoding="utf-8"?>
<sst xmlns="http://schemas.openxmlformats.org/spreadsheetml/2006/main" count="34369" uniqueCount="3924">
  <si>
    <t>Export VZ</t>
  </si>
  <si>
    <t>List obsahuje:</t>
  </si>
  <si>
    <t>1) Rekapitulace stavby</t>
  </si>
  <si>
    <t>2) Rekapitulace objektů stavby a soupisů prací</t>
  </si>
  <si>
    <t>3.0</t>
  </si>
  <si>
    <t/>
  </si>
  <si>
    <t>False</t>
  </si>
  <si>
    <t>{6d4c33d8-bb97-47de-bcb8-78d3888dcddc}</t>
  </si>
  <si>
    <t>&gt;&gt;  skryté sloupce  &lt;&lt;</t>
  </si>
  <si>
    <t>0,01</t>
  </si>
  <si>
    <t>21</t>
  </si>
  <si>
    <t>15</t>
  </si>
  <si>
    <t>REKAPITULACE STAVBY</t>
  </si>
  <si>
    <t>v ---  níže se nacházejí doplnkové a pomocné údaje k sestavám  --- v</t>
  </si>
  <si>
    <t>Návod na vyplnění</t>
  </si>
  <si>
    <t>0,001</t>
  </si>
  <si>
    <t>Kód:</t>
  </si>
  <si>
    <t>2018-10-03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</si>
  <si>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</si>
  <si>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</si>
  <si>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Přístavba ZŠ Komenského, Dačice</t>
  </si>
  <si>
    <t>KSO:</t>
  </si>
  <si>
    <t>CC-CZ:</t>
  </si>
  <si>
    <t>Místo:</t>
  </si>
  <si>
    <t xml:space="preserve"> </t>
  </si>
  <si>
    <t>Datum:</t>
  </si>
  <si>
    <t>Zadavatel:</t>
  </si>
  <si>
    <t>IČ:</t>
  </si>
  <si>
    <t>Město Dačice</t>
  </si>
  <si>
    <t>DIČ:</t>
  </si>
  <si>
    <t>Uchazeč:</t>
  </si>
  <si>
    <t>Vyplň údaj</t>
  </si>
  <si>
    <t>Projektant:</t>
  </si>
  <si>
    <t>f-plan, spol. 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</si>
  <si>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</si>
  <si>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</si>
  <si>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Rozpočet byl zpracován importem jednotlivých rozpočtů sestavených v roce 2016. Tyto rozpočty neobsahovaly výkazy výměr, tedy nemohlo dojít k jejich importu do tohoto rozpočtu.</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</si>
  <si>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</si>
  <si>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</si>
  <si>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</si>
  <si>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</si>
  <si>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</si>
  <si>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</si>
  <si>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</si>
  <si>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</si>
  <si>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</si>
  <si>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</si>
  <si>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</si>
  <si>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</si>
  <si>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</si>
  <si>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</si>
  <si>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</si>
  <si>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</si>
  <si>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</si>
  <si>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</si>
  <si>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</si>
  <si>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</si>
  <si>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</si>
  <si>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</si>
  <si>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</si>
  <si>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</si>
  <si>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</si>
  <si>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</si>
  <si>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</si>
  <si>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</si>
  <si>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</si>
  <si>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</si>
  <si>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</si>
  <si>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</si>
  <si>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</si>
  <si>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</si>
  <si>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</si>
  <si>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</si>
  <si>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</si>
  <si>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</si>
  <si>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</si>
  <si>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Přístavba</t>
  </si>
  <si>
    <t>STA</t>
  </si>
  <si>
    <t>1</t>
  </si>
  <si>
    <t>{bf499e4b-3139-45dc-ac82-927a0e267a07}</t>
  </si>
  <si>
    <t>2</t>
  </si>
  <si>
    <t>/</t>
  </si>
  <si>
    <t>SO01-01</t>
  </si>
  <si>
    <t>Stavební část</t>
  </si>
  <si>
    <t>Soupis</t>
  </si>
  <si>
    <t>{79ac92af-7aa3-4065-8108-bc5c447548ac}</t>
  </si>
  <si>
    <t>SO01-02</t>
  </si>
  <si>
    <t>Vytápění</t>
  </si>
  <si>
    <t>{4558bb91-ef0d-444d-b1b0-5f1bc51bac83}</t>
  </si>
  <si>
    <t>SO01-03</t>
  </si>
  <si>
    <t>Zdravotně technické instalace</t>
  </si>
  <si>
    <t>{703b20b0-60de-4c77-81ff-0fcfd5282e46}</t>
  </si>
  <si>
    <t>SO01-04</t>
  </si>
  <si>
    <t>Elektroinstalace - silnoproud</t>
  </si>
  <si>
    <t>{077a88e5-226c-4778-adcc-13a9be46bf70}</t>
  </si>
  <si>
    <t>SO01-05</t>
  </si>
  <si>
    <t>Elektroinstalace - slaboproud</t>
  </si>
  <si>
    <t>{f1beb92f-b516-42e8-8c3f-2e120870f60e}</t>
  </si>
  <si>
    <t>SO01-06</t>
  </si>
  <si>
    <t>Vzduchotechnika</t>
  </si>
  <si>
    <t>{afde9763-a16e-4baf-ae39-9345447dc5bd}</t>
  </si>
  <si>
    <t>SO02</t>
  </si>
  <si>
    <t>Vestavba</t>
  </si>
  <si>
    <t>{3717e0d3-9fcc-46b5-97e3-f2db497ba6c0}</t>
  </si>
  <si>
    <t>SO02-01</t>
  </si>
  <si>
    <t>{8d3a2226-347f-4c49-a890-d2748935c5bc}</t>
  </si>
  <si>
    <t>SO02-02</t>
  </si>
  <si>
    <t>{6533017e-6b09-48d1-8b9b-b5bfc1bd080a}</t>
  </si>
  <si>
    <t>SO02-03</t>
  </si>
  <si>
    <t>{ca55395b-2265-4b62-9c19-b3a429a30fb1}</t>
  </si>
  <si>
    <t>SO02-04</t>
  </si>
  <si>
    <t>{27d3d608-fc52-49b5-816d-0202b01e8061}</t>
  </si>
  <si>
    <t>SO02-05</t>
  </si>
  <si>
    <t>{f62081b9-67de-4767-a50d-7495638e8e04}</t>
  </si>
  <si>
    <t>SO02-06</t>
  </si>
  <si>
    <t>{026c8c69-a739-41b6-bc9a-ddba83eb9ae9}</t>
  </si>
  <si>
    <t>SO03</t>
  </si>
  <si>
    <t>Sjezd a venkovní úpravy</t>
  </si>
  <si>
    <t>{a86c6134-6b32-420a-8754-cac1952c7d7b}</t>
  </si>
  <si>
    <t>SO04</t>
  </si>
  <si>
    <t>Přeložka plynu</t>
  </si>
  <si>
    <t>{4f049b18-86ff-412a-a4e9-d874acb44fac}</t>
  </si>
  <si>
    <t>SO05</t>
  </si>
  <si>
    <t>Výsadba zeleně</t>
  </si>
  <si>
    <t>{a9a51209-5062-4110-8bbf-c416f5cd699e}</t>
  </si>
  <si>
    <t>VON</t>
  </si>
  <si>
    <t>Vedlejší a ostatní náklady</t>
  </si>
  <si>
    <t>{c866c810-67e6-42c1-bf47-03dedb07ea79}</t>
  </si>
  <si>
    <t>1) Krycí list soupisu</t>
  </si>
  <si>
    <t>2) Rekapitulace</t>
  </si>
  <si>
    <t>3) Soupis prací</t>
  </si>
  <si>
    <t>Zpět na list:</t>
  </si>
  <si>
    <t>Rekapitulace stavby</t>
  </si>
  <si>
    <t>KRYCÍ LIST SOUPISU</t>
  </si>
  <si>
    <t>Objekt:</t>
  </si>
  <si>
    <t>SO01 - Přístavba</t>
  </si>
  <si>
    <t>Soupis:</t>
  </si>
  <si>
    <t>SO01-01 - Stavební část</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</si>
  <si>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Rozpočet byl zpracován importem jednotlivých rozpočtů sestavených v roce 2016. Tyto rozpočty neobsahovaly výkazy výměr, tedy nemohlo dojít k jejich importu do tohoto rozpočtu.</t>
  </si>
  <si>
    <t>REKAPITULACE ČLENĚNÍ SOUPISU PRACÍ</t>
  </si>
  <si>
    <t>Kód dílu - Popis</t>
  </si>
  <si>
    <t>Cena celkem [CZK]</t>
  </si>
  <si>
    <t>Náklady soupisu celkem</t>
  </si>
  <si>
    <t>-1</t>
  </si>
  <si>
    <t>HSV - Práce a dodávky HSV</t>
  </si>
  <si>
    <t xml:space="preserve">    1 - Zemní práce</t>
  </si>
  <si>
    <t xml:space="preserve">    2 - Základy a zvláštní zakládání</t>
  </si>
  <si>
    <t xml:space="preserve">    3 - Svislé a kompletní konstrukce</t>
  </si>
  <si>
    <t xml:space="preserve">    4 - Vodorovné konstrukce</t>
  </si>
  <si>
    <t xml:space="preserve">    6 - Úpravy povrchu, podlahy</t>
  </si>
  <si>
    <t xml:space="preserve">    61 - Upravy povrchů vnitřní</t>
  </si>
  <si>
    <t xml:space="preserve">    62 - Úprava povrchů vnější</t>
  </si>
  <si>
    <t xml:space="preserve">    63 - Podlahy a podlahové konstrukce</t>
  </si>
  <si>
    <t xml:space="preserve">    64 - Výplně otvorů</t>
  </si>
  <si>
    <t xml:space="preserve">    9 - Ostatní konstrukce a práce, bourání</t>
  </si>
  <si>
    <t xml:space="preserve">    94 - Lešení a stavební výtahy</t>
  </si>
  <si>
    <t xml:space="preserve">    95 - Dokončovací konstrukce na pozemních stavbách</t>
  </si>
  <si>
    <t xml:space="preserve">    96 - Bourání konstrukcí</t>
  </si>
  <si>
    <t xml:space="preserve">    97 - Prorážení otvorů</t>
  </si>
  <si>
    <t xml:space="preserve">    99 - Staveništní přesun hmot</t>
  </si>
  <si>
    <t xml:space="preserve">    997 - Přesun sutě</t>
  </si>
  <si>
    <t>PSV - Práce a dodávky PSV</t>
  </si>
  <si>
    <t xml:space="preserve">    711 - Izolace proti vodě</t>
  </si>
  <si>
    <t xml:space="preserve">    713 - Izolace tepelné</t>
  </si>
  <si>
    <t xml:space="preserve">    714 - Izolace akustické a protiotřesové</t>
  </si>
  <si>
    <t xml:space="preserve">    762 - Konstrukce tesařské</t>
  </si>
  <si>
    <t xml:space="preserve">    7631 - Konstrukce sádrokartonové</t>
  </si>
  <si>
    <t xml:space="preserve">    764 - Konstrukce klempířské</t>
  </si>
  <si>
    <t xml:space="preserve">    765 - Krytiny tvrdé</t>
  </si>
  <si>
    <t xml:space="preserve">    766 - Konstrukce truhlářské</t>
  </si>
  <si>
    <t xml:space="preserve">    767 - Konstrukce zámečnické</t>
  </si>
  <si>
    <t xml:space="preserve">    771 - Podlahy z dlaždic a obklady</t>
  </si>
  <si>
    <t xml:space="preserve">    776 - Podlahy povlakové</t>
  </si>
  <si>
    <t xml:space="preserve">    777 - Podlahy ze syntetických hmot</t>
  </si>
  <si>
    <t xml:space="preserve">    781 - Obklady keramické</t>
  </si>
  <si>
    <t xml:space="preserve">    783 - Nátěry</t>
  </si>
  <si>
    <t xml:space="preserve">    784 - Malby</t>
  </si>
  <si>
    <t xml:space="preserve">    786 - Dokončovací práce - čalounické úpravy</t>
  </si>
  <si>
    <t>M - Práce a dodávky M</t>
  </si>
  <si>
    <t xml:space="preserve">    M33 - Montáže dopravních zařízení a vah-výtahy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</si>
  <si>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</si>
  <si>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</si>
  <si>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</si>
  <si>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</si>
  <si>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</si>
  <si>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</si>
  <si>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</si>
  <si>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</si>
  <si>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</si>
  <si>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</si>
  <si>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</si>
  <si>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</si>
  <si>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</si>
  <si>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</si>
  <si>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</si>
  <si>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</si>
  <si>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</si>
  <si>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</si>
  <si>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</si>
  <si>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</si>
  <si>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</si>
  <si>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</si>
  <si>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2018 02</t>
  </si>
  <si>
    <t>4</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</si>
  <si>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</si>
  <si>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</si>
  <si>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</si>
  <si>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v tl.150mm</t>
  </si>
  <si>
    <t>38,40</t>
  </si>
  <si>
    <t>Součet</t>
  </si>
  <si>
    <t>131201101</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</si>
  <si>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</si>
  <si>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</si>
  <si>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40% v hornině 3</t>
  </si>
  <si>
    <t>4,51</t>
  </si>
  <si>
    <t>3</t>
  </si>
  <si>
    <t>131201109</t>
  </si>
  <si>
    <t>Hloubení nezapažených jam a zářezů s urovnáním dna do předepsaného profilu a spádu Příplatek k cenám za lepivost horniny tř. 3</t>
  </si>
  <si>
    <t>1203238923</t>
  </si>
  <si>
    <t>131301101</t>
  </si>
  <si>
    <t>Hloubení nezapažených jam a zářezů s urovnáním dna do předepsaného profilu a spádu v hornině tř. 4 do 100 m3</t>
  </si>
  <si>
    <t>6</t>
  </si>
  <si>
    <t>60% v hornině tř.4</t>
  </si>
  <si>
    <t>6,765</t>
  </si>
  <si>
    <t>5</t>
  </si>
  <si>
    <t>131301109</t>
  </si>
  <si>
    <t>Hloubení nezapažených jam a zářezů s urovnáním dna do předepsaného profilu a spádu Příplatek k cenám za lepivost horniny tř. 4</t>
  </si>
  <si>
    <t>1735832428</t>
  </si>
  <si>
    <t>132201101</t>
  </si>
  <si>
    <t>Hloubení zapažených i nezapažených rýh šířky do 600 mm s urovnáním dna do předepsaného profilu a spádu v hornině tř. 3 do 100 m3</t>
  </si>
  <si>
    <t>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</si>
  <si>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</si>
  <si>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7</t>
  </si>
  <si>
    <t>132201109</t>
  </si>
  <si>
    <t>Hloubení zapažených i nezapažených rýh šířky do 600 mm s urovnáním dna do předepsaného profilu a spádu v hornině tř. 3 Příplatek k cenám za lepivost horniny tř. 3</t>
  </si>
  <si>
    <t>410704201</t>
  </si>
  <si>
    <t>132201201</t>
  </si>
  <si>
    <t>Hloubení zapažených i nezapažených rýh šířky přes 600 do 2 000 mm s urovnáním dna do předepsaného profilu a spádu v hornině tř. 3 do 100 m3</t>
  </si>
  <si>
    <t>10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</si>
  <si>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</si>
  <si>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50% v hornině tř.3</t>
  </si>
  <si>
    <t>22,473</t>
  </si>
  <si>
    <t>9</t>
  </si>
  <si>
    <t>132201209</t>
  </si>
  <si>
    <t>Hloubení zapažených i nezapažených rýh šířky přes 600 do 2 000 mm s urovnáním dna do předepsaného profilu a spádu v hornině tř. 3 Příplatek k cenám za lepivost horniny tř. 3</t>
  </si>
  <si>
    <t>-1365950628</t>
  </si>
  <si>
    <t>132301101</t>
  </si>
  <si>
    <t>Hloubení zapažených i nezapažených rýh šířky do 600 mm s urovnáním dna do předepsaného profilu a spádu v hornině tř. 4 do 100 m3</t>
  </si>
  <si>
    <t>12</t>
  </si>
  <si>
    <t>11</t>
  </si>
  <si>
    <t>132301109</t>
  </si>
  <si>
    <t>Hloubení zapažených i nezapažených rýh šířky do 600 mm s urovnáním dna do předepsaného profilu a spádu v hornině tř. 4 Příplatek k cenám za lepivost horniny tř. 4</t>
  </si>
  <si>
    <t>1232955164</t>
  </si>
  <si>
    <t>132301201</t>
  </si>
  <si>
    <t>Hloubení zapažených i nezapažených rýh šířky přes 600 do 2 000 mm s urovnáním dna do předepsaného profilu a spádu v hornině tř. 4 do 100 m3</t>
  </si>
  <si>
    <t>14</t>
  </si>
  <si>
    <t>50% v hornině tř.4</t>
  </si>
  <si>
    <t>13</t>
  </si>
  <si>
    <t>132301209</t>
  </si>
  <si>
    <t>Hloubení zapažených i nezapažených rýh šířky přes 600 do 2 000 mm s urovnáním dna do předepsaného profilu a spádu v hornině tř. 4 Příplatek k cenám za lepivost horniny tř. 4</t>
  </si>
  <si>
    <t>-701099571</t>
  </si>
  <si>
    <t>162201102</t>
  </si>
  <si>
    <t>Vodorovné přemístění výkopku nebo sypaniny po suchu na obvyklém dopravním prostředku, bez naložení výkopku, avšak se složením bez rozhrnutí z horniny tř. 1 až 4 na vzdálenost přes 20 do 50 m</t>
  </si>
  <si>
    <t>16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</si>
  <si>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</si>
  <si>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meziskládku</t>
  </si>
  <si>
    <t>144,936</t>
  </si>
  <si>
    <t>162401102</t>
  </si>
  <si>
    <t>Vodorovné přemístění výkopku nebo sypaniny po suchu na obvyklém dopravním prostředku, bez naložení výkopku, avšak se složením bez rozhrnutí z horniny tř. 1 až 4 na vzdálenost přes 1 500 do 2 000 m</t>
  </si>
  <si>
    <t>18</t>
  </si>
  <si>
    <t>přebytečná zemina</t>
  </si>
  <si>
    <t>8,856</t>
  </si>
  <si>
    <t>167101101</t>
  </si>
  <si>
    <t>Nakládání, skládání a překládání neulehlého výkopku nebo sypaniny nakládání, množství do 100 m3, z hornin tř. 1 až 4</t>
  </si>
  <si>
    <t>20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</si>
  <si>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</si>
  <si>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 zásypy</t>
  </si>
  <si>
    <t>68,04</t>
  </si>
  <si>
    <t>17</t>
  </si>
  <si>
    <t>171201201</t>
  </si>
  <si>
    <t>Uložení sypaniny na skládky</t>
  </si>
  <si>
    <t>22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</si>
  <si>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</si>
  <si>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</si>
  <si>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</si>
  <si>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t</t>
  </si>
  <si>
    <t>24</t>
  </si>
  <si>
    <t xml:space="preserve">Poznámka k souboru cen:
1. Ceny uvedené v souboru cen lze po dohodě upravit podle místních podmínek.
</t>
  </si>
  <si>
    <t>76,896*1,8</t>
  </si>
  <si>
    <t>19</t>
  </si>
  <si>
    <t>174101101</t>
  </si>
  <si>
    <t>Zásyp sypaninou z jakékoliv horniny s uložením výkopku ve vrstvách se zhutněním jam, šachet, rýh nebo kolem objektů v těchto vykopávkách</t>
  </si>
  <si>
    <t>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</si>
  <si>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</si>
  <si>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174101102</t>
  </si>
  <si>
    <t>Zásyp sypaninou z jakékoliv horniny s uložením výkopku ve vrstvách se zhutněním v uzavřených prostorách s urovnáním povrchu zásypu</t>
  </si>
  <si>
    <t>28</t>
  </si>
  <si>
    <t>M</t>
  </si>
  <si>
    <t>58344171</t>
  </si>
  <si>
    <t>štěrkodrť frakce 0-32</t>
  </si>
  <si>
    <t>30</t>
  </si>
  <si>
    <t>Základy a zvláštní zakládání</t>
  </si>
  <si>
    <t>210220022</t>
  </si>
  <si>
    <t>Montáž uzemňovacího vedení s upevněním, propojením a připojením pomocí svorek v zemi s izolací spojů vodičů FeZn drátem nebo lanem průměru do 10 mm v městské zástavbě</t>
  </si>
  <si>
    <t>m</t>
  </si>
  <si>
    <t>32</t>
  </si>
  <si>
    <t>23</t>
  </si>
  <si>
    <t>35441073</t>
  </si>
  <si>
    <t>drát D 10mm FeZn</t>
  </si>
  <si>
    <t>kg</t>
  </si>
  <si>
    <t>-1454992279</t>
  </si>
  <si>
    <t>273323611</t>
  </si>
  <si>
    <t>Základy z betonu železového (bez výztuže) desky z betonu pro konstrukce bílých van tř. C 30/37</t>
  </si>
  <si>
    <t>34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</si>
  <si>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</si>
  <si>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dojezd výtahu</t>
  </si>
  <si>
    <t>2,036</t>
  </si>
  <si>
    <t>25</t>
  </si>
  <si>
    <t>273361821</t>
  </si>
  <si>
    <t>Výztuž základů desek z betonářské oceli 10 505 (R) nebo BSt 500</t>
  </si>
  <si>
    <t>36</t>
  </si>
  <si>
    <t xml:space="preserve">Poznámka k souboru cen:
1. Ceny platí pro desky rovné, s náběhy, hřibové nebo upnuté do žeber včetně výztuže těchto žeber.
</t>
  </si>
  <si>
    <t>0,306</t>
  </si>
  <si>
    <t>274313611</t>
  </si>
  <si>
    <t>Základy z betonu prostého pasy betonu kamenem neprokládaného tř. C 16/20</t>
  </si>
  <si>
    <t>38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</si>
  <si>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</si>
  <si>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t>
  </si>
  <si>
    <t>274351121</t>
  </si>
  <si>
    <t>Bednění základů pasů rovné zřízení</t>
  </si>
  <si>
    <t>m2</t>
  </si>
  <si>
    <t>40</t>
  </si>
  <si>
    <t xml:space="preserve">Poznámka k souboru cen:
1. Ceny jsou určeny pro bednění ve volném prostranství, ve volných nebo zapažených jamách, rýhách a šachtách.
2. Kruhové nebo obloukové bednění poloměru do 1 m se oceňuje individuálně.
</t>
  </si>
  <si>
    <t>42</t>
  </si>
  <si>
    <t>29</t>
  </si>
  <si>
    <t>279321348</t>
  </si>
  <si>
    <t>Základové zdi z betonu železového (bez výztuže) bez zvláštních nároků na prostředí tř. C 30/37</t>
  </si>
  <si>
    <t>44</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</si>
  <si>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</si>
  <si>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4,558</t>
  </si>
  <si>
    <t>279351312</t>
  </si>
  <si>
    <t>Bednění základových zdí rovné jednostranné odstranění</t>
  </si>
  <si>
    <t>46</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</si>
  <si>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</si>
  <si>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31</t>
  </si>
  <si>
    <t>279351311</t>
  </si>
  <si>
    <t>Bednění základových zdí rovné jednostranné zřízení</t>
  </si>
  <si>
    <t>48</t>
  </si>
  <si>
    <t>279361821</t>
  </si>
  <si>
    <t>Výztuž základových zdí nosných svislých nebo odkloněných od svislice, rovinných nebo oblých, deskových nebo žebrových, včetně výztuže jejich žeber z betonářské oceli 10 505 (R) nebo BSt 500</t>
  </si>
  <si>
    <t>50</t>
  </si>
  <si>
    <t>0,684</t>
  </si>
  <si>
    <t>33</t>
  </si>
  <si>
    <t>977141118</t>
  </si>
  <si>
    <t>Vrty pro kotvy do betonu s vyplněním epoxidovým tmelem, průměru 18 mm, hloubky 200 mm</t>
  </si>
  <si>
    <t>kus</t>
  </si>
  <si>
    <t>52</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</si>
  <si>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</si>
  <si>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pro trny</t>
  </si>
  <si>
    <t>48,00</t>
  </si>
  <si>
    <t>953969902</t>
  </si>
  <si>
    <t>Vlepované trny do stáv.základů pr.16 dl 100cm do chem.tmelu</t>
  </si>
  <si>
    <t>54</t>
  </si>
  <si>
    <t>Svislé a kompletní konstrukce</t>
  </si>
  <si>
    <t>35</t>
  </si>
  <si>
    <t>311236221</t>
  </si>
  <si>
    <t>Zdivo jednovrstvé zvukově izolační z cihel děrovaných spojených na pero a drážku na maltu cementovou M10 s plně promaltovanými svislými kapsami, pevnost cihel přes P15 do P20, tl. zdiva 250 mm</t>
  </si>
  <si>
    <t>56</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</si>
  <si>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</si>
  <si>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311236231</t>
  </si>
  <si>
    <t>Zdivo jednovrstvé zvukově izolační z cihel děrovaných spojených na pero a drážku na maltu cementovou M10 s plně promaltovanými svislými kapsami, pevnost cihel do P15, tl. zdiva 300 mm</t>
  </si>
  <si>
    <t>58</t>
  </si>
  <si>
    <t>37</t>
  </si>
  <si>
    <t>311236131</t>
  </si>
  <si>
    <t>Zdivo jednovrstvé zvukově izolační z cihel děrovaných spojených na pero a drážku na maltu cementovou M10, pevnost cihel přes P15 do P20, tl. zdiva 250 mm</t>
  </si>
  <si>
    <t>60</t>
  </si>
  <si>
    <t>311236141</t>
  </si>
  <si>
    <t>Zdivo jednovrstvé zvukově izolační z cihel děrovaných spojených na pero a drážku na maltu cementovou M10, pevnost cihel do P15, tl. zdiva 300 mm</t>
  </si>
  <si>
    <t>62</t>
  </si>
  <si>
    <t>39</t>
  </si>
  <si>
    <t>311234271</t>
  </si>
  <si>
    <t>Zdivo jednovrstvé z cihel děrovaných nebroušených klasických spojených na pero a drážku na maltu M10, pevnost cihel do P10, tl. zdiva 365 mm</t>
  </si>
  <si>
    <t>64</t>
  </si>
  <si>
    <t>317168011</t>
  </si>
  <si>
    <t>Překlady keramické ploché osazené do maltového lože, výšky překladu 71 mm šířky 115 mm, délky 1000 mm</t>
  </si>
  <si>
    <t>66</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</si>
  <si>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</si>
  <si>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41</t>
  </si>
  <si>
    <t>317168012</t>
  </si>
  <si>
    <t>Překlady keramické ploché osazené do maltového lože, výšky překladu 71 mm šířky 115 mm, délky 1250 mm</t>
  </si>
  <si>
    <t>68</t>
  </si>
  <si>
    <t>317168053</t>
  </si>
  <si>
    <t>Překlady keramické vysoké osazené do maltového lože, šířky překladu 70 mm výšky 238 mm, délky 1500 mm</t>
  </si>
  <si>
    <t>70</t>
  </si>
  <si>
    <t>43</t>
  </si>
  <si>
    <t>317168054</t>
  </si>
  <si>
    <t>Překlady keramické vysoké osazené do maltového lože, šířky překladu 70 mm výšky 238 mm, délky 1750 mm</t>
  </si>
  <si>
    <t>72</t>
  </si>
  <si>
    <t>317234410</t>
  </si>
  <si>
    <t>Vyzdívka mezi nosníky cihlami pálenými na maltu cementovou</t>
  </si>
  <si>
    <t>74</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</si>
  <si>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</si>
  <si>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45</t>
  </si>
  <si>
    <t>317322411</t>
  </si>
  <si>
    <t>Římsy nebo žlabové římsy z betonu železového (bez výztuže) tř. C 20/25</t>
  </si>
  <si>
    <t>76</t>
  </si>
  <si>
    <t>317321411</t>
  </si>
  <si>
    <t>Překlady z betonu železového (bez výztuže) tř. C 25/30</t>
  </si>
  <si>
    <t>78</t>
  </si>
  <si>
    <t>47</t>
  </si>
  <si>
    <t>317351105</t>
  </si>
  <si>
    <t>Bednění klenbových pásů, říms nebo překladů říms nebo žlabových říms včetně podpěrné konstrukce vzepřené nebo podepřené jakéhokoliv tvaru a délky vyložení při výšce spodní hrany konstrukce do 6 m nad nejblíže nižší podlahou zřízení</t>
  </si>
  <si>
    <t>80</t>
  </si>
  <si>
    <t>317351106</t>
  </si>
  <si>
    <t>Bednění klenbových pásů, říms nebo překladů říms nebo žlabových říms včetně podpěrné konstrukce vzepřené nebo podepřené jakéhokoliv tvaru a délky vyložení při výšce spodní hrany konstrukce do 6 m nad nejblíže nižší podlahou odstranění</t>
  </si>
  <si>
    <t>82</t>
  </si>
  <si>
    <t>49</t>
  </si>
  <si>
    <t>317351107</t>
  </si>
  <si>
    <t>Bednění klenbových pásů, říms nebo překladů překladů neproměnného nebo proměnného průřezu nebo při tvaru zalomeném půdorysně nebo nárysně včetně podpěrné konstrukce do výše 4 m zřízení</t>
  </si>
  <si>
    <t>84</t>
  </si>
  <si>
    <t>317351108</t>
  </si>
  <si>
    <t>Bednění klenbových pásů, říms nebo překladů překladů neproměnného nebo proměnného průřezu nebo při tvaru zalomeném půdorysně nebo nárysně včetně podpěrné konstrukce do výše 4 m odstranění</t>
  </si>
  <si>
    <t>86</t>
  </si>
  <si>
    <t>51</t>
  </si>
  <si>
    <t>317361821</t>
  </si>
  <si>
    <t>Výztuž překladů, říms, žlabů, žlabových říms, klenbových pásů z betonářské oceli 10 505 (R) nebo BSt 500</t>
  </si>
  <si>
    <t>88</t>
  </si>
  <si>
    <t>317944321</t>
  </si>
  <si>
    <t>Válcované nosníky dodatečně osazované do připravených otvorů bez zazdění hlav do č. 12</t>
  </si>
  <si>
    <t>90</t>
  </si>
  <si>
    <t xml:space="preserve">Poznámka k souboru cen:
1. V cenách jsou zahrnuty náklady na dodávku a montáž válcovaných nosníků.
2. Ceny jsou určeny pouze pro ocenění konstrukce překladů nad otvory.
</t>
  </si>
  <si>
    <t>53</t>
  </si>
  <si>
    <t>13010712</t>
  </si>
  <si>
    <t>ocel profilová IPN 100 jakost 11 375</t>
  </si>
  <si>
    <t>-1080486590</t>
  </si>
  <si>
    <t>P</t>
  </si>
  <si>
    <t>Poznámka k položce:
Hmotnost: 8,34 kg/m</t>
  </si>
  <si>
    <t>0,06*1,05 'Přepočtené koeficientem množství</t>
  </si>
  <si>
    <t>317944323</t>
  </si>
  <si>
    <t>Válcované nosníky dodatečně osazované do připravených otvorů bez zazdění hlav č. 14 až 22</t>
  </si>
  <si>
    <t>92</t>
  </si>
  <si>
    <t>55</t>
  </si>
  <si>
    <t>13010716</t>
  </si>
  <si>
    <t>ocel profilová IPN 140 jakost 11 375</t>
  </si>
  <si>
    <t>-213371072</t>
  </si>
  <si>
    <t>Poznámka k položce:
Hmotnost: 14,40 kg/m</t>
  </si>
  <si>
    <t>0,34*1,05 'Přepočtené koeficientem množství</t>
  </si>
  <si>
    <t>319201321</t>
  </si>
  <si>
    <t>Vyrovnání nerovného povrchu vnitřního i vnějšího zdiva bez odsekání vadných cihel, maltou (s dodáním hmot) tl. do 30 mm</t>
  </si>
  <si>
    <t>94</t>
  </si>
  <si>
    <t>obvodová zeď stávající budovy</t>
  </si>
  <si>
    <t>168,288</t>
  </si>
  <si>
    <t>57</t>
  </si>
  <si>
    <t>330321410</t>
  </si>
  <si>
    <t>Sloupy, pilíře, táhla, rámové stojky, vzpěry z betonu železového (bez výztuže) bez zvláštních nároků na vliv prostředí tř. C 25/30</t>
  </si>
  <si>
    <t>96</t>
  </si>
  <si>
    <t xml:space="preserve">Poznámka k souboru cen:
1. V cenách pro pohledový beton jsou započteny i náklady na pečlivé hutnění zejména při líci konstrukce pro docílení neporušeného maltového povrchu bez vzhledových kazů.
</t>
  </si>
  <si>
    <t>sloup S11</t>
  </si>
  <si>
    <t>1,548</t>
  </si>
  <si>
    <t>331351125</t>
  </si>
  <si>
    <t>Bednění hranatých sloupů a pilířů včetně vzepření průřezu pravoúhlého čtyřúhelníka výšky do 4 m, průřezu přes 0,16 m2 zřízení</t>
  </si>
  <si>
    <t>98</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</si>
  <si>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</si>
  <si>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59</t>
  </si>
  <si>
    <t>331351126</t>
  </si>
  <si>
    <t>Bednění hranatých sloupů a pilířů včetně vzepření průřezu pravoúhlého čtyřúhelníka výšky do 4 m, průřezu přes 0,16 m2 odstranění</t>
  </si>
  <si>
    <t>100</t>
  </si>
  <si>
    <t>331361821</t>
  </si>
  <si>
    <t>Výztuž sloupů, pilířů, rámových stojek, táhel nebo vzpěr hranatých svislých nebo šikmých (odkloněných) z betonářské oceli 10 505 (R) nebo BSt 500</t>
  </si>
  <si>
    <t>102</t>
  </si>
  <si>
    <t>61</t>
  </si>
  <si>
    <t>340238212</t>
  </si>
  <si>
    <t>Zazdívka otvorů v příčkách nebo stěnách cihlami plnými pálenými plochy přes 0,25 m2 do 1 m2, tloušťky přes 100 mm</t>
  </si>
  <si>
    <t>104</t>
  </si>
  <si>
    <t>340239212</t>
  </si>
  <si>
    <t>Zazdívka otvorů v příčkách nebo stěnách cihlami plnými pálenými plochy přes 1 m2 do 4 m2, tloušťky přes 100 mm</t>
  </si>
  <si>
    <t>106</t>
  </si>
  <si>
    <t>63</t>
  </si>
  <si>
    <t>342244111</t>
  </si>
  <si>
    <t>Příčky jednoduché z cihel děrovaných klasických spojených na pero a drážku na maltu M5, pevnost cihel do P15, tl. příčky 115 mm</t>
  </si>
  <si>
    <t>108</t>
  </si>
  <si>
    <t xml:space="preserve">Poznámka k souboru cen:
1. Množství jednotek se určuje v m2 plochy konstrukce.
</t>
  </si>
  <si>
    <t>346244381</t>
  </si>
  <si>
    <t>Plentování ocelových válcovaných nosníků jednostranné cihlami na maltu, výška stojiny do 200 mm</t>
  </si>
  <si>
    <t>110</t>
  </si>
  <si>
    <t>65</t>
  </si>
  <si>
    <t>349231811</t>
  </si>
  <si>
    <t>Přizdívka z cihel ostění s ozubem ve vybouraných otvorech, s vysekáním kapes pro zavázaní přes 80 do 150 mm</t>
  </si>
  <si>
    <t>112</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</si>
  <si>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</si>
  <si>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953969903</t>
  </si>
  <si>
    <t>Vlepované trny do stáv.zdiva pr.12 dl 75cm do chem.tmelu</t>
  </si>
  <si>
    <t>114</t>
  </si>
  <si>
    <t>67</t>
  </si>
  <si>
    <t>346961112</t>
  </si>
  <si>
    <t>Izolace z tech.pryže pod plech.schod.stupně</t>
  </si>
  <si>
    <t>116</t>
  </si>
  <si>
    <t>977141114</t>
  </si>
  <si>
    <t>Vrty pro kotvy do betonu s vyplněním epoxidovým tmelem, průměru 14 mm, hloubky 250 mm</t>
  </si>
  <si>
    <t>118</t>
  </si>
  <si>
    <t>Vodorovné konstrukce</t>
  </si>
  <si>
    <t>69</t>
  </si>
  <si>
    <t>411321414</t>
  </si>
  <si>
    <t>Stropy z betonu železového (bez výztuže) stropů deskových, plochých střech, desek balkonových, desek hřibových stropů včetně hlavic hřibových sloupů tř. C 25/30</t>
  </si>
  <si>
    <t>120</t>
  </si>
  <si>
    <t xml:space="preserve">Poznámka k souboru cen:
1. V cenách pohledového betonu 411 35-4 a 411 35-5 jsou započteny i náklady na pečlivé hutnění zejména při líci konstrukce pro docílení neporušeného maltového povrchu bez vzhledových kazů.
</t>
  </si>
  <si>
    <t>411322424</t>
  </si>
  <si>
    <t>Stropy z betonu železového (bez výztuže) trámových, žebrových, kazetových nebo vložkových z tvárnic nebo z hraněných či zaoblených vln zabudovaného plechového bednění tř. C 25/30</t>
  </si>
  <si>
    <t>122</t>
  </si>
  <si>
    <t>podesty schodiště</t>
  </si>
  <si>
    <t>3,596</t>
  </si>
  <si>
    <t>71</t>
  </si>
  <si>
    <t>411351011</t>
  </si>
  <si>
    <t>Bednění stropních konstrukcí - bez podpěrné konstrukce desek tloušťky stropní desky přes 5 do 25 cm zřízení</t>
  </si>
  <si>
    <t>124</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</si>
  <si>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</si>
  <si>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411351012</t>
  </si>
  <si>
    <t>Bednění stropních konstrukcí - bez podpěrné konstrukce desek tloušťky stropní desky přes 5 do 25 cm odstranění</t>
  </si>
  <si>
    <t>126</t>
  </si>
  <si>
    <t>73</t>
  </si>
  <si>
    <t>411354311</t>
  </si>
  <si>
    <t>Podpěrná konstrukce stropů - desek, kleneb a skořepin výška podepření do 4 m tloušťka stropu přes 5 do 15 cm zřízení</t>
  </si>
  <si>
    <t>128</t>
  </si>
  <si>
    <t xml:space="preserve">Poznámka k souboru cen:
1. Podepření větších výšek než 6 m se oceňuje individuálně.
</t>
  </si>
  <si>
    <t>mezipodesty - trap.plech</t>
  </si>
  <si>
    <t>19,44</t>
  </si>
  <si>
    <t>411354312</t>
  </si>
  <si>
    <t>Podpěrná konstrukce stropů - desek, kleneb a skořepin výška podepření do 4 m tloušťka stropu přes 5 do 15 cm odstranění</t>
  </si>
  <si>
    <t>130</t>
  </si>
  <si>
    <t>75</t>
  </si>
  <si>
    <t>411354313</t>
  </si>
  <si>
    <t>Podpěrná konstrukce stropů - desek, kleneb a skořepin výška podepření do 4 m tloušťka stropu přes 15 do 25 cm zřízení</t>
  </si>
  <si>
    <t>132</t>
  </si>
  <si>
    <t>411354314</t>
  </si>
  <si>
    <t>Podpěrná konstrukce stropů - desek, kleneb a skořepin výška podepření do 4 m tloušťka stropu přes 15 do 25 cm odstranění</t>
  </si>
  <si>
    <t>134</t>
  </si>
  <si>
    <t>77</t>
  </si>
  <si>
    <t>411354331</t>
  </si>
  <si>
    <t>Podpěrná konstrukce stropů - desek, kleneb a skořepin výška podepření přes 4 do 6 m tloušťka stropu přes 5 do 15 cm zřízení</t>
  </si>
  <si>
    <t>136</t>
  </si>
  <si>
    <t>mezipodesty</t>
  </si>
  <si>
    <t>6,48</t>
  </si>
  <si>
    <t>411354332</t>
  </si>
  <si>
    <t>Podpěrná konstrukce stropů - desek, kleneb a skořepin výška podepření přes 4 do 6 m tloušťka stropu přes 5 do 15 cm odstranění</t>
  </si>
  <si>
    <t>138</t>
  </si>
  <si>
    <t>79</t>
  </si>
  <si>
    <t>411354333</t>
  </si>
  <si>
    <t>Podpěrná konstrukce stropů - desek, kleneb a skořepin výška podepření přes 4 do 6 m tloušťka stropu přes 15 do 25 cm zřízení</t>
  </si>
  <si>
    <t>140</t>
  </si>
  <si>
    <t>411354334</t>
  </si>
  <si>
    <t>Podpěrná konstrukce stropů - desek, kleneb a skořepin výška podepření přes 4 do 6 m tloušťka stropu přes 15 do 25 cm odstranění</t>
  </si>
  <si>
    <t>142</t>
  </si>
  <si>
    <t>81</t>
  </si>
  <si>
    <t>411354204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</si>
  <si>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0,88 mm</t>
  </si>
  <si>
    <t>144</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</si>
  <si>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</si>
  <si>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24,00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</si>
  <si>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</si>
  <si>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</si>
  <si>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146</t>
  </si>
  <si>
    <t>83</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</si>
  <si>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</si>
  <si>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</si>
  <si>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148</t>
  </si>
  <si>
    <t>411941002</t>
  </si>
  <si>
    <t>Nosné svary stropní konstrukce plošné tl. do 12 mm přiruby I 120 kotvení Z2</t>
  </si>
  <si>
    <t>150</t>
  </si>
  <si>
    <t>85</t>
  </si>
  <si>
    <t>413941121</t>
  </si>
  <si>
    <t>Osazování ocelových válcovaných nosníků ve stropech I nebo IE nebo U nebo UE nebo L do č.12 nebo výšky do 120 mm</t>
  </si>
  <si>
    <t>152</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</si>
  <si>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</si>
  <si>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13010714</t>
  </si>
  <si>
    <t>ocel profilová IPN 120 jakost 11 375</t>
  </si>
  <si>
    <t>-1636271232</t>
  </si>
  <si>
    <t>Poznámka k položce:
Hmotnost: 11,10 kg/m</t>
  </si>
  <si>
    <t>0,479*1,05 'Přepočtené koeficientem množství</t>
  </si>
  <si>
    <t>87</t>
  </si>
  <si>
    <t>417321414</t>
  </si>
  <si>
    <t>Ztužující pásy a věnce z betonu železového (bez výztuže) tř. C 20/25</t>
  </si>
  <si>
    <t>154</t>
  </si>
  <si>
    <t>417351115</t>
  </si>
  <si>
    <t>Bednění bočnic ztužujících pásů a věnců včetně vzpěr zřízení</t>
  </si>
  <si>
    <t>156</t>
  </si>
  <si>
    <t>89</t>
  </si>
  <si>
    <t>417351116</t>
  </si>
  <si>
    <t>Bednění bočnic ztužujících pásů a věnců včetně vzpěr odstranění</t>
  </si>
  <si>
    <t>158</t>
  </si>
  <si>
    <t>417361821</t>
  </si>
  <si>
    <t>Výztuž ztužujících pásů a věnců z betonářské oceli 10 505 (R) nebo BSt 500</t>
  </si>
  <si>
    <t>160</t>
  </si>
  <si>
    <t>91</t>
  </si>
  <si>
    <t>936457113</t>
  </si>
  <si>
    <t>Zálivka kotevních šroubů, ocelových konstrukcí a dutin betonem se zvýšenými nároky na prostředí objemu jednotlivě přes 0,25 do 1,00 m3</t>
  </si>
  <si>
    <t>162</t>
  </si>
  <si>
    <t xml:space="preserve">Poznámka k souboru cen:
1. Ceny lze použít i pro:
a) výplňový beton otvorů (mimo spár) v prefabrikovaných konstrukcích,
b) výplň šachtiček.
2. Ceny neplatí pro zálivky objemu jednotlivě přes 10 m3; tyto se oceňují cenami souboru cen 32 . 3 . -11 Konstrukce z prostého betonu nebo 321 32-11 Konstrukce ze železového betonu.
3. V cenách jsou započteny i náklady na:
a) vyčištění dutin nebo kapes,
b) osazení kotevních šroubů nebo ocelových součástek.
4. V cenách nejsou započteny náklady na bednění; toto se oceňuje cenami souboru cen 321 35- . . Obednění a odbednění konstrukcí z betonu prostého nebo železového.
5. Objem se stanoví v m3 zálivky.
</t>
  </si>
  <si>
    <t>ocel.korýtky schodišťových stupňů</t>
  </si>
  <si>
    <t>2,034</t>
  </si>
  <si>
    <t>Úpravy povrchu, podlahy</t>
  </si>
  <si>
    <t>624961193</t>
  </si>
  <si>
    <t>Těsnění spár termoplast. profilem KAB 12,5mm dojezd výtahu</t>
  </si>
  <si>
    <t>166</t>
  </si>
  <si>
    <t>12,00</t>
  </si>
  <si>
    <t>Upravy povrchů vnitřní</t>
  </si>
  <si>
    <t>93</t>
  </si>
  <si>
    <t>629991011</t>
  </si>
  <si>
    <t>Zakrytí vnějších ploch před znečištěním včetně pozdějšího odkrytí výplní otvorů a svislých ploch fólií přilepenou lepící páskou</t>
  </si>
  <si>
    <t>168</t>
  </si>
  <si>
    <t xml:space="preserve">Poznámka k souboru cen:
1. V ceně -1012 nejsou započteny náklady na dodávku a montáž začišťovací lišty; tyto se oceňují cenou 622 14-3004 této části katalogu a materiálem ve specifikaci.
</t>
  </si>
  <si>
    <t>611321141</t>
  </si>
  <si>
    <t>Omítka vápenocementová vnitřních ploch nanášená ručně dvouvrstvá, tloušťky jádrové omítky do 10 mm a tloušťky štuku do 3 mm štuková vodorovných konstrukcí stropů rovných</t>
  </si>
  <si>
    <t>170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</si>
  <si>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</si>
  <si>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95</t>
  </si>
  <si>
    <t>619999041</t>
  </si>
  <si>
    <t>Příplatky k cenám úprav vnitřních povrchů za ztížené pracovní podmínky práce ve stísněném prostoru</t>
  </si>
  <si>
    <t>172</t>
  </si>
  <si>
    <t xml:space="preserve">Poznámka k souboru cen:
1. Cena -9031 je určena pro ocenění profilovaných fabionů, vypuklých či vydutých profilovaných zaoblení nebo samostatně tažených profilování. Měrná jednotka se určuje v m výšky, případně délky zaoblení.
2. Zaoblení o poloměru větším než je 100 mm, se oceňuje cenou 629 99-9022 vnějších povrchových úprav.
3. Cena -9041 je určena pro práci v úzkém prostoru (šířky do 0,6 m) anebo pro práci v sedě nebo pokleku (výšky do 1,3 m).
4. K cenám úprav vnitřních povrchů lze případně použít i ceny příplatků souboru cen 629 99 této části katalogu
</t>
  </si>
  <si>
    <t>612321121</t>
  </si>
  <si>
    <t>Omítka vápenocementová vnitřních ploch nanášená ručně jednovrstvá, tloušťky do 10 mm hladká svislých konstrukcí stěn</t>
  </si>
  <si>
    <t>174</t>
  </si>
  <si>
    <t>97</t>
  </si>
  <si>
    <t>612321141</t>
  </si>
  <si>
    <t>Omítka vápenocementová vnitřních ploch nanášená ručně dvouvrstvá, tloušťky jádrové omítky do 10 mm a tloušťky štuku do 3 mm štuková svislých konstrukcí stěn</t>
  </si>
  <si>
    <t>176</t>
  </si>
  <si>
    <t>612325122</t>
  </si>
  <si>
    <t>Vápenocementová omítka rýh štuková ve stěnách, šířky rýhy přes 150 do 300 mm</t>
  </si>
  <si>
    <t>178</t>
  </si>
  <si>
    <t>u vybourané příčky</t>
  </si>
  <si>
    <t>1,725</t>
  </si>
  <si>
    <t>99</t>
  </si>
  <si>
    <t>617331141</t>
  </si>
  <si>
    <t>Omítka cementová vnitřních ploch nanášená ručně dvouvrstvá, tloušťky jádrové omítky do 10 mm a tloušťky štuku do 3 mm štuková plstí hlazená uzavřených nebo omezených prostor světlíků nebo výtahových šachet</t>
  </si>
  <si>
    <t>180</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</si>
  <si>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</si>
  <si>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výtahová šachta</t>
  </si>
  <si>
    <t>123,469</t>
  </si>
  <si>
    <t>Úprava povrchů vnější</t>
  </si>
  <si>
    <t>622143003</t>
  </si>
  <si>
    <t>Montáž omítkových profilů plastových nebo pozinkovaných, upevněných vtlačením do podkladní vrstvy nebo přibitím rohových s tkaninou</t>
  </si>
  <si>
    <t>1163794428</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</si>
  <si>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</si>
  <si>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"ROHY BUDOVY" 87,60</t>
  </si>
  <si>
    <t>Mezisoučet</t>
  </si>
  <si>
    <t>"OSTĚNÍ" 277,31</t>
  </si>
  <si>
    <t>"NADPRAŽÍ - OKAPNIČKA" 41,52</t>
  </si>
  <si>
    <t>"PARAPET" 36,27</t>
  </si>
  <si>
    <t>101</t>
  </si>
  <si>
    <t>59051480</t>
  </si>
  <si>
    <t>profil rohový Al s tkaninou kontaktního zateplení</t>
  </si>
  <si>
    <t>-1742775453</t>
  </si>
  <si>
    <t>87,6*1,05 'Přepočtené koeficientem množství</t>
  </si>
  <si>
    <t>59051486</t>
  </si>
  <si>
    <t>lišta rohová PVC 10/15cm s tkaninou</t>
  </si>
  <si>
    <t>831717702</t>
  </si>
  <si>
    <t>277,31*1,05 'Přepočtené koeficientem množství</t>
  </si>
  <si>
    <t>103</t>
  </si>
  <si>
    <t>59051510</t>
  </si>
  <si>
    <t>profil okenní s nepřiznanou podomítkovou okapnicí PVC 2,0 m</t>
  </si>
  <si>
    <t>876334226</t>
  </si>
  <si>
    <t>41,52*1,05 'Přepočtené koeficientem množství</t>
  </si>
  <si>
    <t>59051512</t>
  </si>
  <si>
    <t>profil parapetní se sklovláknitou armovací tkaninou PVC 2 m</t>
  </si>
  <si>
    <t>325610152</t>
  </si>
  <si>
    <t>36,27*1,05 'Přepočtené koeficientem množství</t>
  </si>
  <si>
    <t>105</t>
  </si>
  <si>
    <t>622143004</t>
  </si>
  <si>
    <t>Montáž omítkových profilů plastových nebo pozinkovaných, upevněných vtlačením do podkladní vrstvy nebo přibitím začišťovacích samolepících pro vytvoření dilatujícího spoje s okenním rámem</t>
  </si>
  <si>
    <t>-1370426021</t>
  </si>
  <si>
    <t>318,83</t>
  </si>
  <si>
    <t>59051476</t>
  </si>
  <si>
    <t>profil okenní začišťovací se sklovláknitou armovací tkaninou 9 mm/2,4 m</t>
  </si>
  <si>
    <t>-747223078</t>
  </si>
  <si>
    <t>318,83*1,05 'Přepočtené koeficientem množství</t>
  </si>
  <si>
    <t>107</t>
  </si>
  <si>
    <t>182</t>
  </si>
  <si>
    <t>622252001</t>
  </si>
  <si>
    <t>Montáž lišt kontaktního zateplení zakládacích soklových připevněných hmoždinkami</t>
  </si>
  <si>
    <t>184</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</si>
  <si>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</si>
  <si>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109</t>
  </si>
  <si>
    <t>59051647</t>
  </si>
  <si>
    <t>lišta soklová Al s okapničkou zakládací U 10cm 0,95/200cm</t>
  </si>
  <si>
    <t>2137962125</t>
  </si>
  <si>
    <t>39,15*1,05 'Přepočtené koeficientem množství</t>
  </si>
  <si>
    <t>622211011</t>
  </si>
  <si>
    <t>Montáž kontaktního zateplení z polystyrenových desek nebo z kombinovaných desek na vnější stěny, tloušťky desek přes 40 do 80 mm</t>
  </si>
  <si>
    <t>24572312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</si>
  <si>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</si>
  <si>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sokl</t>
  </si>
  <si>
    <t>36,03</t>
  </si>
  <si>
    <t>111</t>
  </si>
  <si>
    <t>28376371</t>
  </si>
  <si>
    <t>deska z polystyrénu XPS, hrana rovná, polo či pero drážka a hladký povrch tl 80mm</t>
  </si>
  <si>
    <t>-444505201</t>
  </si>
  <si>
    <t>36,03*1,02 'Přepočtené koeficientem množství</t>
  </si>
  <si>
    <t>622531011</t>
  </si>
  <si>
    <t>Omítka tenkovrstvá silikonová vnějších ploch probarvená, včetně penetrace podkladu zrnitá, tloušťky 1,5 mm stěn</t>
  </si>
  <si>
    <t>-556123809</t>
  </si>
  <si>
    <t>113</t>
  </si>
  <si>
    <t>622221021</t>
  </si>
  <si>
    <t>Montáž kontaktního zateplení z desek z minerální vlny s podélnou orientací vláken na vnější stěny, tloušťky desek přes 80 do 120 mm</t>
  </si>
  <si>
    <t>-1007567325</t>
  </si>
  <si>
    <t>63151527</t>
  </si>
  <si>
    <t>deska tepelně izolační minerální kontaktních fasád podélné vlákno λ=0,036-0,037 tl 100mm</t>
  </si>
  <si>
    <t>-1000128772</t>
  </si>
  <si>
    <t>343,234*1,02 'Přepočtené koeficientem množství</t>
  </si>
  <si>
    <t>115</t>
  </si>
  <si>
    <t>622531051</t>
  </si>
  <si>
    <t>Omítka tenkovrstvá silikonová vnějších ploch probarvená, včetně penetrace podkladu rýhovaná, tloušťky 2,0 mm stěn</t>
  </si>
  <si>
    <t>263080523</t>
  </si>
  <si>
    <t>622222051</t>
  </si>
  <si>
    <t>Montáž kontaktního zateplení vnějšího ostění, nadpraží nebo parapetu z desek z minerální vlny s podélnou nebo kolmou orientací vláken hloubky špalet přes 200 do 400 mm, tloušťky desek do 40 mm</t>
  </si>
  <si>
    <t>-816970516</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</si>
  <si>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</si>
  <si>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117</t>
  </si>
  <si>
    <t>63151518</t>
  </si>
  <si>
    <t>deska tepelně izolační minerální kontaktních fasád podélné vlákno λ=0,036-0,037 tl 40mm</t>
  </si>
  <si>
    <t>-227998011</t>
  </si>
  <si>
    <t>1,716*1,1 'Přepočtené koeficientem množství</t>
  </si>
  <si>
    <t>1300689897</t>
  </si>
  <si>
    <t>119</t>
  </si>
  <si>
    <t>783897603</t>
  </si>
  <si>
    <t>Krycí (ochranný ) nátěr omítek Příplatek k cenám za zvýšenou pracnost provádění styku 2 barev dvojnásobného nátěru</t>
  </si>
  <si>
    <t>192</t>
  </si>
  <si>
    <t>621381021</t>
  </si>
  <si>
    <t>Omítka tenkovrstvá minerální vnějších ploch probarvená, včetně penetrace podkladu zrnitá, tloušťky 2,0 mm podhledů</t>
  </si>
  <si>
    <t>194</t>
  </si>
  <si>
    <t>římsy ozn.D</t>
  </si>
  <si>
    <t>27,973</t>
  </si>
  <si>
    <t>121</t>
  </si>
  <si>
    <t>620991129</t>
  </si>
  <si>
    <t>Zakrytí a ochrana střešního pláště a stáv.fasády před poškozením</t>
  </si>
  <si>
    <t>196</t>
  </si>
  <si>
    <t>621221021</t>
  </si>
  <si>
    <t>Montáž kontaktního zateplení z desek z minerální vlny s podélnou orientací vláken na vnější podhledy, tloušťky desek přes 80 do 120 mm</t>
  </si>
  <si>
    <t>695959647</t>
  </si>
  <si>
    <t>123</t>
  </si>
  <si>
    <t>-474667606</t>
  </si>
  <si>
    <t>97,04*1,02 'Přepočtené koeficientem množství</t>
  </si>
  <si>
    <t>622531021</t>
  </si>
  <si>
    <t>Omítka tenkovrstvá silikonová vnějších ploch probarvená, včetně penetrace podkladu zrnitá, tloušťky 2,0 mm stěn</t>
  </si>
  <si>
    <t>-1119989776</t>
  </si>
  <si>
    <t>Podlahy a podlahové konstrukce</t>
  </si>
  <si>
    <t>125</t>
  </si>
  <si>
    <t>631311114</t>
  </si>
  <si>
    <t>Mazanina z betonu prostého bez zvýšených nároků na prostředí tl. přes 50 do 80 mm tř. C 16/20</t>
  </si>
  <si>
    <t>200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</si>
  <si>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</si>
  <si>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631311124</t>
  </si>
  <si>
    <t>Mazanina z betonu prostého bez zvýšených nároků na prostředí tl. přes 80 do 120 mm tř. C 16/20</t>
  </si>
  <si>
    <t>202</t>
  </si>
  <si>
    <t>127</t>
  </si>
  <si>
    <t>631311133</t>
  </si>
  <si>
    <t>Mazanina z betonu prostého bez zvýšených nároků na prostředí tl. přes 120 do 240 mm tř. C 12/15</t>
  </si>
  <si>
    <t>204</t>
  </si>
  <si>
    <t>631319175</t>
  </si>
  <si>
    <t>Příplatek k cenám mazanin za stržení povrchu spodní vrstvy mazaniny latí před vložením výztuže nebo pletiva pro tl. obou vrstev mazaniny přes 120 do 240 mm</t>
  </si>
  <si>
    <t>206</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</si>
  <si>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</si>
  <si>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129</t>
  </si>
  <si>
    <t>631351101</t>
  </si>
  <si>
    <t>Bednění v podlahách rýh a hran zřízení</t>
  </si>
  <si>
    <t>208</t>
  </si>
  <si>
    <t>631351102</t>
  </si>
  <si>
    <t>Bednění v podlahách rýh a hran odstranění</t>
  </si>
  <si>
    <t>210</t>
  </si>
  <si>
    <t>131</t>
  </si>
  <si>
    <t>631362021</t>
  </si>
  <si>
    <t>Výztuž mazanin ze svařovaných sítí z drátů typu KARI</t>
  </si>
  <si>
    <t>212</t>
  </si>
  <si>
    <t>635111142</t>
  </si>
  <si>
    <t>Násyp ze štěrkopísku, písku nebo kameniva pod podlahy s udusáním a urovnáním povrchu z kameniva hrubého 0-32</t>
  </si>
  <si>
    <t>214</t>
  </si>
  <si>
    <t xml:space="preserve">Poznámka k souboru cen:
1. Ceny jsou určeny pro násyp vodorovný nebo ve spádu pod podlahy, mazaniny, dlažby a pro násypy na plochých střechách.
</t>
  </si>
  <si>
    <t>133</t>
  </si>
  <si>
    <t>632451024</t>
  </si>
  <si>
    <t>Potěr cementový vyrovnávací z malty (MC-15) v pásu o průměrné (střední) tl. přes 40 do 50 mm</t>
  </si>
  <si>
    <t>216</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</si>
  <si>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</si>
  <si>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na schodišťových stupních</t>
  </si>
  <si>
    <t>40,673</t>
  </si>
  <si>
    <t>632451034</t>
  </si>
  <si>
    <t>Potěr cementový vyrovnávací z malty (MC-15) v ploše o průměrné (střední) tl. přes 40 do 50 mm</t>
  </si>
  <si>
    <t>218</t>
  </si>
  <si>
    <t>135</t>
  </si>
  <si>
    <t>632451211</t>
  </si>
  <si>
    <t>Potěr cementový samonivelační litý tř. C 20, tl. přes 30 do 35 mm</t>
  </si>
  <si>
    <t>220</t>
  </si>
  <si>
    <t>632481213</t>
  </si>
  <si>
    <t>Separační vrstva k oddělení podlahových vrstev z polyetylénové fólie</t>
  </si>
  <si>
    <t>222</t>
  </si>
  <si>
    <t>137</t>
  </si>
  <si>
    <t>637211112</t>
  </si>
  <si>
    <t>Okapový chodník z dlaždic betonových se zalitím spár cementovou maltou do cementové malty MC-10, tl. dlaždic 60 mm</t>
  </si>
  <si>
    <t>224</t>
  </si>
  <si>
    <t>632450122</t>
  </si>
  <si>
    <t>Potěr cementový vyrovnávací ze suchých směsí v pásu o průměrné (střední) tl. přes 20 do 30 mm</t>
  </si>
  <si>
    <t>226</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</si>
  <si>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</si>
  <si>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Výplně otvorů</t>
  </si>
  <si>
    <t>139</t>
  </si>
  <si>
    <t>642942111</t>
  </si>
  <si>
    <t>Osazování zárubní nebo rámů kovových dveřních lisovaných nebo z úhelníků bez dveřních křídel na cementovou maltu, plochy otvoru do 2,5 m2</t>
  </si>
  <si>
    <t>228</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</si>
  <si>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</si>
  <si>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642945111</t>
  </si>
  <si>
    <t>Osazování ocelových zárubní protipožárních nebo protiplynových dveří do vynechaného otvoru, s obetonováním, dveří jednokřídlových do 2,5 m2</t>
  </si>
  <si>
    <t>230</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</si>
  <si>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</si>
  <si>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141</t>
  </si>
  <si>
    <t>553304191</t>
  </si>
  <si>
    <t>Zárubeň ocelová EI 30 900x1970x125 L požární</t>
  </si>
  <si>
    <t>232</t>
  </si>
  <si>
    <t>553304192</t>
  </si>
  <si>
    <t>Zárubeň ocelová EI 30 900x1970x125 P požární</t>
  </si>
  <si>
    <t>234</t>
  </si>
  <si>
    <t>143</t>
  </si>
  <si>
    <t>553304193</t>
  </si>
  <si>
    <t>Zárubeň ocelová EW 30 900x1970x125 P požární</t>
  </si>
  <si>
    <t>236</t>
  </si>
  <si>
    <t>553304194</t>
  </si>
  <si>
    <t>Zárubeň ocelová EW 30 900x1970x125 L požární</t>
  </si>
  <si>
    <t>238</t>
  </si>
  <si>
    <t>145</t>
  </si>
  <si>
    <t>55331361</t>
  </si>
  <si>
    <t>zárubeň ocelová pro porobeton 115 700 L/P</t>
  </si>
  <si>
    <t>240</t>
  </si>
  <si>
    <t>55331363</t>
  </si>
  <si>
    <t>zárubeň ocelová pro porobeton 115 800 L/P</t>
  </si>
  <si>
    <t>244</t>
  </si>
  <si>
    <t>147</t>
  </si>
  <si>
    <t>55331365</t>
  </si>
  <si>
    <t>zárubeň ocelová pro porobeton 115 900 L/P</t>
  </si>
  <si>
    <t>248</t>
  </si>
  <si>
    <t>Ostatní konstrukce a práce, bourání</t>
  </si>
  <si>
    <t>Lešení a stavební výtahy</t>
  </si>
  <si>
    <t>941111122</t>
  </si>
  <si>
    <t>Montáž lešení řadového trubkového lehkého pracovního s podlahami s provozním zatížením tř. 3 do 200 kg/m2 šířky tř. W09 přes 0,9 do 1,2 m, výšky přes 10 do 25 m</t>
  </si>
  <si>
    <t>250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</si>
  <si>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</si>
  <si>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149</t>
  </si>
  <si>
    <t>941111222</t>
  </si>
  <si>
    <t>Montáž lešení řadového trubkového lehkého pracovního s podlahami s provozním zatížením tř. 3 do 200 kg/m2 Příplatek za první a každý další den použití lešení k ceně -1122</t>
  </si>
  <si>
    <t>252</t>
  </si>
  <si>
    <t>718,92*60 'Přepočtené koeficientem množství</t>
  </si>
  <si>
    <t>941111822</t>
  </si>
  <si>
    <t>Demontáž lešení řadového trubkového lehkého pracovního s podlahami s provozním zatížením tř. 3 do 200 kg/m2 šířky tř. W09 přes 0,9 do 1,2 m, výšky přes 10 do 25 m</t>
  </si>
  <si>
    <t>254</t>
  </si>
  <si>
    <t xml:space="preserve">Poznámka k souboru cen:
1. Demontáž lešení řadového trubkového lehkého výšky přes 25 m se oceňuje individuálně.
</t>
  </si>
  <si>
    <t>151</t>
  </si>
  <si>
    <t>949101111</t>
  </si>
  <si>
    <t>Lešení pomocné pracovní pro objekty pozemních staveb pro zatížení do 150 kg/m2, o výšce lešeňové podlahy do 1,9 m</t>
  </si>
  <si>
    <t>256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</si>
  <si>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</si>
  <si>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podhledy</t>
  </si>
  <si>
    <t>559,944</t>
  </si>
  <si>
    <t>949111121</t>
  </si>
  <si>
    <t>Montáž lešení lehkého kozového trubkového ve schodišti o výšce lešeňové podlahy do 1,5 m</t>
  </si>
  <si>
    <t>sada</t>
  </si>
  <si>
    <t>258</t>
  </si>
  <si>
    <t xml:space="preserve">Poznámka k souboru cen:
1. Množství měrných jednotek se určuje v počtu sad lešení (2 kozy a dřevěná podlaha).
2. V cenách nájmu jsou započteny i náklady na manipulaci s lešením.
</t>
  </si>
  <si>
    <t>153</t>
  </si>
  <si>
    <t>949111122</t>
  </si>
  <si>
    <t>Montáž lešení lehkého kozového trubkového ve schodišti o výšce lešeňové podlahy přes 1,5 do 3,5 m</t>
  </si>
  <si>
    <t>260</t>
  </si>
  <si>
    <t>949111131</t>
  </si>
  <si>
    <t>Montáž lešení lehkého kozového trubkového ve světlíku nebo šachtě půdorysné plochy do 6 m2 o výšce lešeňové podlahy do 1,5 m</t>
  </si>
  <si>
    <t>-1992045977</t>
  </si>
  <si>
    <t>155</t>
  </si>
  <si>
    <t>949111132</t>
  </si>
  <si>
    <t>Montáž lešení lehkého kozového trubkového ve světlíku nebo šachtě půdorysné plochy do 6 m2 o výšce lešeňové podlahy přes 1,5 do 3,5 m</t>
  </si>
  <si>
    <t>-1757199280</t>
  </si>
  <si>
    <t>949111221</t>
  </si>
  <si>
    <t>Montáž lešení lehkého kozového trubkového Příplatek za první a každý další den použití lešení k ceně -1121</t>
  </si>
  <si>
    <t>409450672</t>
  </si>
  <si>
    <t>7*60 'Přepočtené koeficientem množství</t>
  </si>
  <si>
    <t>157</t>
  </si>
  <si>
    <t>949111222</t>
  </si>
  <si>
    <t>Montáž lešení lehkého kozového trubkového Příplatek za první a každý další den použití lešení k ceně -1122</t>
  </si>
  <si>
    <t>-180509994</t>
  </si>
  <si>
    <t>10*60 'Přepočtené koeficientem množství</t>
  </si>
  <si>
    <t>942111111</t>
  </si>
  <si>
    <t>Montáž lešení vysunutého trubkového pracovního z konstrukce, z otvorů nebo při povrchu stropní konstrukce bez podepření, ve výšce pracovní podlahy do 20 m</t>
  </si>
  <si>
    <t>262</t>
  </si>
  <si>
    <t xml:space="preserve">Poznámka k souboru cen:
1. V ceně nejsou započteny náklady na vysekání otvorů a kapes ve zdivu pro konstrukci vysunutého lešení. Tyto stavební práce se oceňují příslušnými cenami katalogu 801-3 Budovy a haly - bourání konstrukcí.
2. Množství měrných jednotek se určuje v m2 vysunuté pracovní podlahy.
3. Montáž vysunutého trubkového lešení ve výšce pracovní podlahy přes 30 m se oceňuje individuálně.
</t>
  </si>
  <si>
    <t>159</t>
  </si>
  <si>
    <t>942111211</t>
  </si>
  <si>
    <t>Montáž lešení vysunutého trubkového pracovního Příplatek za první a každý další den použití lešení k ceně -1111 nebo -1112</t>
  </si>
  <si>
    <t>264</t>
  </si>
  <si>
    <t>942111811</t>
  </si>
  <si>
    <t>Demontáž lešení vysunutého trubkového pracovního z konstrukce, z otvorů nebo při povrchu stropní konstrukce bez podepření, ve výšce pracovní podlahy do 20 m</t>
  </si>
  <si>
    <t>266</t>
  </si>
  <si>
    <t xml:space="preserve">Poznámka k souboru cen:
1. Demontáž vysunutého trubkového lešení ve výšce pracovní podlahy přes 30 m se oceňuje individuálně.
</t>
  </si>
  <si>
    <t>Dokončovací konstrukce na pozemních stavbách</t>
  </si>
  <si>
    <t>161</t>
  </si>
  <si>
    <t>952901111</t>
  </si>
  <si>
    <t>Vyčištění budov nebo objektů před předáním do užívání budov bytové nebo občanské výstavby, světlé výšky podlaží do 4 m</t>
  </si>
  <si>
    <t>268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</si>
  <si>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</si>
  <si>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952901114</t>
  </si>
  <si>
    <t>Vyčištění budov nebo objektů před předáním do užívání budov bytové nebo občanské výstavby, světlé výšky podlaží přes 4 m</t>
  </si>
  <si>
    <t>270</t>
  </si>
  <si>
    <t>163</t>
  </si>
  <si>
    <t>953941211</t>
  </si>
  <si>
    <t>Osazování drobných kovových předmětů se zalitím maltou cementovou, do vysekaných kapes nebo připravených otvorů konzol nebo kotev, např. pro schodišťová madla do zdí, radiátorové konzoly apod.</t>
  </si>
  <si>
    <t>272</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</si>
  <si>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</si>
  <si>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164</t>
  </si>
  <si>
    <t>953941516</t>
  </si>
  <si>
    <t>Osazování drobných kovových předmětů se zalitím maltou cementovou, do vysekaných kapes nebo připravených otvorů konzol nebo kotev, např. pro záclonové kryty, zavěšené skříňky, radiátorové držáky apod.</t>
  </si>
  <si>
    <t>274</t>
  </si>
  <si>
    <t>165</t>
  </si>
  <si>
    <t>977089902</t>
  </si>
  <si>
    <t>Dod+montáž informačního systému tabulky, únik.cesty a pod. 15 kusů</t>
  </si>
  <si>
    <t>kpl</t>
  </si>
  <si>
    <t>276</t>
  </si>
  <si>
    <t>Bourání konstrukcí</t>
  </si>
  <si>
    <t>962031133</t>
  </si>
  <si>
    <t>Bourání příček z cihel, tvárnic nebo příčkovek z cihel pálených, plných nebo dutých na maltu vápennou nebo vápenocementovou, tl. do 150 mm</t>
  </si>
  <si>
    <t>278</t>
  </si>
  <si>
    <t>167</t>
  </si>
  <si>
    <t>966031313</t>
  </si>
  <si>
    <t>Vybourání částí říms z cihel vyložených do 250 mm tl. do 300 mm</t>
  </si>
  <si>
    <t>280</t>
  </si>
  <si>
    <t>u stávající budovy</t>
  </si>
  <si>
    <t>12,95</t>
  </si>
  <si>
    <t>971035681</t>
  </si>
  <si>
    <t>Vybourání otvorů ve zdivu základovém nebo nadzákladovém z cihel, tvárnic, příčkovek z cihel pálených na maltu cementovou plochy do 4 m2, tl. do 900 mm</t>
  </si>
  <si>
    <t>282</t>
  </si>
  <si>
    <t>169</t>
  </si>
  <si>
    <t>973022251</t>
  </si>
  <si>
    <t>Vysekání výklenků nebo kapes ve zdivu z kamene kapes, plochy do 0,10 m2, hl. do 300 mm</t>
  </si>
  <si>
    <t>284</t>
  </si>
  <si>
    <t xml:space="preserve">Poznámka k souboru cen:
1. Ceny -1511 až -6191 lze použít i pro vysekání ve zdivu z cihel na maltu cementovou.
</t>
  </si>
  <si>
    <t>stáv.zdivo pro uchycení str.desky</t>
  </si>
  <si>
    <t>16,00</t>
  </si>
  <si>
    <t>973031151</t>
  </si>
  <si>
    <t>Vysekání výklenků nebo kapes ve zdivu z cihel na maltu vápennou nebo vápenocementovou výklenků, pohledové plochy přes 0,25 m2</t>
  </si>
  <si>
    <t>286</t>
  </si>
  <si>
    <t>hydrant.skříň</t>
  </si>
  <si>
    <t>0,316</t>
  </si>
  <si>
    <t>171</t>
  </si>
  <si>
    <t>973031843</t>
  </si>
  <si>
    <t>Vysekání výklenků nebo kapes ve zdivu z cihel na maltu cementovou kapes pro zavázání nových příček, tl. do 150 mm</t>
  </si>
  <si>
    <t>288</t>
  </si>
  <si>
    <t>974031285</t>
  </si>
  <si>
    <t>Vysekání rýh ve zdivu cihelném na maltu vápennou nebo vápenocementovou v prostoru přilehlém ke stropní konstrukci do hl. 300 mm a šířky do 200 mm</t>
  </si>
  <si>
    <t>290</t>
  </si>
  <si>
    <t>173</t>
  </si>
  <si>
    <t>974031666</t>
  </si>
  <si>
    <t>Vysekání rýh ve zdivu cihelném na maltu vápennou nebo vápenocementovou pro vtahování nosníků do zdí, před vybouráním otvoru do hl. 150 mm, při v. nosníku do 250 mm</t>
  </si>
  <si>
    <t>292</t>
  </si>
  <si>
    <t>nad vybouranými otvory</t>
  </si>
  <si>
    <t>34,30</t>
  </si>
  <si>
    <t>978013191</t>
  </si>
  <si>
    <t>Otlučení vápenných nebo vápenocementových omítek vnitřních ploch stěn s vyškrabáním spar, s očištěním zdiva, v rozsahu přes 50 do 100 %</t>
  </si>
  <si>
    <t>294</t>
  </si>
  <si>
    <t xml:space="preserve">Poznámka k souboru cen:
1. Položky lze použít i pro ocenění otlučení sádrových, hliněných apod. vnitřních omítek.
</t>
  </si>
  <si>
    <t>175</t>
  </si>
  <si>
    <t>978015391</t>
  </si>
  <si>
    <t>Otlučení vápenných nebo vápenocementových omítek vnějších ploch s vyškrabáním spar a s očištěním zdiva stupně členitosti 1 a 2, v rozsahu přes 80 do 100 %</t>
  </si>
  <si>
    <t>296</t>
  </si>
  <si>
    <t>Prorážení otvorů</t>
  </si>
  <si>
    <t>975021411</t>
  </si>
  <si>
    <t>Podchycení nadzákladového zdiva pod stropem dřevěnou výztuhou nad vybouraným otvorem, pro jakoukoliv délku podchycení, při tl. zdiva přes 600 do 900 mm</t>
  </si>
  <si>
    <t>298</t>
  </si>
  <si>
    <t xml:space="preserve">Poznámka k souboru cen: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</si>
  <si>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Staveništní přesun hmot</t>
  </si>
  <si>
    <t>177</t>
  </si>
  <si>
    <t>998011003</t>
  </si>
  <si>
    <t>Přesun hmot pro budovy občanské výstavby, bydlení, výrobu a služby s nosnou svislou konstrukcí zděnou z cihel, tvárnic nebo kamene vodorovná dopravní vzdálenost do 100 m pro budovy výšky přes 12 do 24 m</t>
  </si>
  <si>
    <t>300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</si>
  <si>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</si>
  <si>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</si>
  <si>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Přesun sutě</t>
  </si>
  <si>
    <t>997013115</t>
  </si>
  <si>
    <t>Vnitrostaveništní doprava suti a vybouraných hmot vodorovně do 50 m svisle s použitím mechanizace pro budovy a haly výšky přes 15 do 18 m</t>
  </si>
  <si>
    <t>626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</si>
  <si>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</si>
  <si>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179</t>
  </si>
  <si>
    <t>997013312</t>
  </si>
  <si>
    <t>Doprava suti shozem montáž a demontáž shozu výšky přes 10 do 20 m</t>
  </si>
  <si>
    <t>-1448250555</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</si>
  <si>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</si>
  <si>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997013322</t>
  </si>
  <si>
    <t>Doprava suti shozem montáž a demontáž shozu výšky Příplatek za první a každý další den použití shozu k ceně -3312</t>
  </si>
  <si>
    <t>-1449486947</t>
  </si>
  <si>
    <t>17*60 'Přepočtené koeficientem množství</t>
  </si>
  <si>
    <t>181</t>
  </si>
  <si>
    <t>997013501</t>
  </si>
  <si>
    <t>Odvoz suti a vybouraných hmot na skládku nebo meziskládku se složením, na vzdálenost do 1 km</t>
  </si>
  <si>
    <t>630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</si>
  <si>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</si>
  <si>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</si>
  <si>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</si>
  <si>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632</t>
  </si>
  <si>
    <t>Poznámka k položce:
4km-1=3x</t>
  </si>
  <si>
    <t>61,584*3 'Přepočtené koeficientem množství</t>
  </si>
  <si>
    <t>183</t>
  </si>
  <si>
    <t>997013831</t>
  </si>
  <si>
    <t>Poplatek za uložení stavebního odpadu na skládce (skládkovné) směsného stavebního a demoličního zatříděného do Katalogu odpadů pod kódem 170 904</t>
  </si>
  <si>
    <t>634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</si>
  <si>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</si>
  <si>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</si>
  <si>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</si>
  <si>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711</t>
  </si>
  <si>
    <t>Izolace proti vodě</t>
  </si>
  <si>
    <t>711111001</t>
  </si>
  <si>
    <t>Provedení izolace proti zemní vlhkosti natěradly a tmely za studena na ploše vodorovné V nátěrem penetračním</t>
  </si>
  <si>
    <t>-52457282</t>
  </si>
  <si>
    <t xml:space="preserve">Poznámka k souboru cen:
1. Izolace plochy jednotlivě do 10 m2 se oceňují skladebně cenou příslušné izolace a cenou 711 19-9095 Příplatek za plochu do 10 m2.
</t>
  </si>
  <si>
    <t>185</t>
  </si>
  <si>
    <t>11163150</t>
  </si>
  <si>
    <t>lak asfaltový penetrační</t>
  </si>
  <si>
    <t>1586377200</t>
  </si>
  <si>
    <t>Poznámka k položce:
Spotřeba 0,3-0,4kg/m2</t>
  </si>
  <si>
    <t>182,842*0,0003 'Přepočtené koeficientem množství</t>
  </si>
  <si>
    <t>186</t>
  </si>
  <si>
    <t>711112001</t>
  </si>
  <si>
    <t>Provedení izolace proti zemní vlhkosti natěradly a tmely za studena na ploše svislé S nátěrem penetračním</t>
  </si>
  <si>
    <t>1614987947</t>
  </si>
  <si>
    <t>187</t>
  </si>
  <si>
    <t>-444198951</t>
  </si>
  <si>
    <t>62,102*0,00035 'Přepočtené koeficientem množství</t>
  </si>
  <si>
    <t>188</t>
  </si>
  <si>
    <t>711141559</t>
  </si>
  <si>
    <t>Provedení izolace proti zemní vlhkosti pásy přitavením NAIP na ploše vodorovné V</t>
  </si>
  <si>
    <t>-2092292999</t>
  </si>
  <si>
    <t xml:space="preserve">Poznámka k souboru cen:
1. Izolace plochy jednotlivě do 10 m2 se oceňují skladebně cenou příslušné izolace a cenou 711 19-9097 Příplatek za plochu do 10 m2.
</t>
  </si>
  <si>
    <t>189</t>
  </si>
  <si>
    <t>62833158</t>
  </si>
  <si>
    <t>pás asfaltový s minerálním posypem tl 4mm s vložkou ze skelné tkaniny 200g/m2</t>
  </si>
  <si>
    <t>-831787722</t>
  </si>
  <si>
    <t>182,842*1,15 'Přepočtené koeficientem množství</t>
  </si>
  <si>
    <t>190</t>
  </si>
  <si>
    <t>711142559</t>
  </si>
  <si>
    <t>Provedení izolace proti zemní vlhkosti pásy přitavením NAIP na ploše svislé S</t>
  </si>
  <si>
    <t>335176435</t>
  </si>
  <si>
    <t>191</t>
  </si>
  <si>
    <t>-1690807636</t>
  </si>
  <si>
    <t>62,102*1,2 'Přepočtené koeficientem množství</t>
  </si>
  <si>
    <t>711193131</t>
  </si>
  <si>
    <t>Izolace proti zemní vlhkosti ostatní těsnicí hmotou dvousložkovou na bázi cementu na ploše svislé S</t>
  </si>
  <si>
    <t>302</t>
  </si>
  <si>
    <t>proti vlhkosti</t>
  </si>
  <si>
    <t>46,20</t>
  </si>
  <si>
    <t>193</t>
  </si>
  <si>
    <t>711493121</t>
  </si>
  <si>
    <t>Izolace proti podpovrchové a tlakové vodě - ostatní na ploše svislé S dvousložkovou na bázi cementu</t>
  </si>
  <si>
    <t>308</t>
  </si>
  <si>
    <t>proti tlakové vodě</t>
  </si>
  <si>
    <t>25,639</t>
  </si>
  <si>
    <t>998711103</t>
  </si>
  <si>
    <t>Přesun hmot pro izolace proti vodě, vlhkosti a plynům stanovený z hmotnosti přesunovaného materiálu vodorovná dopravní vzdálenost do 50 m v objektech výšky přes 12 do 60 m</t>
  </si>
  <si>
    <t>310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</si>
  <si>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</si>
  <si>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</si>
  <si>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</si>
  <si>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195</t>
  </si>
  <si>
    <t>713111131</t>
  </si>
  <si>
    <t>Montáž tepelné izolace stropů rohožemi, pásy, dílci, deskami, bloky (izolační materiál ve specifikaci) žebrových spodem s uchycením (drátem, páskou apod.)</t>
  </si>
  <si>
    <t>312</t>
  </si>
  <si>
    <t>mezi krokve - 2vrstvy</t>
  </si>
  <si>
    <t>385,05</t>
  </si>
  <si>
    <t>63148104</t>
  </si>
  <si>
    <t>deska tepelně izolační minerální univerzální λ=0,038-0,039 tl 100mm</t>
  </si>
  <si>
    <t>332</t>
  </si>
  <si>
    <t>mezi krokve</t>
  </si>
  <si>
    <t>279,400</t>
  </si>
  <si>
    <t>197</t>
  </si>
  <si>
    <t>63148105</t>
  </si>
  <si>
    <t>deska tepelně izolační minerální univerzální λ=0,038-0,039 tl 120mm</t>
  </si>
  <si>
    <t>334</t>
  </si>
  <si>
    <t>úprava M2</t>
  </si>
  <si>
    <t>127,024</t>
  </si>
  <si>
    <t>198</t>
  </si>
  <si>
    <t>713151141</t>
  </si>
  <si>
    <t>Montáž tepelné izolace střech šikmých rohožemi, pásy, deskami (izolační materiál ve specifikaci) připevněné sponkami reflexní pod krokve parotěsná , tloušťka izolace do 5 mm</t>
  </si>
  <si>
    <t>314</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</si>
  <si>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</si>
  <si>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199</t>
  </si>
  <si>
    <t>28329282</t>
  </si>
  <si>
    <t>fólie podstřešní parotěsná s reflexní Al vrstvou 170 g/m2 (1,5 x 50 m)</t>
  </si>
  <si>
    <t>-904081481</t>
  </si>
  <si>
    <t>192,525*1,15 'Přepočtené koeficientem množství</t>
  </si>
  <si>
    <t>713121111</t>
  </si>
  <si>
    <t>Montáž tepelné izolace podlah rohožemi, pásy, deskami, dílci, bloky (izolační materiál ve specifikaci) kladenými volně jednovrstvá</t>
  </si>
  <si>
    <t>316</t>
  </si>
  <si>
    <t xml:space="preserve">Poznámka k souboru cen:
1. Množství tepelné izolace podlah okrajovými pásky k ceně -1211 se určuje v m projektované délky obložení (bez přesahů) na obvodu podlahy.
</t>
  </si>
  <si>
    <t>201</t>
  </si>
  <si>
    <t>28372309</t>
  </si>
  <si>
    <t>deska EPS 100 pro trvalé zatížení v tlaku (max. 2000 kg/m2), 0,037 W.m-1.K-1</t>
  </si>
  <si>
    <t>326</t>
  </si>
  <si>
    <t>318</t>
  </si>
  <si>
    <t>kročejová</t>
  </si>
  <si>
    <t>438,190</t>
  </si>
  <si>
    <t>203</t>
  </si>
  <si>
    <t>63151480</t>
  </si>
  <si>
    <t>deska tepelně izolační minerální plovoucích podlah λ=0,038-0,039 tl 25mm</t>
  </si>
  <si>
    <t>336</t>
  </si>
  <si>
    <t>713131145</t>
  </si>
  <si>
    <t>Montáž tepelné izolace stěn rohožemi, pásy, deskami, dílci, bloky (izolační materiál ve specifikaci) lepením bodově</t>
  </si>
  <si>
    <t>320</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</si>
  <si>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</si>
  <si>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sokl pod terénem</t>
  </si>
  <si>
    <t>66,336</t>
  </si>
  <si>
    <t>205</t>
  </si>
  <si>
    <t>28376356</t>
  </si>
  <si>
    <t>deska fasádní polystyrénová pro tepelné izolace spodní stavby tl 80mm</t>
  </si>
  <si>
    <t>328</t>
  </si>
  <si>
    <t>713191132</t>
  </si>
  <si>
    <t>Montáž tepelné izolace stavebních konstrukcí - doplňky a konstrukční součásti podlah, stropů vrchem nebo střech překrytím fólií separační z PE</t>
  </si>
  <si>
    <t>322</t>
  </si>
  <si>
    <t>207</t>
  </si>
  <si>
    <t>28329234</t>
  </si>
  <si>
    <t>fólie PE parotěsná tl 0,2mm</t>
  </si>
  <si>
    <t>1648516709</t>
  </si>
  <si>
    <t>613,411*1,2 'Přepočtené koeficientem množství</t>
  </si>
  <si>
    <t>713121211</t>
  </si>
  <si>
    <t>Montáž tepelné izolace podlah okrajovými pásky kladenými volně</t>
  </si>
  <si>
    <t>324</t>
  </si>
  <si>
    <t>209</t>
  </si>
  <si>
    <t>63140273</t>
  </si>
  <si>
    <t>pásek okrajový izolační minerální plovoucích podlah š 80 mm tl 12 mm</t>
  </si>
  <si>
    <t>330</t>
  </si>
  <si>
    <t>998713103</t>
  </si>
  <si>
    <t>Přesun hmot pro izolace tepelné stanovený z hmotnosti přesunovaného materiálu vodorovná dopravní vzdálenost do 50 m v objektech výšky přes 12 m do 24 m</t>
  </si>
  <si>
    <t>338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</si>
  <si>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</si>
  <si>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</si>
  <si>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Izolace akustické a protiotřesové</t>
  </si>
  <si>
    <t>211</t>
  </si>
  <si>
    <t>714121011</t>
  </si>
  <si>
    <t>Montáž akustických minerálních panelů podstropních s rozšířenou pohltivostí zvuku zavěšených na rošt viditelný</t>
  </si>
  <si>
    <t>1314428227</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</si>
  <si>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</si>
  <si>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59036072</t>
  </si>
  <si>
    <t>panel akustický nebarvená hrana zavěšený viditelný rošt bílá tl 15mm</t>
  </si>
  <si>
    <t>-2052988499</t>
  </si>
  <si>
    <t>425,638*1,05 'Přepočtené koeficientem množství</t>
  </si>
  <si>
    <t>213</t>
  </si>
  <si>
    <t>998714103</t>
  </si>
  <si>
    <t>Přesun hmot pro akustická a protiotřesová opatření stanovený z hmotnosti přesunovaného materiálu vodorovná dopravní vzdálenost do 50 m v objektech výšky přes 12 do 24 m</t>
  </si>
  <si>
    <t>342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</si>
  <si>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</si>
  <si>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762</t>
  </si>
  <si>
    <t>Konstrukce tesařské</t>
  </si>
  <si>
    <t>762085112</t>
  </si>
  <si>
    <t>Práce společné pro tesařské konstrukce montáž ocelových spojovacích prostředků (materiál ve specifikaci) svorníků, šroubů délky přes 150 do 300 mm</t>
  </si>
  <si>
    <t>350</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</si>
  <si>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</si>
  <si>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kotvení pozednice</t>
  </si>
  <si>
    <t>215</t>
  </si>
  <si>
    <t>31111006</t>
  </si>
  <si>
    <t>matice přesná šestihranná Pz DIN 934-8 M12</t>
  </si>
  <si>
    <t>100 kus</t>
  </si>
  <si>
    <t>378</t>
  </si>
  <si>
    <t>31121004</t>
  </si>
  <si>
    <t>podložka pod dřevěnou konstrukci DIN 440 D 12mm</t>
  </si>
  <si>
    <t>380</t>
  </si>
  <si>
    <t>217</t>
  </si>
  <si>
    <t>31197004</t>
  </si>
  <si>
    <t>tyč závitová Pz 4,6 M12</t>
  </si>
  <si>
    <t>382</t>
  </si>
  <si>
    <t>pro kotvení pozednice</t>
  </si>
  <si>
    <t>9,80</t>
  </si>
  <si>
    <t>762331922</t>
  </si>
  <si>
    <t>Vázané konstrukce krovů vyřezání části střešní vazby průřezové plochy řeziva přes 120 do 224 cm2, délky vyřezané části krovového prvku přes 3 do 5 m</t>
  </si>
  <si>
    <t>352</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</si>
  <si>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</si>
  <si>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219</t>
  </si>
  <si>
    <t>762332131</t>
  </si>
  <si>
    <t>Montáž vázaných konstrukcí krovů střech pultových, sedlových, valbových, stanových čtvercového nebo obdélníkového půdorysu, z řeziva hraněného průřezové plochy do 120 cm2</t>
  </si>
  <si>
    <t>354</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</si>
  <si>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</si>
  <si>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762332132</t>
  </si>
  <si>
    <t>Montáž vázaných konstrukcí krovů střech pultových, sedlových, valbových, stanových čtvercového nebo obdélníkového půdorysu, z řeziva hraněného průřezové plochy přes 120 do 224 cm2</t>
  </si>
  <si>
    <t>356</t>
  </si>
  <si>
    <t>221</t>
  </si>
  <si>
    <t>762332133</t>
  </si>
  <si>
    <t>Montáž vázaných konstrukcí krovů střech pultových, sedlových, valbových, stanových čtvercového nebo obdélníkového půdorysu, z řeziva hraněného průřezové plochy přes 224 do 288 cm2</t>
  </si>
  <si>
    <t>358</t>
  </si>
  <si>
    <t>762332135</t>
  </si>
  <si>
    <t>Montáž vázaných konstrukcí krovů střech pultových, sedlových, valbových, stanových čtvercového nebo obdélníkového půdorysu, z řeziva hraněného průřezové plochy přes 450 cm2</t>
  </si>
  <si>
    <t>360</t>
  </si>
  <si>
    <t>223</t>
  </si>
  <si>
    <t>762341410</t>
  </si>
  <si>
    <t>Bednění a laťování montáž bednění střešních žlabů s vytvořením spádu dna z prken hrubých tl. do 32 mm</t>
  </si>
  <si>
    <t>362</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</si>
  <si>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</si>
  <si>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762341913</t>
  </si>
  <si>
    <t>Bednění a laťování střech vyřezání jednotlivých otvorů bez rozebrání krytiny v laťování průřezové plochy latí do 25 cm2, otvoru plochy jednotlivě přes 1 do 4 m2</t>
  </si>
  <si>
    <t>364</t>
  </si>
  <si>
    <t xml:space="preserve">Poznámka k souboru cen:
1. U položek vyřezání otvorů v bednění -1931 až -1963 se množství měrných jednotek určuje v m součtem délek jednotlivých řezů.
</t>
  </si>
  <si>
    <t>střešní okna</t>
  </si>
  <si>
    <t>15,288</t>
  </si>
  <si>
    <t>225</t>
  </si>
  <si>
    <t>762342314</t>
  </si>
  <si>
    <t>Bednění a laťování montáž laťování střech složitých sklonu do 60° při osové vzdálenosti latí přes 150 do 360 mm</t>
  </si>
  <si>
    <t>366</t>
  </si>
  <si>
    <t>60514106</t>
  </si>
  <si>
    <t>řezivo jehličnaté lať pevnostní třída S10-13 průžez 40x60mm</t>
  </si>
  <si>
    <t>386</t>
  </si>
  <si>
    <t>227</t>
  </si>
  <si>
    <t>762342441</t>
  </si>
  <si>
    <t>Bednění a laťování montáž lišt trojúhelníkových nebo kontralatí</t>
  </si>
  <si>
    <t>368</t>
  </si>
  <si>
    <t>60514105</t>
  </si>
  <si>
    <t>řezivo jehličnaté lať pevnostní třída S10-13 průžez 30x50mm</t>
  </si>
  <si>
    <t>384</t>
  </si>
  <si>
    <t>229</t>
  </si>
  <si>
    <t>762342811</t>
  </si>
  <si>
    <t>Demontáž bednění a laťování laťování střech sklonu do 60° se všemi nadstřešními konstrukcemi, z latí průřezové plochy do 25 cm2 při osové vzdálenosti do 0,22 m</t>
  </si>
  <si>
    <t>370</t>
  </si>
  <si>
    <t>762395000</t>
  </si>
  <si>
    <t>Spojovací prostředky krovů, bednění a laťování, nadstřešních konstrukcí svory, prkna, hřebíky, pásová ocel, vruty</t>
  </si>
  <si>
    <t>372</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</si>
  <si>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</si>
  <si>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231</t>
  </si>
  <si>
    <t>60511060</t>
  </si>
  <si>
    <t>řezivo jehličnaté omítané střed jakost I</t>
  </si>
  <si>
    <t>388</t>
  </si>
  <si>
    <t>60511135</t>
  </si>
  <si>
    <t>řezivo stavební fošny prismované (středové) šířky přes 220mm délky 2-5m</t>
  </si>
  <si>
    <t>390</t>
  </si>
  <si>
    <t>kleštiny</t>
  </si>
  <si>
    <t>0,379</t>
  </si>
  <si>
    <t>233</t>
  </si>
  <si>
    <t>60512136</t>
  </si>
  <si>
    <t>hranol stavební řezivo průřezu do 288cm2 dl 6-8m</t>
  </si>
  <si>
    <t>392</t>
  </si>
  <si>
    <t>nárožní krokev 12x20cm</t>
  </si>
  <si>
    <t>1,162</t>
  </si>
  <si>
    <t>60512135</t>
  </si>
  <si>
    <t>hranol stavební řezivo průřezu do 288cm2 do dl 6m</t>
  </si>
  <si>
    <t>394</t>
  </si>
  <si>
    <t>pásek 16x16cm</t>
  </si>
  <si>
    <t>0,338</t>
  </si>
  <si>
    <t>235</t>
  </si>
  <si>
    <t>60512130</t>
  </si>
  <si>
    <t>hranol stavební řezivo průřezu do 224cm2 do dl 6m</t>
  </si>
  <si>
    <t>396</t>
  </si>
  <si>
    <t>krokve 10x12, 14, 18cm</t>
  </si>
  <si>
    <t>4,182</t>
  </si>
  <si>
    <t>398</t>
  </si>
  <si>
    <t>pozednice, pásek, krokve K2, sloupek - 14x14, 16, 20cm</t>
  </si>
  <si>
    <t>6,74</t>
  </si>
  <si>
    <t>237</t>
  </si>
  <si>
    <t>60512140</t>
  </si>
  <si>
    <t>hranol stavební řezivo průřezu do 450cm2 do dl 6m</t>
  </si>
  <si>
    <t>400</t>
  </si>
  <si>
    <t>sloupek S1 18x22cm</t>
  </si>
  <si>
    <t>2,379</t>
  </si>
  <si>
    <t>60512141</t>
  </si>
  <si>
    <t>hranol stavební řezivo průřezu do 450cm2 dl 6-8m</t>
  </si>
  <si>
    <t>402</t>
  </si>
  <si>
    <t>vaznice 20x26cm</t>
  </si>
  <si>
    <t>1,213</t>
  </si>
  <si>
    <t>239</t>
  </si>
  <si>
    <t>762332924</t>
  </si>
  <si>
    <t>Vázané konstrukce krovů doplnění části střešní vazby z hranolů, nebo hranolků (materiál v ceně), průřezové plochy přes 288 do 450 cm2</t>
  </si>
  <si>
    <t>374</t>
  </si>
  <si>
    <t>zesílení vazného trámu u stáv.krovu</t>
  </si>
  <si>
    <t>8,00</t>
  </si>
  <si>
    <t>376</t>
  </si>
  <si>
    <t>241</t>
  </si>
  <si>
    <t>998762103</t>
  </si>
  <si>
    <t>Přesun hmot pro konstrukce tesařské stanovený z hmotnosti přesunovaného materiálu vodorovná dopravní vzdálenost do 50 m v objektech výšky přes 12 do 24 m</t>
  </si>
  <si>
    <t>404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</si>
  <si>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</si>
  <si>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7631</t>
  </si>
  <si>
    <t>Konstrukce sádrokartonové</t>
  </si>
  <si>
    <t>242</t>
  </si>
  <si>
    <t>763164155</t>
  </si>
  <si>
    <t>Obklad ze sádrokartonových desek konstrukcí dřevěných včetně ochranných úhelníků ve tvaru L rozvinuté šíře přes 0,8 m, opláštěný deskou protipožární DF, tl. 12,5 mm</t>
  </si>
  <si>
    <t>422</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</si>
  <si>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</si>
  <si>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243</t>
  </si>
  <si>
    <t>763182314</t>
  </si>
  <si>
    <t>Výplně otvorů konstrukcí ze sádrokartonových desek ostění oken z desek hloubky přes 0,2 do 0,5 m</t>
  </si>
  <si>
    <t>424</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</si>
  <si>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</si>
  <si>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763131431</t>
  </si>
  <si>
    <t>Podhled ze sádrokartonových desek dvouvrstvá zavěšená spodní konstrukce z ocelových profilů CD, UD jednoduše opláštěná deskou protipožární DF, tl. 12,5 mm, bez TI</t>
  </si>
  <si>
    <t>406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</si>
  <si>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</si>
  <si>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245</t>
  </si>
  <si>
    <t>763131471</t>
  </si>
  <si>
    <t>Podhled ze sádrokartonových desek dvouvrstvá zavěšená spodní konstrukce z ocelových profilů CD, UD jednoduše opláštěná deskou impregnovanou protipožární H2DF, tl. 12,5 mm, bez TI</t>
  </si>
  <si>
    <t>408</t>
  </si>
  <si>
    <t>246</t>
  </si>
  <si>
    <t>763131761</t>
  </si>
  <si>
    <t>Podhled ze sádrokartonových desek Příplatek k cenám za plochu do 3 m2 jednotlivě</t>
  </si>
  <si>
    <t>410</t>
  </si>
  <si>
    <t>247</t>
  </si>
  <si>
    <t>763161722</t>
  </si>
  <si>
    <t>Podkroví ze sádrokartonových desek dvouvrstvá spodní konstrukce z ocelových profilů CD, UD jednoduše opláštěná deskou protipožární DF, tl. 15 mm, TI tl. 200 mm, REI 30</t>
  </si>
  <si>
    <t>414</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</si>
  <si>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</si>
  <si>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763161723</t>
  </si>
  <si>
    <t>Podkroví ze sádrokartonových desek dvouvrstvá spodní konstrukce z ocelových profilů CD, UD jednoduše opláštěná deskou protipožární DF, tl. 15 mm, TI tl. 200 mm 40 kg/m3, REI 45</t>
  </si>
  <si>
    <t>-672266966</t>
  </si>
  <si>
    <t>249</t>
  </si>
  <si>
    <t>763164755</t>
  </si>
  <si>
    <t>Obklad ze sádrokartonových desek konstrukcí kovových včetně ochranných úhelníků uzavřeného tvaru rozvinuté šíře přes 1,6 m, opláštěný deskou protipožární DF, tl. 12,5 mm</t>
  </si>
  <si>
    <t>420</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</si>
  <si>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</si>
  <si>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</si>
  <si>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426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</si>
  <si>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</si>
  <si>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</si>
  <si>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</si>
  <si>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251</t>
  </si>
  <si>
    <t>764001821</t>
  </si>
  <si>
    <t>Demontáž klempířských konstrukcí krytiny ze svitků nebo tabulí do suti</t>
  </si>
  <si>
    <t>428</t>
  </si>
  <si>
    <t>764221407</t>
  </si>
  <si>
    <t>Oplechování střešních prvků z hliníkového plechu hřebene větraného, včetně větrací mřížky rš 670 mm</t>
  </si>
  <si>
    <t>1641553996</t>
  </si>
  <si>
    <t xml:space="preserve">Poznámka k souboru cen:
1. V cenách 764 22-1405 až -3442 nejsou započteny náklady na podkladní plech, tyto se oceňují cenami souboru cen 764 02-14.. Podkladní plech z hliníkového plechu v rozvinuté šířce podle rš střešního prvku.
</t>
  </si>
  <si>
    <t>253</t>
  </si>
  <si>
    <t>764221437</t>
  </si>
  <si>
    <t>Oplechování střešních prvků z hliníkového plechu nároží větraného, včetně větrací mřížky rš 670 mm</t>
  </si>
  <si>
    <t>-2056774311</t>
  </si>
  <si>
    <t>764221472</t>
  </si>
  <si>
    <t>Oplechování střešních prvků z hliníkového plechu úžlabí rš 1000 mm</t>
  </si>
  <si>
    <t>-631587376</t>
  </si>
  <si>
    <t>255</t>
  </si>
  <si>
    <t>764222406</t>
  </si>
  <si>
    <t>Oplechování střešních prvků z hliníkového plechu štítu závětrnou lištou rš 500 mm</t>
  </si>
  <si>
    <t>823517369</t>
  </si>
  <si>
    <t>764321406</t>
  </si>
  <si>
    <t>Lemování zdí z hliníkového plechu boční nebo horní rovných, střech s krytinou prejzovou nebo vlnitou rš 500 mm</t>
  </si>
  <si>
    <t>-827537267</t>
  </si>
  <si>
    <t>257</t>
  </si>
  <si>
    <t>764348391</t>
  </si>
  <si>
    <t>Montáž zachytače sněhu Al, lopatkového</t>
  </si>
  <si>
    <t>430</t>
  </si>
  <si>
    <t>764503104</t>
  </si>
  <si>
    <t>Montáž žlabu nadokapního (nástřešního) oblého tvaru žlabu</t>
  </si>
  <si>
    <t>432</t>
  </si>
  <si>
    <t>259</t>
  </si>
  <si>
    <t>764503106</t>
  </si>
  <si>
    <t>Montáž žlabu nadokapního (nástřešního) oblého tvaru háku</t>
  </si>
  <si>
    <t>434</t>
  </si>
  <si>
    <t>764004821</t>
  </si>
  <si>
    <t>Demontáž klempířských konstrukcí žlabu nástřešního do suti</t>
  </si>
  <si>
    <t>436</t>
  </si>
  <si>
    <t>261</t>
  </si>
  <si>
    <t>764521444</t>
  </si>
  <si>
    <t>Žlab podokapní z hliníkového plechu včetně háků a čel kotlík oválný (trychtýřový), rš žlabu/průměr svodu 330/100 mm</t>
  </si>
  <si>
    <t>523914488</t>
  </si>
  <si>
    <t>55344829</t>
  </si>
  <si>
    <t>hák žlabový pro nástřešní žlab Al vč. 2 ks hřebíků</t>
  </si>
  <si>
    <t>392770912</t>
  </si>
  <si>
    <t>263</t>
  </si>
  <si>
    <t>764003801</t>
  </si>
  <si>
    <t>Demontáž klempířských konstrukcí lemování trub, konzol, držáků, ventilačních nástavců a ostatních kusových prvků do suti</t>
  </si>
  <si>
    <t>440</t>
  </si>
  <si>
    <t>764226404</t>
  </si>
  <si>
    <t>Oplechování parapetů z hliníkového plechu rovných mechanicky kotvené, bez rohů rš 330 mm</t>
  </si>
  <si>
    <t>442</t>
  </si>
  <si>
    <t>265</t>
  </si>
  <si>
    <t>764004861</t>
  </si>
  <si>
    <t>Demontáž klempířských konstrukcí svodu do suti</t>
  </si>
  <si>
    <t>444</t>
  </si>
  <si>
    <t>764521404</t>
  </si>
  <si>
    <t>Žlab podokapní z hliníkového plechu včetně háků a čel půlkruhový rš 330 mm</t>
  </si>
  <si>
    <t>446</t>
  </si>
  <si>
    <t>267</t>
  </si>
  <si>
    <t>764528422</t>
  </si>
  <si>
    <t>Svod z hliníkového plechu včetně objímek, kolen a odskoků kruhový, průměru 100 mm</t>
  </si>
  <si>
    <t>448</t>
  </si>
  <si>
    <t>553508990</t>
  </si>
  <si>
    <t>Zachytávač sněhový lopatkový barva červenohnědá</t>
  </si>
  <si>
    <t>450</t>
  </si>
  <si>
    <t>269</t>
  </si>
  <si>
    <t>55353041</t>
  </si>
  <si>
    <t>Hák žlabový AL pro nadstřešní žlab 330/30x5 mm</t>
  </si>
  <si>
    <t>452</t>
  </si>
  <si>
    <t>764121403</t>
  </si>
  <si>
    <t>Krytina z hliníkového plechu s úpravou u okapů, prostupů a výčnělků střechy rovné drážkováním ze svitků rš 500 mm, sklon střechy přes 30 do 60°</t>
  </si>
  <si>
    <t>454</t>
  </si>
  <si>
    <t>271</t>
  </si>
  <si>
    <t>55344870</t>
  </si>
  <si>
    <t>objímka svodu Al 100/200</t>
  </si>
  <si>
    <t>456</t>
  </si>
  <si>
    <t>55344827</t>
  </si>
  <si>
    <t>žlab nástřešní Al s ochrannou fólií</t>
  </si>
  <si>
    <t>458</t>
  </si>
  <si>
    <t>273</t>
  </si>
  <si>
    <t>998764103</t>
  </si>
  <si>
    <t>Přesun hmot pro konstrukce klempířské stanovený z hmotnosti přesunovaného materiálu vodorovná dopravní vzdálenost do 50 m v objektech výšky přes 12 do 24 m</t>
  </si>
  <si>
    <t>460</t>
  </si>
  <si>
    <t>765</t>
  </si>
  <si>
    <t>Krytiny tvrdé</t>
  </si>
  <si>
    <t>765191021</t>
  </si>
  <si>
    <t>Montáž pojistné hydroizolační fólie kladené ve sklonu přes 20° s lepenými přesahy na krokve</t>
  </si>
  <si>
    <t>-1401251726</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</si>
  <si>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</si>
  <si>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275</t>
  </si>
  <si>
    <t>28329295</t>
  </si>
  <si>
    <t>membrána podstřešní (reakce na oheň - třída E) 150 g/m2 s aplikovanou spojovací páskou</t>
  </si>
  <si>
    <t>1958337829</t>
  </si>
  <si>
    <t>367,135*1,1 'Přepočtené koeficientem množství</t>
  </si>
  <si>
    <t>998765103</t>
  </si>
  <si>
    <t>Přesun hmot pro krytiny skládané stanovený z hmotnosti přesunovaného materiálu vodorovná dopravní vzdálenost do 50 m na objektech výšky přes 12 do 24 m</t>
  </si>
  <si>
    <t>464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</si>
  <si>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</si>
  <si>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</si>
  <si>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</si>
  <si>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277</t>
  </si>
  <si>
    <t>766671006</t>
  </si>
  <si>
    <t>Montáž střešních oken dřevěných nebo plastových kyvných, výklopných/kyvných s okenním rámem a lemováním, s plisovaným límcem, s napojením na krytinu do krytiny ploché, rozměru 78 x 160 cm</t>
  </si>
  <si>
    <t>466</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</si>
  <si>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</si>
  <si>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766622132</t>
  </si>
  <si>
    <t>Montáž oken plastových včetně montáže rámu na polyuretanovou pěnu plochy přes 1 m2 otevíravých nebo sklápěcích do zdiva, výšky přes 1,5 do 2,5 m</t>
  </si>
  <si>
    <t>468</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</si>
  <si>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</si>
  <si>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279</t>
  </si>
  <si>
    <t>766660001</t>
  </si>
  <si>
    <t>Montáž dveřních křídel dřevěných nebo plastových otevíravých do ocelové zárubně povrchově upravených jednokřídlových, šířky do 800 mm</t>
  </si>
  <si>
    <t>470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</si>
  <si>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</si>
  <si>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766660002</t>
  </si>
  <si>
    <t>Montáž dveřních křídel dřevěných nebo plastových otevíravých do ocelové zárubně povrchově upravených jednokřídlových, šířky přes 800 mm</t>
  </si>
  <si>
    <t>472</t>
  </si>
  <si>
    <t>281</t>
  </si>
  <si>
    <t>766660722</t>
  </si>
  <si>
    <t xml:space="preserve">Montáž dveřních doplňků dveřního kování </t>
  </si>
  <si>
    <t>474</t>
  </si>
  <si>
    <t xml:space="preserve">Poznámka k souboru cen:
1. V ceně -0722 je započtena montáž zámku, zámkové vložky a osazení štítku s klikou.
</t>
  </si>
  <si>
    <t>766694112</t>
  </si>
  <si>
    <t>Montáž ostatních truhlářských konstrukcí parapetních desek dřevěných nebo plastových šířky do 300 mm, délky přes 1000 do 1600 mm</t>
  </si>
  <si>
    <t>476</t>
  </si>
  <si>
    <t xml:space="preserve">Poznámka k souboru cen:
1. Cenami -8111 a -8112 se oceňuje montáž vrat oboru JKPOV 611.
2. Cenami -97 . . nelze oceňovat venkovní krycí lišty balkónových dveří; tato montáž se oceňuje cenou -1610.
</t>
  </si>
  <si>
    <t>283</t>
  </si>
  <si>
    <t>60794103</t>
  </si>
  <si>
    <t>deska parapetní dřevotřísková vnitřní 0,3 x 1 m</t>
  </si>
  <si>
    <t>2142439982</t>
  </si>
  <si>
    <t>38,89*1,1 'Přepočtené koeficientem množství</t>
  </si>
  <si>
    <t>553466300</t>
  </si>
  <si>
    <t>Dekorativní folie na stáv.okno do 3,5m2 včet.montáže ozn.01</t>
  </si>
  <si>
    <t>478</t>
  </si>
  <si>
    <t>285</t>
  </si>
  <si>
    <t>61143640</t>
  </si>
  <si>
    <t>Okno plastové 2křídlové ,130x230 cm O/OS s mikroventilací,vert.dělené,bílé,Uf=1,0W/m2K   02</t>
  </si>
  <si>
    <t>60088850</t>
  </si>
  <si>
    <t>611621031</t>
  </si>
  <si>
    <t>Dveře vnitřní fóliované plné 1kř.80x197 cm bílé D1  +madlo</t>
  </si>
  <si>
    <t>183097173</t>
  </si>
  <si>
    <t>287</t>
  </si>
  <si>
    <t>61168502.B</t>
  </si>
  <si>
    <t>Dveře dřevěné vnitřní hladké fol.buk EI30 90/197cm plné, +madlo,zámek FAB,kování D6</t>
  </si>
  <si>
    <t>-1026710634</t>
  </si>
  <si>
    <t>766-01</t>
  </si>
  <si>
    <t>Dod+Mont. škol.tabule trojdílná na zved.stojanu 2000/1200mm ozn.T4</t>
  </si>
  <si>
    <t>486</t>
  </si>
  <si>
    <t>289</t>
  </si>
  <si>
    <t>766999000</t>
  </si>
  <si>
    <t>Úprava střeš.plechu pro osazení střeš.oken</t>
  </si>
  <si>
    <t>488</t>
  </si>
  <si>
    <t>54914620</t>
  </si>
  <si>
    <t>kování vrchní dveřní klika včetně rozet a montážního materiálu R PZ nerez PK</t>
  </si>
  <si>
    <t>490</t>
  </si>
  <si>
    <t>291</t>
  </si>
  <si>
    <t>61124116</t>
  </si>
  <si>
    <t>okno střešní dřevěné-dvojsklo 78 x 140 cm, celé okno U=1,3 - 32dB</t>
  </si>
  <si>
    <t>492</t>
  </si>
  <si>
    <t>61140574</t>
  </si>
  <si>
    <t>lemování střešních oken v sestavě na ploché krytiny 78x140 cm</t>
  </si>
  <si>
    <t>494</t>
  </si>
  <si>
    <t>293</t>
  </si>
  <si>
    <t>61162701</t>
  </si>
  <si>
    <t>dveře vnitřní hladké folie bílá plné 1křídlové 70x197cm</t>
  </si>
  <si>
    <t>496</t>
  </si>
  <si>
    <t>D4</t>
  </si>
  <si>
    <t>61162702</t>
  </si>
  <si>
    <t>dveře vnitřní hladké folie bílá plné 1křídlové 80x197cm</t>
  </si>
  <si>
    <t>498</t>
  </si>
  <si>
    <t>D3</t>
  </si>
  <si>
    <t>295</t>
  </si>
  <si>
    <t>61162703</t>
  </si>
  <si>
    <t>dveře vnitřní hladké folie bílá plné 1křídlové 90x197cm</t>
  </si>
  <si>
    <t>500</t>
  </si>
  <si>
    <t>D2</t>
  </si>
  <si>
    <t>61168502.A</t>
  </si>
  <si>
    <t>Dveře dřevěné vnitřní hladké fol.buk EI30 90/197cm z 1/2 proskl.+madlo,zámek FAB,kování D5</t>
  </si>
  <si>
    <t>502</t>
  </si>
  <si>
    <t>297</t>
  </si>
  <si>
    <t>61124234</t>
  </si>
  <si>
    <t>manžeta z parotěsné fólie pro střešní okno 78 x 140 cm</t>
  </si>
  <si>
    <t>-1276421100</t>
  </si>
  <si>
    <t>14*1,1 'Přepočtené koeficientem množství</t>
  </si>
  <si>
    <t>61124061</t>
  </si>
  <si>
    <t>zateplovací sada střešních oken- rám 78 x 140 cm</t>
  </si>
  <si>
    <t>1960050644</t>
  </si>
  <si>
    <t>299</t>
  </si>
  <si>
    <t>61124098</t>
  </si>
  <si>
    <t>zateplovací sada střešních oken-manžeta z hydroizolační folie 78 x 140 cm</t>
  </si>
  <si>
    <t>1512066364</t>
  </si>
  <si>
    <t>61124108</t>
  </si>
  <si>
    <t>zateplovací sada střešních oken-manžeta z parotěsné folie 78 x 140 cm</t>
  </si>
  <si>
    <t>-32799666</t>
  </si>
  <si>
    <t>301</t>
  </si>
  <si>
    <t>61168702.A</t>
  </si>
  <si>
    <t>Dveře vnitřní folie buk. EW30 90/197 cm plné zámek FAB, kování     D7</t>
  </si>
  <si>
    <t>504</t>
  </si>
  <si>
    <t>998766103</t>
  </si>
  <si>
    <t>Přesun hmot pro konstrukce truhlářské stanovený z hmotnosti přesunovaného materiálu vodorovná dopravní vzdálenost do 50 m v objektech výšky přes 12 do 24 m</t>
  </si>
  <si>
    <t>506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</si>
  <si>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</si>
  <si>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</si>
  <si>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</si>
  <si>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303</t>
  </si>
  <si>
    <t>725291722</t>
  </si>
  <si>
    <t>Doplňky zařízení koupelen a záchodů smaltované madla krakorcová sklopná, délky 834 mm</t>
  </si>
  <si>
    <t>soubor</t>
  </si>
  <si>
    <t>508</t>
  </si>
  <si>
    <t>304</t>
  </si>
  <si>
    <t>55147061</t>
  </si>
  <si>
    <t>madlo invalidní krakorcové sklopné smaltované bílé 834mm</t>
  </si>
  <si>
    <t>554</t>
  </si>
  <si>
    <t>305</t>
  </si>
  <si>
    <t>767995117</t>
  </si>
  <si>
    <t>Montáž ostatních atypických zámečnických konstrukcí hmotnosti přes 250 do 500 kg</t>
  </si>
  <si>
    <t>510</t>
  </si>
  <si>
    <t xml:space="preserve">Poznámka k souboru cen:
1. Určení cen se řídí hmotností jednotlivě montovaného dílu konstrukce.
</t>
  </si>
  <si>
    <t>montáž schodiště - svařobvání</t>
  </si>
  <si>
    <t>6084,979</t>
  </si>
  <si>
    <t>306</t>
  </si>
  <si>
    <t>776971318</t>
  </si>
  <si>
    <t>Rohož textilní dočišťovací polypropylen. tl. 18 mm rohož pro jemné očištění Z4</t>
  </si>
  <si>
    <t>512</t>
  </si>
  <si>
    <t>307</t>
  </si>
  <si>
    <t>776972328</t>
  </si>
  <si>
    <t>Rohož z Al profilů s gum.vlnovkou tl. 28/18 mm rohož pro hrubé očištění Z3</t>
  </si>
  <si>
    <t>514</t>
  </si>
  <si>
    <t>953961113</t>
  </si>
  <si>
    <t>Kotvy chemické s vyvrtáním otvoru do betonu, železobetonu nebo tvrdého kamene tmel, velikost M 12, hloubka 110 mm</t>
  </si>
  <si>
    <t>516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</si>
  <si>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</si>
  <si>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schodiště</t>
  </si>
  <si>
    <t>309</t>
  </si>
  <si>
    <t>953965122</t>
  </si>
  <si>
    <t>Kotvy chemické s vyvrtáním otvoru kotevní šrouby pro chemické kotvy, velikost M 12, délka 220 mm</t>
  </si>
  <si>
    <t>-1890796131</t>
  </si>
  <si>
    <t>767019001</t>
  </si>
  <si>
    <t>Dod+Mon.prosk.fasády AL-profily,vč.2-kř.vstup.dveř kotev,dopravy a pomoc.lešení ozn.03 3500x14216mm</t>
  </si>
  <si>
    <t>518</t>
  </si>
  <si>
    <t>311</t>
  </si>
  <si>
    <t>767019002</t>
  </si>
  <si>
    <t>Dod+Mon.prosk.fasády AL-profily,vč.okna 117x200cm samoč.ovl.na čidlo, vč.kotev, ozn.04 1170x16275mm</t>
  </si>
  <si>
    <t>520</t>
  </si>
  <si>
    <t>767019003</t>
  </si>
  <si>
    <t>Dod+Mont.dřev.madlo u schodiště kotv.do zdi ozn ,Z8</t>
  </si>
  <si>
    <t>522</t>
  </si>
  <si>
    <t>313</t>
  </si>
  <si>
    <t>767019004</t>
  </si>
  <si>
    <t>Dod+Mont.Stříška nad vchodem hl.konstrukce exter. zaskl.komur.polykarbonát tl.8/10mm 1,5x1,0m Z6</t>
  </si>
  <si>
    <t>524</t>
  </si>
  <si>
    <t>767019005</t>
  </si>
  <si>
    <t>Dod+Mont.Stříška nad vchodem hl.konstrukce exter. zaskl.komur.polykarbonát tl.8/10mm 3,0x1,2m Z5</t>
  </si>
  <si>
    <t>526</t>
  </si>
  <si>
    <t>315</t>
  </si>
  <si>
    <t>767019006</t>
  </si>
  <si>
    <t>Dod+Mont. sanitarní odděl.příčka v.2100mm dl.4,0m s dveřmi 70/197cm na WC Z1</t>
  </si>
  <si>
    <t>528</t>
  </si>
  <si>
    <t>767019007</t>
  </si>
  <si>
    <t>Dod+Mont. sanitarní odděl.příčka v.2100mm dl.1,0m s dveřmi 70/197cm+1xmezipříčka do 1500mm Z1</t>
  </si>
  <si>
    <t>530</t>
  </si>
  <si>
    <t>317</t>
  </si>
  <si>
    <t>767019008</t>
  </si>
  <si>
    <t>Dod+mont. rám pro zapuštění čis.rohože L prof.hlin 600/1200mm Ozn. Z3+Z4</t>
  </si>
  <si>
    <t>532</t>
  </si>
  <si>
    <t>767019009</t>
  </si>
  <si>
    <t>Dod+Mont. větrací mřížky pro odvětrání výtah.šacht 400/400mm se žaluzii Z9</t>
  </si>
  <si>
    <t>534</t>
  </si>
  <si>
    <t>319</t>
  </si>
  <si>
    <t>767200009</t>
  </si>
  <si>
    <t>Zábradlí schodištové ocel.trub.konstr.výplň z drát pletiva (alt.nerez.plech),dřev.madlo výš.1,15m Z8</t>
  </si>
  <si>
    <t>536</t>
  </si>
  <si>
    <t>13351380.A</t>
  </si>
  <si>
    <t>Ocel pásová jakost 11373  55x5,0 mm</t>
  </si>
  <si>
    <t>538</t>
  </si>
  <si>
    <t>321</t>
  </si>
  <si>
    <t>13010818</t>
  </si>
  <si>
    <t>ocel profilová UPN 120 jakost 11 375</t>
  </si>
  <si>
    <t>540</t>
  </si>
  <si>
    <t>schodiště</t>
  </si>
  <si>
    <t>0,112</t>
  </si>
  <si>
    <t>13010820</t>
  </si>
  <si>
    <t>ocel profilová UPN 140 jakost 11 375</t>
  </si>
  <si>
    <t>542</t>
  </si>
  <si>
    <t>1,816</t>
  </si>
  <si>
    <t>323</t>
  </si>
  <si>
    <t>13010824</t>
  </si>
  <si>
    <t>ocel profilová UPN 180 jakost 11 375</t>
  </si>
  <si>
    <t>544</t>
  </si>
  <si>
    <t>0,915</t>
  </si>
  <si>
    <t>13511120</t>
  </si>
  <si>
    <t>ocel široká jakost S235JR 160x10mm</t>
  </si>
  <si>
    <t>546</t>
  </si>
  <si>
    <t>Poznámka k položce:
Hmotnost: 12,56 kg/m</t>
  </si>
  <si>
    <t>325</t>
  </si>
  <si>
    <t>13515126</t>
  </si>
  <si>
    <t>Ocel plech jakost S235  200x 15 mm</t>
  </si>
  <si>
    <t>548</t>
  </si>
  <si>
    <t>13522520</t>
  </si>
  <si>
    <t>ocel široká jakost S235JR 250x10mm</t>
  </si>
  <si>
    <t>550</t>
  </si>
  <si>
    <t>Poznámka k položce:
Hmotnost: 19,63 kg/m</t>
  </si>
  <si>
    <t>327</t>
  </si>
  <si>
    <t>13530816</t>
  </si>
  <si>
    <t>ocel široká jakost S235JR 300x8mm</t>
  </si>
  <si>
    <t>552</t>
  </si>
  <si>
    <t>Poznámka k položce:
Hmotnost: 19 kg/m</t>
  </si>
  <si>
    <t>998767103</t>
  </si>
  <si>
    <t>Přesun hmot pro zámečnické konstrukce stanovený z hmotnosti přesunovaného materiálu vodorovná dopravní vzdálenost do 50 m v objektech výšky přes 12 do 24 m</t>
  </si>
  <si>
    <t>556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</si>
  <si>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</si>
  <si>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</si>
  <si>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 a obklady</t>
  </si>
  <si>
    <t>329</t>
  </si>
  <si>
    <t>771474133</t>
  </si>
  <si>
    <t>Montáž soklíků z dlaždic keramických lepených flexibilním lepidlem schodišťových stupňovitých výšky přes 90 do 120 mm</t>
  </si>
  <si>
    <t>-320909548</t>
  </si>
  <si>
    <t>771591111</t>
  </si>
  <si>
    <t>Podlahy - ostatní práce penetrace podkladu</t>
  </si>
  <si>
    <t>558</t>
  </si>
  <si>
    <t xml:space="preserve">Poznámka k souboru cen:
1. Množství měrných jednotek u ceny -1185 se stanoví podle počtu řezaných dlaždic, nezávisle na jejich velikosti.
2. Položku -1185 lze použít při nuceném použítí jiného nástroje než řezačky.
</t>
  </si>
  <si>
    <t>331</t>
  </si>
  <si>
    <t>771591115</t>
  </si>
  <si>
    <t>Podlahy - ostatní práce spárování silikonem</t>
  </si>
  <si>
    <t>1844899730</t>
  </si>
  <si>
    <t>771591191</t>
  </si>
  <si>
    <t>Podlahy - ostatní práce Příplatek k cenám za diagonální kladení dlažby</t>
  </si>
  <si>
    <t>560</t>
  </si>
  <si>
    <t>333</t>
  </si>
  <si>
    <t>771474113</t>
  </si>
  <si>
    <t>Montáž soklíků z dlaždic keramických lepených flexibilním lepidlem rovných výšky přes 90 do 120 mm</t>
  </si>
  <si>
    <t>562</t>
  </si>
  <si>
    <t>771574113</t>
  </si>
  <si>
    <t>Montáž podlah z dlaždic keramických lepených flexibilním lepidlem režných nebo glazovaných hladkých přes 9 do 12 ks/ m2</t>
  </si>
  <si>
    <t>564</t>
  </si>
  <si>
    <t>335</t>
  </si>
  <si>
    <t>771274113</t>
  </si>
  <si>
    <t>Montáž obkladů schodišť z dlaždic keramických lepených flexibilním lepidlem stupnic hladkých šířky přes 250 do 300 mm</t>
  </si>
  <si>
    <t>566</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</si>
  <si>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</si>
  <si>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771274232</t>
  </si>
  <si>
    <t>Montáž obkladů schodišť z dlaždic keramických lepených flexibilním lepidlem podstupnic hladkých výšky přes 150 do 200 mm</t>
  </si>
  <si>
    <t>1467884212</t>
  </si>
  <si>
    <t>337</t>
  </si>
  <si>
    <t>59761420</t>
  </si>
  <si>
    <t>dlaždice keramické slinuté neglazované mrazuvzdorné hladký matný přes 9 do 12 ks/m2</t>
  </si>
  <si>
    <t>568</t>
  </si>
  <si>
    <t>998771103</t>
  </si>
  <si>
    <t>Přesun hmot pro podlahy z dlaždic stanovený z hmotnosti přesunovaného materiálu vodorovná dopravní vzdálenost do 50 m v objektech výšky přes 12 do 24 m</t>
  </si>
  <si>
    <t>570</t>
  </si>
  <si>
    <t>776</t>
  </si>
  <si>
    <t>Podlahy povlakové</t>
  </si>
  <si>
    <t>339</t>
  </si>
  <si>
    <t>776121111</t>
  </si>
  <si>
    <t>Příprava podkladu penetrace vodou ředitelná na savý podklad (válečkováním) ředěná v poměru 1:3 podlah</t>
  </si>
  <si>
    <t>572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</si>
  <si>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</si>
  <si>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340</t>
  </si>
  <si>
    <t>776421111</t>
  </si>
  <si>
    <t>Montáž lišt obvodových lepených</t>
  </si>
  <si>
    <t>1617920120</t>
  </si>
  <si>
    <t>341</t>
  </si>
  <si>
    <t>69751200</t>
  </si>
  <si>
    <t>lišta kobercová 5 x 0,7 cm</t>
  </si>
  <si>
    <t>-1395279450</t>
  </si>
  <si>
    <t>259,68*1,02 'Přepočtené koeficientem množství</t>
  </si>
  <si>
    <t>776421711</t>
  </si>
  <si>
    <t>Montáž lišt vložení pásků z podlahoviny do lišt včetně nařezání</t>
  </si>
  <si>
    <t>-1044228315</t>
  </si>
  <si>
    <t>343</t>
  </si>
  <si>
    <t>60756111</t>
  </si>
  <si>
    <t>krytina podlahová povlaková přírodní linoleum, role šířka 2 m, tl. 2,5 mm</t>
  </si>
  <si>
    <t>667437185</t>
  </si>
  <si>
    <t>259,68*0,055 'Přepočtené koeficientem množství</t>
  </si>
  <si>
    <t>344</t>
  </si>
  <si>
    <t>776422210</t>
  </si>
  <si>
    <t>Úprava soklů v rozích vnějších i vnitřních</t>
  </si>
  <si>
    <t>576</t>
  </si>
  <si>
    <t>345</t>
  </si>
  <si>
    <t>776251111</t>
  </si>
  <si>
    <t>Montáž podlahovin z přírodního linolea (marmolea) lepením standardním lepidlem z pásů standardních</t>
  </si>
  <si>
    <t>578</t>
  </si>
  <si>
    <t>346</t>
  </si>
  <si>
    <t>580</t>
  </si>
  <si>
    <t>347</t>
  </si>
  <si>
    <t>998776103</t>
  </si>
  <si>
    <t>Přesun hmot pro podlahy povlakové stanovený z hmotnosti přesunovaného materiálu vodorovná dopravní vzdálenost do 50 m v objektech výšky přes 12 do 24 m</t>
  </si>
  <si>
    <t>582</t>
  </si>
  <si>
    <t>777</t>
  </si>
  <si>
    <t>Podlahy ze syntetických hmot</t>
  </si>
  <si>
    <t>348</t>
  </si>
  <si>
    <t>584</t>
  </si>
  <si>
    <t>349</t>
  </si>
  <si>
    <t>776141111</t>
  </si>
  <si>
    <t>Příprava podkladu vyrovnání samonivelační stěrkou podlah min.pevnosti 20 MPa, tloušťky do 3 mm</t>
  </si>
  <si>
    <t>-2059003798</t>
  </si>
  <si>
    <t>776141112</t>
  </si>
  <si>
    <t>Příprava podkladu vyrovnání samonivelační stěrkou podlah min.pevnosti 20 MPa, tloušťky přes 3 do 5 mm</t>
  </si>
  <si>
    <t>586</t>
  </si>
  <si>
    <t>351</t>
  </si>
  <si>
    <t>777521105</t>
  </si>
  <si>
    <t>Krycí stěrka dekorativní polyuretanová, tloušťky přes 2 do 3 mm</t>
  </si>
  <si>
    <t>588</t>
  </si>
  <si>
    <t>dno výtahu</t>
  </si>
  <si>
    <t>3,343</t>
  </si>
  <si>
    <t>998777103</t>
  </si>
  <si>
    <t>Přesun hmot pro podlahy lité stanovený z hmotnosti přesunovaného materiálu vodorovná dopravní vzdálenost do 50 m v objektech výšky přes 12 do 24 m</t>
  </si>
  <si>
    <t>590</t>
  </si>
  <si>
    <t>781</t>
  </si>
  <si>
    <t>Obklady keramické</t>
  </si>
  <si>
    <t>353</t>
  </si>
  <si>
    <t>781495111</t>
  </si>
  <si>
    <t>Ostatní prvky ostatní práce penetrace podkladu</t>
  </si>
  <si>
    <t>592</t>
  </si>
  <si>
    <t xml:space="preserve">Poznámka k souboru cen:
1. Množství měrných jednotek u ceny -5185 se stanoví podle počtu řezaných obkladaček, nezávisle na jejich velikosti.
2. Položku -5185 lze použít při nuceném použití jiného nástroje než řezačky.
</t>
  </si>
  <si>
    <t>781494111</t>
  </si>
  <si>
    <t>Ostatní prvky plastové profily ukončovací a dilatační lepené flexibilním lepidlem rohové</t>
  </si>
  <si>
    <t>594</t>
  </si>
  <si>
    <t>355</t>
  </si>
  <si>
    <t>781474112</t>
  </si>
  <si>
    <t>Montáž obkladů vnitřních stěn z dlaždic keramických lepených flexibilním lepidlem režných nebo glazovaných hladkých přes 6 do 12 ks/m2</t>
  </si>
  <si>
    <t>596</t>
  </si>
  <si>
    <t>59761026</t>
  </si>
  <si>
    <t>obkládačky keramické koupelnové  (barevné) do 12 ks/m2</t>
  </si>
  <si>
    <t>598</t>
  </si>
  <si>
    <t>357</t>
  </si>
  <si>
    <t>781495115</t>
  </si>
  <si>
    <t>Ostatní prvky ostatní práce spárování silikonem</t>
  </si>
  <si>
    <t>460907692</t>
  </si>
  <si>
    <t>998781103</t>
  </si>
  <si>
    <t>Přesun hmot pro obklady keramické stanovený z hmotnosti přesunovaného materiálu vodorovná dopravní vzdálenost do 50 m v objektech výšky přes 12 do 24 m</t>
  </si>
  <si>
    <t>600</t>
  </si>
  <si>
    <t>783</t>
  </si>
  <si>
    <t>Nátěry</t>
  </si>
  <si>
    <t>359</t>
  </si>
  <si>
    <t>783118211</t>
  </si>
  <si>
    <t>Lakovací nátěr truhlářských konstrukcí dvojnásobný s mezibroušením syntetický</t>
  </si>
  <si>
    <t>604</t>
  </si>
  <si>
    <t>783213021</t>
  </si>
  <si>
    <t>Napouštěcí nátěr tesařských prvků proti dřevokazným houbám, hmyzu a plísním nezabudovaných do konstrukce dvojnásobný syntetický</t>
  </si>
  <si>
    <t>606</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</si>
  <si>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</si>
  <si>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361</t>
  </si>
  <si>
    <t>783314203</t>
  </si>
  <si>
    <t>Základní antikorozní nátěr zámečnických konstrukcí jednonásobný syntetický samozákladující</t>
  </si>
  <si>
    <t>-1157320694</t>
  </si>
  <si>
    <t>783315103</t>
  </si>
  <si>
    <t>Mezinátěr zámečnických konstrukcí jednonásobný syntetický samozákladující</t>
  </si>
  <si>
    <t>-5259876</t>
  </si>
  <si>
    <t>363</t>
  </si>
  <si>
    <t>783317105</t>
  </si>
  <si>
    <t>Krycí nátěr (email) zámečnických konstrukcí jednonásobný syntetický samozákladující</t>
  </si>
  <si>
    <t>602</t>
  </si>
  <si>
    <t>784</t>
  </si>
  <si>
    <t>Malby</t>
  </si>
  <si>
    <t>784181101</t>
  </si>
  <si>
    <t>Penetrace podkladu jednonásobná základní akrylátová v místnostech výšky do 3,80 m</t>
  </si>
  <si>
    <t>608</t>
  </si>
  <si>
    <t>SDK</t>
  </si>
  <si>
    <t>632,695</t>
  </si>
  <si>
    <t>365</t>
  </si>
  <si>
    <t>784211101</t>
  </si>
  <si>
    <t>Malby z malířských směsí otěruvzdorných za mokra dvojnásobné, bílé za mokra otěruvzdorné výborně v místnostech výšky do 3,80 m</t>
  </si>
  <si>
    <t>610</t>
  </si>
  <si>
    <t>612</t>
  </si>
  <si>
    <t>omítky</t>
  </si>
  <si>
    <t>1774,072</t>
  </si>
  <si>
    <t>367</t>
  </si>
  <si>
    <t>784221101</t>
  </si>
  <si>
    <t>Malby z malířských směsí otěruvzdorných za sucha dvojnásobné, bílé za sucha otěruvzdorné dobře v místnostech výšky do 3,80 m</t>
  </si>
  <si>
    <t>614</t>
  </si>
  <si>
    <t>786</t>
  </si>
  <si>
    <t>Dokončovací práce - čalounické úpravy</t>
  </si>
  <si>
    <t>786623111</t>
  </si>
  <si>
    <t>Montáž zastiňujících žaluzií lamelových vnitřních manuálně ovládaných, do oken střešních</t>
  </si>
  <si>
    <t>616</t>
  </si>
  <si>
    <t xml:space="preserve">Poznámka k souboru cen:
1. Cenu-3111 lze použít pro jakýkoli rozměr žaluzie.
</t>
  </si>
  <si>
    <t>369</t>
  </si>
  <si>
    <t>61124346</t>
  </si>
  <si>
    <t>žaluzie Al interiérová bílá 78x140cm</t>
  </si>
  <si>
    <t>-2104824138</t>
  </si>
  <si>
    <t>998786103</t>
  </si>
  <si>
    <t>Přesun hmot pro čalounické úpravy stanovený z hmotnosti přesunovaného materiálu vodorovná dopravní vzdálenost do 50 m v objektech výšky (hloubky) přes 12 do 24 m</t>
  </si>
  <si>
    <t>620276688</t>
  </si>
  <si>
    <t>Práce a dodávky M</t>
  </si>
  <si>
    <t>M33</t>
  </si>
  <si>
    <t>Montáže dopravních zařízení a vah-výtahy</t>
  </si>
  <si>
    <t>371</t>
  </si>
  <si>
    <t>33003012p</t>
  </si>
  <si>
    <t>Výtah osobní lanový (pro invalidy) 630/0,63 630kg, zdvih 12,98m, 5/5 průchozí</t>
  </si>
  <si>
    <t>624</t>
  </si>
  <si>
    <t>SO01-02 - Vytápění</t>
  </si>
  <si>
    <t>713 - Izolace tepelné</t>
  </si>
  <si>
    <t>732 - Strojovny</t>
  </si>
  <si>
    <t>733 - Rozvod potrubí</t>
  </si>
  <si>
    <t>734 - Armatury</t>
  </si>
  <si>
    <t>735 - Otopná tělesa</t>
  </si>
  <si>
    <t>VN - Vedlejší náklady</t>
  </si>
  <si>
    <t>713411112</t>
  </si>
  <si>
    <t>Montáž izolace tepelné potrubí a ohybů pásy nebo rohožemi bez povrchové úpravy (izolační materiál ve specifikaci) ovinutými kolem potrubí a staženými ocelovým drátem potrubí dvouvrstvá</t>
  </si>
  <si>
    <t>713481111</t>
  </si>
  <si>
    <t>Montáž tepelné izolace potrubí a ohybů - speciální izolačními šňůrami nebo provazci ovinutými kolem potrubí a staženými ocelovým pozinkovaným drátem (izolační materiál ve specifikaci) jednovrstvá</t>
  </si>
  <si>
    <t xml:space="preserve">Poznámka k souboru cen:
1. Ceny -1111 až -1112 slouží pro skladebné ocenění oprav tepelných izolací potrubí izolačními šňůrami nebo provazci v části C01 Opravy a údržba tepelných izolací.
</t>
  </si>
  <si>
    <t>713463111</t>
  </si>
  <si>
    <t>Montáž izolace tepelné potrubí a ohybů tvarovkami nebo deskami potrubními pouzdry bez povrchové úpravy (izolační materiál ve specifikaci) staženými pozinkovaným drátem potrubí jednovrstvá D do 100 mm</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</si>
  <si>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</si>
  <si>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28377106</t>
  </si>
  <si>
    <t>izolace tepelná potrubí z pěnového polyetylenu 18 x 20 mm</t>
  </si>
  <si>
    <t>547807423</t>
  </si>
  <si>
    <t>28377045</t>
  </si>
  <si>
    <t>izolace tepelná potrubí z pěnového polyetylenu 22 x 20 mm</t>
  </si>
  <si>
    <t>-998373100</t>
  </si>
  <si>
    <t>28377049</t>
  </si>
  <si>
    <t>izolace tepelná potrubí z pěnového polyetylenu 28 x 25 mm</t>
  </si>
  <si>
    <t>1536572654</t>
  </si>
  <si>
    <t>28377056</t>
  </si>
  <si>
    <t>izolace tepelná potrubí z pěnového polyetylenu 35 x 25 mm</t>
  </si>
  <si>
    <t>-905102566</t>
  </si>
  <si>
    <t>2837705p</t>
  </si>
  <si>
    <t>izolace tepelná potrubí z pěnového polyetylenu 40 x 20 mm</t>
  </si>
  <si>
    <t>324195994</t>
  </si>
  <si>
    <t>2837706p</t>
  </si>
  <si>
    <t>izolace tepelná potrubí z pěnového polyetylenu 54 x 25 mm</t>
  </si>
  <si>
    <t>-854680373</t>
  </si>
  <si>
    <t>998713203</t>
  </si>
  <si>
    <t>Přesun hmot pro izolace tepelné stanovený procentní sazbou (%) z ceny vodorovná dopravní vzdálenost do 50 m v objektech výšky přes 12 do 24 m</t>
  </si>
  <si>
    <t>%</t>
  </si>
  <si>
    <t>-817566471</t>
  </si>
  <si>
    <t>732</t>
  </si>
  <si>
    <t>Strojovny</t>
  </si>
  <si>
    <t>732199100</t>
  </si>
  <si>
    <t>Montáž štítků orientačních</t>
  </si>
  <si>
    <t>732429112</t>
  </si>
  <si>
    <t>Montáž čerpadel oběhových spirálních, DN32</t>
  </si>
  <si>
    <t>2014-RTS-data</t>
  </si>
  <si>
    <t>42611213</t>
  </si>
  <si>
    <t>čerpadlo oběhové teplovodní závitové DN 32 pro vytápění výtlak 7 m Qmax 8 m3/h PN 10 do 110°C</t>
  </si>
  <si>
    <t>1576878980</t>
  </si>
  <si>
    <t>734295042</t>
  </si>
  <si>
    <t>Směšovací armatury závitové čtyřcestné se servomotorem DN 25</t>
  </si>
  <si>
    <t>-1403278622</t>
  </si>
  <si>
    <t>998732202</t>
  </si>
  <si>
    <t>Přesun hmot pro strojovny stanovený procentní sazbou (%) z ceny vodorovná dopravní vzdálenost do 50 m v objektech výšky přes 6 do 12 m</t>
  </si>
  <si>
    <t>733</t>
  </si>
  <si>
    <t>Rozvod potrubí</t>
  </si>
  <si>
    <t>733222102</t>
  </si>
  <si>
    <t>Potrubí z trubek měděných polotvrdých spojovaných měkkým pájením Ø 15/1</t>
  </si>
  <si>
    <t>733222103</t>
  </si>
  <si>
    <t>Potrubí z trubek měděných polotvrdých spojovaných měkkým pájením Ø 18/1</t>
  </si>
  <si>
    <t>733222104</t>
  </si>
  <si>
    <t>Potrubí z trubek měděných polotvrdých spojovaných měkkým pájením Ø 22/1,0</t>
  </si>
  <si>
    <t>733223105</t>
  </si>
  <si>
    <t>Potrubí z trubek měděných tvrdých spojovaných měkkým pájením Ø 28/1,5</t>
  </si>
  <si>
    <t>733222106</t>
  </si>
  <si>
    <t>Potrubí z trubek měděných polotvrdých spojovaných měkkým pájením Ø 35/1,5</t>
  </si>
  <si>
    <t>733223107</t>
  </si>
  <si>
    <t>Potrubí z trubek měděných tvrdých spojovaných měkkým pájením Ø 42/1,5</t>
  </si>
  <si>
    <t>733191113</t>
  </si>
  <si>
    <t>Zkoušky těsnosti potrubí, manžety prostupové z trubek ocelových manžety prostupové pro trubky DN přes 32 do 50</t>
  </si>
  <si>
    <t xml:space="preserve">Poznámka k souboru cen:
1. Zkouškami těsnosti potrubí se rozumí běžné přezkoušení za provozu (např. při výměně částí potrubí nebo armatury).
</t>
  </si>
  <si>
    <t>733-mtz-001</t>
  </si>
  <si>
    <t>Tmel těsnící pro zatmelení průchodů přes požár.úseky(odolnost 180 min.)</t>
  </si>
  <si>
    <t>-1278618894</t>
  </si>
  <si>
    <t>42391507</t>
  </si>
  <si>
    <t>třmen kruhový DN 65</t>
  </si>
  <si>
    <t>2098444418</t>
  </si>
  <si>
    <t>42390369</t>
  </si>
  <si>
    <t>třmen pásový 1 1/4" rozpětí 43 mm M8</t>
  </si>
  <si>
    <t>-557328876</t>
  </si>
  <si>
    <t>998733203</t>
  </si>
  <si>
    <t>Přesun hmot pro rozvody potrubí stanovený procentní sazbou z ceny vodorovná dopravní vzdálenost do 50 m v objektech výšky přes 12 do 24 m</t>
  </si>
  <si>
    <t>734</t>
  </si>
  <si>
    <t>Armatury</t>
  </si>
  <si>
    <t>734209105</t>
  </si>
  <si>
    <t>Montáž závitových armatur s 1 závitem G 1 (DN 25)</t>
  </si>
  <si>
    <t>734209118</t>
  </si>
  <si>
    <t>Montáž závitových armatur se 2 závity G 2 (DN 50)</t>
  </si>
  <si>
    <t>734211118</t>
  </si>
  <si>
    <t>Ventily odvzdušňovací závitové automatické PN 14 do 120°C G 1/4</t>
  </si>
  <si>
    <t>734292716</t>
  </si>
  <si>
    <t>Ostatní armatury kulové kohouty PN 42 do 185°C přímé vnitřní závit G 1 1/4</t>
  </si>
  <si>
    <t>734242415</t>
  </si>
  <si>
    <t>Ventily zpětné závitové PN 16 do 110°C přímé G 5/4</t>
  </si>
  <si>
    <t>734221686</t>
  </si>
  <si>
    <t>Ventily regulační závitové hlavice termostatické, pro ovládání ventilů PN 10 do 110°C voskové otopných těles VK</t>
  </si>
  <si>
    <t>-873381414</t>
  </si>
  <si>
    <t xml:space="preserve">Poznámka k souboru cen:
1. V cenách -0101 až -0105 nejsou započteny náklady na dodávku a montáž měřící a vypouštěcí armatury.Tyto se oceňují samostatně souborem cen 734 49 1101 až -1105.
</t>
  </si>
  <si>
    <t>pro veřejné prostory</t>
  </si>
  <si>
    <t>734261406</t>
  </si>
  <si>
    <t>Šroubení připojovací armatury radiátorů VK PN 10 do 110°C, regulační uzavíratelné přímé G 1/2 x 18</t>
  </si>
  <si>
    <t>734261236</t>
  </si>
  <si>
    <t>Šroubení topenářské PN 16 do 120°C přímé G 5/4</t>
  </si>
  <si>
    <t>734291123</t>
  </si>
  <si>
    <t>Ostatní armatury kohouty plnicí a vypouštěcí PN 10 do 90°C G 1/2</t>
  </si>
  <si>
    <t>734291245</t>
  </si>
  <si>
    <t>Ostatní armatury filtry závitové PN 16 do 130°C přímé s vnitřními závity G 1 1/4</t>
  </si>
  <si>
    <t>38832813</t>
  </si>
  <si>
    <t>teploměr rovný dvojkovový lakovaný 0°až 200° dl 160mm</t>
  </si>
  <si>
    <t>-239180899</t>
  </si>
  <si>
    <t>734419111</t>
  </si>
  <si>
    <t>Teploměry technické montáž teploměrů s ochranným pouzdrem nebo s pevným stonkem a jímkou</t>
  </si>
  <si>
    <t>734494213</t>
  </si>
  <si>
    <t>Měřicí armatury návarky s trubkovým závitem G 1/2</t>
  </si>
  <si>
    <t xml:space="preserve">Poznámka k souboru cen:
1. V cenách -9211 až -9213 je započtena montáž návarků přivařením; jejich dodávka se oceňuje ve specifikaci pouze v případech, kdy návarky nejsou součástí dodávky zařízení.
</t>
  </si>
  <si>
    <t>733141103</t>
  </si>
  <si>
    <t>Odvzdušňovací nádobky, odlučovače a odkalovače nádobky z trubek ocelových DN 65</t>
  </si>
  <si>
    <t>998734203</t>
  </si>
  <si>
    <t>Přesun hmot pro armatury stanovený procentní sazbou (%) z ceny vodorovná dopravní vzdálenost do 50 m v objektech výšky přes 12 do 24 m</t>
  </si>
  <si>
    <t>735</t>
  </si>
  <si>
    <t>Otopná tělesa</t>
  </si>
  <si>
    <t>735152273</t>
  </si>
  <si>
    <t>Otopná tělesa panelová VK jednodesková PN 1,0 MPa, T do 110°C s jednou přídavnou přestupní plochou výšky tělesa 600 mm stavební délky / výkonu 600 mm / 601 W</t>
  </si>
  <si>
    <t>735152274</t>
  </si>
  <si>
    <t>Otopná tělesa panelová VK jednodesková PN 1,0 MPa, T do 110°C s jednou přídavnou přestupní plochou výšky tělesa 600 mm stavební délky / výkonu 700 mm / 701 W</t>
  </si>
  <si>
    <t>735152275</t>
  </si>
  <si>
    <t>Otopná tělesa panelová VK jednodesková PN 1,0 MPa, T do 110°C s jednou přídavnou přestupní plochou výšky tělesa 600 mm stavební délky / výkonu 800 mm / 802 W</t>
  </si>
  <si>
    <t>735152276</t>
  </si>
  <si>
    <t>Otopná tělesa panelová VK jednodesková PN 1,0 MPa, T do 110°C s jednou přídavnou přestupní plochou výšky tělesa 600 mm stavební délky / výkonu 900 mm / 902 W</t>
  </si>
  <si>
    <t>735152277</t>
  </si>
  <si>
    <t>Otopná tělesa panelová VK jednodesková PN 1,0 MPa, T do 110°C s jednou přídavnou přestupní plochou výšky tělesa 600 mm stavební délky / výkonu 1000 mm / 1002 W</t>
  </si>
  <si>
    <t>735152477</t>
  </si>
  <si>
    <t>Otopná tělesa panelová VK dvoudesková PN 1,0 MPa, T do 110°C s jednou přídavnou přestupní plochou výšky tělesa 600 mm stavební délky / výkonu 1000 mm / 1288 W</t>
  </si>
  <si>
    <t>735152479</t>
  </si>
  <si>
    <t>Otopná tělesa panelová VK dvoudesková PN 1,0 MPa, T do 110°C s jednou přídavnou přestupní plochou výšky tělesa 600 mm stavební délky / výkonu 1200 mm / 1546 W</t>
  </si>
  <si>
    <t>735152480</t>
  </si>
  <si>
    <t>Otopná tělesa panelová VK dvoudesková PN 1,0 MPa, T do 110°C s jednou přídavnou přestupní plochou výšky tělesa 600 mm stavební délky / výkonu 1400 mm / 1803 W</t>
  </si>
  <si>
    <t>735159220</t>
  </si>
  <si>
    <t>Montáž otopných těles panelových dvouřadých, stavební délky přes 1140 do 1500 mm</t>
  </si>
  <si>
    <t>998735203</t>
  </si>
  <si>
    <t>Přesun hmot pro otopná tělesa stanovený procentní sazbou (%) z ceny vodorovná dopravní vzdálenost do 50 m v objektech výšky přes 12 do 24 m</t>
  </si>
  <si>
    <t>VN</t>
  </si>
  <si>
    <t>Vedlejší náklady</t>
  </si>
  <si>
    <t>VN-HZS-001</t>
  </si>
  <si>
    <t>Zednické výpomoci, drážky , průrazy</t>
  </si>
  <si>
    <t>vlastní položka</t>
  </si>
  <si>
    <t>SO01-03 - Zdravotně technické instalace</t>
  </si>
  <si>
    <t>1 - Zemní práce</t>
  </si>
  <si>
    <t>4 - Vodorovné konstrukce</t>
  </si>
  <si>
    <t>8 - Trubní vedení</t>
  </si>
  <si>
    <t>99 - Staveništní přesun hmot</t>
  </si>
  <si>
    <t>HZS-VK - Montáže, zkoušky, revize</t>
  </si>
  <si>
    <t>721 - Kanalizace vnitřní</t>
  </si>
  <si>
    <t>722 - Vodovod vnitřní</t>
  </si>
  <si>
    <t>725 - Zařizovací předměty</t>
  </si>
  <si>
    <t>151101101</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</si>
  <si>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</si>
  <si>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</si>
  <si>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151101111</t>
  </si>
  <si>
    <t>Odstranění pažení a rozepření stěn rýh pro podzemní vedení s uložením materiálu na vzdálenost do 3 m od kraje výkopu příložné, hloubky do 2 m</t>
  </si>
  <si>
    <t>175151101</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</si>
  <si>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</si>
  <si>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</si>
  <si>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58337331</t>
  </si>
  <si>
    <t>štěrkopísek frakce 0/22</t>
  </si>
  <si>
    <t>-1070593213</t>
  </si>
  <si>
    <t>56*2 'Přepočtené koeficientem množství</t>
  </si>
  <si>
    <t>162701105</t>
  </si>
  <si>
    <t>Vodorovné přemístění výkopku nebo sypaniny po suchu na obvyklém dopravním prostředku, bez naložení výkopku, avšak se složením bez rozhrnutí z horniny tř. 1 až 4 na vzdálenost přes 9 000 do 10 000 m</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</si>
  <si>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</si>
  <si>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</si>
  <si>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1843351098</t>
  </si>
  <si>
    <t>14*1,8 'Přepočtené koeficientem množství</t>
  </si>
  <si>
    <t>451573111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</si>
  <si>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</si>
  <si>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</si>
  <si>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Trubní vedení</t>
  </si>
  <si>
    <t>721173401</t>
  </si>
  <si>
    <t>Potrubí z plastových trub PVC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</si>
  <si>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</si>
  <si>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721173402</t>
  </si>
  <si>
    <t>Potrubí z plastových trub PVC SN4 svodné (ležaté) DN 125</t>
  </si>
  <si>
    <t>721173403</t>
  </si>
  <si>
    <t>Potrubí z plastových trub PVC SN4 svodné (ležaté) DN 160</t>
  </si>
  <si>
    <t>721242116</t>
  </si>
  <si>
    <t>Lapače střešních splavenin polypropylenové (PP) s kulovým kloubem na odtoku DN 125</t>
  </si>
  <si>
    <t>721242116p</t>
  </si>
  <si>
    <t>Lapače střešních splavenin polypropylenové (PP) s kulovým kloubem na odtoku DN 150</t>
  </si>
  <si>
    <t>899104112</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</si>
  <si>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</si>
  <si>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</si>
  <si>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</si>
  <si>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dno DN 600 pro třídu zatížení D400</t>
  </si>
  <si>
    <t>1227482827</t>
  </si>
  <si>
    <t>RM-010113</t>
  </si>
  <si>
    <t>Prstenec + pokl. výška do 0,20 m</t>
  </si>
  <si>
    <t>899511112</t>
  </si>
  <si>
    <t>Stupadla do šachet tunelové stoky ocelová s PE povlakem osazovaná do vynechaných otvorů</t>
  </si>
  <si>
    <t>541490499</t>
  </si>
  <si>
    <t>899502411</t>
  </si>
  <si>
    <t>Stupadla do šachet a drobných objektů ocelová s PE povlakem zapouštěcí - kapsová s vysekáním otvoru v betonu</t>
  </si>
  <si>
    <t>-1700060893</t>
  </si>
  <si>
    <t xml:space="preserve">Poznámka k souboru cen:
1. V cenách jsou započteny i náklady na dodání stupadel.
</t>
  </si>
  <si>
    <t>899501411</t>
  </si>
  <si>
    <t>Stupadla do šachet a drobných objektů ocelová s PE povlakem vidlicová s vysekáním otvoru v betonu</t>
  </si>
  <si>
    <t>1175832767</t>
  </si>
  <si>
    <t>452112111</t>
  </si>
  <si>
    <t>Osazení betonových dílců prstenců nebo rámů pod poklopy a mříže, výšky do 100 mm</t>
  </si>
  <si>
    <t xml:space="preserve">Poznámka k souboru cen:
1. V cenách nejsou započteny náklady na dodávku betonových výrobků; tyto se oceňují ve specifikaci.
</t>
  </si>
  <si>
    <t>59224013</t>
  </si>
  <si>
    <t>prstenec šachtový vyrovnávací betonový 625x100x100mm</t>
  </si>
  <si>
    <t>-607052223</t>
  </si>
  <si>
    <t>452112121</t>
  </si>
  <si>
    <t>Osazení betonových dílců prstenců nebo rámů pod poklopy a mříže, výšky přes 100 do 200 mm</t>
  </si>
  <si>
    <t>-1105948629</t>
  </si>
  <si>
    <t>452112131</t>
  </si>
  <si>
    <t>Osazení betonových dílců prstenců nebo rámů pod poklopy a mříže, výšky přes 200 mm</t>
  </si>
  <si>
    <t>59224188</t>
  </si>
  <si>
    <t>prstenec šachtový vyrovnávací betonový 625x120x120mm</t>
  </si>
  <si>
    <t>-291742389</t>
  </si>
  <si>
    <t>452311141</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</si>
  <si>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</si>
  <si>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</si>
  <si>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894201161</t>
  </si>
  <si>
    <t>Ostatní konstrukce na trubním vedení z prostého betonu dno šachet tloušťky přes 200 mm z betonu se zvýšenými nároky na prostředí tř. C 30/37</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</si>
  <si>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</si>
  <si>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877315211</t>
  </si>
  <si>
    <t>Montáž tvarovek na kanalizačním potrubí z trub z plastu z tvrdého PVC nebo z polypropylenu v otevřeném výkopu jednoosých DN 160</t>
  </si>
  <si>
    <t>314661963</t>
  </si>
  <si>
    <t xml:space="preserve">Poznámka k souboru cen:
1. V cenách nejsou započteny náklady na dodání tvarovek. Tvarovky se oceňují ve ve specifikaci.
</t>
  </si>
  <si>
    <t>877315221</t>
  </si>
  <si>
    <t>Montáž tvarovek na kanalizačním potrubí z trub z plastu z tvrdého PVC nebo z polypropylenu v otevřeném výkopu dvouosých DN 160</t>
  </si>
  <si>
    <t>1293155927</t>
  </si>
  <si>
    <t>28611606</t>
  </si>
  <si>
    <t>čistící kus kanalizační PVC DN 125</t>
  </si>
  <si>
    <t>1366744271</t>
  </si>
  <si>
    <t>28611608</t>
  </si>
  <si>
    <t>čistící kus kanalizační PVC DN 150</t>
  </si>
  <si>
    <t>-1843832568</t>
  </si>
  <si>
    <t>28611586</t>
  </si>
  <si>
    <t>zátka kanalizace plastové KG DN 125</t>
  </si>
  <si>
    <t>1092907747</t>
  </si>
  <si>
    <t>28611588</t>
  </si>
  <si>
    <t>zátka kanalizace plastové KG DN 150</t>
  </si>
  <si>
    <t>1453209991</t>
  </si>
  <si>
    <t>28611914</t>
  </si>
  <si>
    <t>odbočka kanalizační plastová s hrdlem KG 160(125, 100)/150(125, 100)/45°</t>
  </si>
  <si>
    <t>198980749</t>
  </si>
  <si>
    <t>28611361</t>
  </si>
  <si>
    <t>koleno kanalizační PVC KG 160 (125, 100)x45°</t>
  </si>
  <si>
    <t>-931674001</t>
  </si>
  <si>
    <t>28611506</t>
  </si>
  <si>
    <t>redukce kanalizační PVC 160 (125)/125(100)</t>
  </si>
  <si>
    <t>-1682997721</t>
  </si>
  <si>
    <t>998276101</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</si>
  <si>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</si>
  <si>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</si>
  <si>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HZS-VK</t>
  </si>
  <si>
    <t>Montáže, zkoušky, revize</t>
  </si>
  <si>
    <t>HZS-VK-01</t>
  </si>
  <si>
    <t>Montážní práce přípomocné</t>
  </si>
  <si>
    <t>721</t>
  </si>
  <si>
    <t>Kanalizace vnitřní</t>
  </si>
  <si>
    <t>725861101</t>
  </si>
  <si>
    <t>Zápachové uzávěrky zařizovacích předmětů pro umyvadla DN 32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</si>
  <si>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</si>
  <si>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725861102</t>
  </si>
  <si>
    <t>Zápachové uzávěrky zařizovacích předmětů pro umyvadla DN 40</t>
  </si>
  <si>
    <t>725865501</t>
  </si>
  <si>
    <t>Zápachové uzávěrky zařizovacích předmětů odpadní soupravy se zápachovou uzávěrkou DN 40/50</t>
  </si>
  <si>
    <t>721175202</t>
  </si>
  <si>
    <t>Potrubí z plastových trub polypropylenové tlumící zvuk třívrstvé připojovací DN 40</t>
  </si>
  <si>
    <t>721173722p</t>
  </si>
  <si>
    <t>Potrubí z plastových trub polyetylenové svařované připojovací DN 32</t>
  </si>
  <si>
    <t>721173722</t>
  </si>
  <si>
    <t>Potrubí z plastových trub polyetylenové svařované připojovací DN 40</t>
  </si>
  <si>
    <t>721173723</t>
  </si>
  <si>
    <t>Potrubí z plastových trub polyetylenové svařované připojovací DN 50</t>
  </si>
  <si>
    <t>721173724</t>
  </si>
  <si>
    <t>Potrubí z plastových trub polyetylenové svařované připojovací DN 70</t>
  </si>
  <si>
    <t>721173726</t>
  </si>
  <si>
    <t>Potrubí z plastových trub polyetylenové svařované připojovací DN 100</t>
  </si>
  <si>
    <t>28615602</t>
  </si>
  <si>
    <t>čistící kanalizační tvarovka PP DN 75 pro vysoké teploty</t>
  </si>
  <si>
    <t>-963896609</t>
  </si>
  <si>
    <t>28615603</t>
  </si>
  <si>
    <t>čistící kanalizační tvarovka PP DN 100 pro vysoké teploty</t>
  </si>
  <si>
    <t>-1821152365</t>
  </si>
  <si>
    <t>28615690</t>
  </si>
  <si>
    <t>hrdlová zátka HTM DN 75  l = 39mm</t>
  </si>
  <si>
    <t>-106774225</t>
  </si>
  <si>
    <t>28615691</t>
  </si>
  <si>
    <t>hrdlová zátka HTM DN 110 l = 46mm</t>
  </si>
  <si>
    <t>-9743158</t>
  </si>
  <si>
    <t>721273152</t>
  </si>
  <si>
    <t>Ventilační hlavice z polypropylenu (PP) DN 75</t>
  </si>
  <si>
    <t>721273153</t>
  </si>
  <si>
    <t>Ventilační hlavice z polypropylenu (PP) DN 110</t>
  </si>
  <si>
    <t>721274122</t>
  </si>
  <si>
    <t>Ventily přivzdušňovací odpadních potrubí vnitřní DN 70</t>
  </si>
  <si>
    <t>721274123</t>
  </si>
  <si>
    <t>Ventily přivzdušňovací odpadních potrubí vnitřní DN 100</t>
  </si>
  <si>
    <t>721194104</t>
  </si>
  <si>
    <t>Vyměření přípojek na potrubí vyvedení a upevnění odpadních výpustek DN 40</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</si>
  <si>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</si>
  <si>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</si>
  <si>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</si>
  <si>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721194109</t>
  </si>
  <si>
    <t>Vyměření přípojek na potrubí vyvedení a upevnění odpadních výpustek DN 100</t>
  </si>
  <si>
    <t>721-MTZ-001</t>
  </si>
  <si>
    <t>Izolace zvuková pro KAN potrubí do DN100 nad podhledem tl.40 mm na hliníkové fólii</t>
  </si>
  <si>
    <t>721-MTZ-002</t>
  </si>
  <si>
    <t>Závěsy pro KAN potrubí pr. do DN100</t>
  </si>
  <si>
    <t>ks</t>
  </si>
  <si>
    <t>721-HZS-001</t>
  </si>
  <si>
    <t>Zednické výpomoci</t>
  </si>
  <si>
    <t>998721203</t>
  </si>
  <si>
    <t>Přesun hmot pro vnitřní kanalizace stanovený procentní sazbou (%) z ceny vodorovná dopravní vzdálenost do 50 m v objektech výšky přes 12 do 24 m</t>
  </si>
  <si>
    <t>722</t>
  </si>
  <si>
    <t>Vodovod vnitřní</t>
  </si>
  <si>
    <t>722174002</t>
  </si>
  <si>
    <t>Potrubí z plastových trubek z polypropylenu (PPR) svařovaných polyfuzně PN 16 (SDR 7,4) D 20 x 2,8</t>
  </si>
  <si>
    <t xml:space="preserve">Poznámka k souboru cen:
1. V cenách -4001 až -4088 jsou započteny náklady na montáž a dodávku potrubí a tvarovek.
</t>
  </si>
  <si>
    <t>722174003</t>
  </si>
  <si>
    <t>Potrubí z plastových trubek z polypropylenu (PPR) svařovaných polyfuzně PN 16 (SDR 7,4) D 25 x 3,5</t>
  </si>
  <si>
    <t>722174004</t>
  </si>
  <si>
    <t>Potrubí z plastových trubek z polypropylenu (PPR) svařovaných polyfuzně PN 16 (SDR 7,4) D 32 x 4,4</t>
  </si>
  <si>
    <t>722174005</t>
  </si>
  <si>
    <t>Potrubí z plastových trubek z polypropylenu (PPR) svařovaných polyfuzně PN 16 (SDR 7,4) D 40 x 5,5</t>
  </si>
  <si>
    <t>722174006</t>
  </si>
  <si>
    <t>Potrubí z plastových trubek z polypropylenu (PPR) svařovaných polyfuzně PN 16 (SDR 7,4) D 50 x 6,9</t>
  </si>
  <si>
    <t>722130233</t>
  </si>
  <si>
    <t>Potrubí z ocelových trubek pozinkovaných závitových svařovaných běžných DN 25</t>
  </si>
  <si>
    <t>722130234</t>
  </si>
  <si>
    <t>Potrubí z ocelových trubek pozinkovaných závitových svařovaných běžných DN 32</t>
  </si>
  <si>
    <t>722130235</t>
  </si>
  <si>
    <t>Potrubí z ocelových trubek pozinkovaných závitových svařovaných běžných DN 40</t>
  </si>
  <si>
    <t>722181118</t>
  </si>
  <si>
    <t>Ochrana potrubí plstěnými pásy DN 100</t>
  </si>
  <si>
    <t xml:space="preserve">Poznámka k souboru cen:
1. V cenách -1211 až -1256 jsou započteny i náklady na dodání tepelně izolačních trubic.
</t>
  </si>
  <si>
    <t>722181241</t>
  </si>
  <si>
    <t>Ochrana potrubí termoizolačními trubicemi z pěnového polyetylenu PE přilepenými v příčných a podélných spojích, tloušťky izolace přes 13 do 20 mm, vnitřního průměru izolace DN do 22 mm</t>
  </si>
  <si>
    <t>722181251</t>
  </si>
  <si>
    <t>Ochrana potrubí termoizolačními trubicemi z pěnového polyetylenu PE přilepenými v příčných a podélných spojích, tloušťky izolace 30 mm, vnitřního průměru izolace DN do 22 mm</t>
  </si>
  <si>
    <t>722181252</t>
  </si>
  <si>
    <t>Ochrana potrubí termoizolačními trubicemi z pěnového polyetylenu PE přilepenými v příčných a podélných spojích, tloušťky izolace 30 mm, vnitřního průměru izolace DN přes 22 do 45 mm</t>
  </si>
  <si>
    <t>722181252p</t>
  </si>
  <si>
    <t>Ochrana potrubí termoizolačními trubicemi z pěnového polyetylenu PE přilepenými v příčných a podélných spojích, tloušťky izolace 40 mm, vnitřního průměru izolace DN přes 22 do 45 mm</t>
  </si>
  <si>
    <t>722181253</t>
  </si>
  <si>
    <t>Ochrana potrubí termoizolačními trubicemi z pěnového polyetylenu PE přilepenými v příčných a podélných spojích, tloušťky izolace 40mm, vnitřního průměru izolace DN přes 45 do 63 mm</t>
  </si>
  <si>
    <t>722190401</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</si>
  <si>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</si>
  <si>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</si>
  <si>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722224115</t>
  </si>
  <si>
    <t>Armatury s jedním závitem kohouty plnicí a vypouštěcí PN 10 G 1/2</t>
  </si>
  <si>
    <t xml:space="preserve">Poznámka k souboru cen:
1. Cenami -9101 až -9106 nelze oceňovat montáž nástěnek.
2. V cenách –0111 až -0122 je započteno i vyvedení a upevnění výpustek.
</t>
  </si>
  <si>
    <t>722232043</t>
  </si>
  <si>
    <t>Armatury se dvěma závity kulové kohouty PN 42 do 185 °C přímé vnitřní závit G 1/2</t>
  </si>
  <si>
    <t>722232044</t>
  </si>
  <si>
    <t>Armatury se dvěma závity kulové kohouty PN 42 do 185 °C přímé vnitřní závit G 3/4</t>
  </si>
  <si>
    <t>722232045</t>
  </si>
  <si>
    <t>Armatury se dvěma závity kulové kohouty PN 42 do 185 °C přímé vnitřní závit G 1</t>
  </si>
  <si>
    <t>722232046</t>
  </si>
  <si>
    <t>Armatury se dvěma závity kulové kohouty PN 42 do 185 °C přímé vnitřní závit G 5/4</t>
  </si>
  <si>
    <t>722232047</t>
  </si>
  <si>
    <t>Armatury se dvěma závity kulové kohouty PN 42 do 185 °C přímé vnitřní závit G 6/4</t>
  </si>
  <si>
    <t>722224153</t>
  </si>
  <si>
    <t>Armatury s jedním závitem ventily kulové zahradní uzávěry PN 15 do 120° C G 3/4 - 1</t>
  </si>
  <si>
    <t>722232063</t>
  </si>
  <si>
    <t>Armatury se dvěma závity kulové kohouty PN 42 do 185 °C přímé vnitřní závit s vypouštěním G 1</t>
  </si>
  <si>
    <t>722232065</t>
  </si>
  <si>
    <t>Armatury se dvěma závity kulové kohouty PN 42 do 185 °C přímé vnitřní závit s vypouštěním G 6/4</t>
  </si>
  <si>
    <t>734221414</t>
  </si>
  <si>
    <t>Ventily regulační závitové s nastavitelnou regulací PN 10 do 120°C přímé G 3/4</t>
  </si>
  <si>
    <t>722290234</t>
  </si>
  <si>
    <t>Zkoušky, proplach a desinfekce vodovodního potrubí proplach a desinfekce vodovodního potrubí do DN 80</t>
  </si>
  <si>
    <t>1709892096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</si>
  <si>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</si>
  <si>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722254115</t>
  </si>
  <si>
    <t>Požární příslušenství a armatury hydrantové skříně vnitřní s výzbrojí D 25 (polyesterová hadice)</t>
  </si>
  <si>
    <t>722-MTZ-001</t>
  </si>
  <si>
    <t>Orient.tab. HUV,</t>
  </si>
  <si>
    <t>998722203</t>
  </si>
  <si>
    <t>Přesun hmot pro vnitřní vodovod stanovený procentní sazbou (%) z ceny vodorovná dopravní vzdálenost do 50 m v objektech výšky přes 12 do 24 m</t>
  </si>
  <si>
    <t>722-MTZ-002</t>
  </si>
  <si>
    <t>Závěsy pro VODO potrubí pr. do DN50</t>
  </si>
  <si>
    <t>722-HZS-002</t>
  </si>
  <si>
    <t>Zednické výpomoci (sekání průrazů, drážek), výpomoci</t>
  </si>
  <si>
    <t>725</t>
  </si>
  <si>
    <t>Zařizovací předměty</t>
  </si>
  <si>
    <t>725112022</t>
  </si>
  <si>
    <t>Zařízení záchodů klozety keramické závěsné na nosné stěny s hlubokým splachováním odpad vodorovný</t>
  </si>
  <si>
    <t xml:space="preserve">Poznámka k souboru cen:
1. V cenách -1351, -1361 není započten napájecí zdroj.
2. V cenách jsou započtená klozetová sedátka.
</t>
  </si>
  <si>
    <t>726111031</t>
  </si>
  <si>
    <t>Předstěnové instalační systémy pro zazdění do masivních zděných konstrukcí pro závěsné klozety ovládání zepředu, stavební výška 1080 mm</t>
  </si>
  <si>
    <t>-2083800504</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</si>
  <si>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</si>
  <si>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725112173</t>
  </si>
  <si>
    <t>Zařízení záchodů kombi klozety s hlubokým splachováním zvýšený 50 cm s odpadem svislým, invalidní</t>
  </si>
  <si>
    <t>725211603</t>
  </si>
  <si>
    <t>Umyvadla keramická bez výtokových armatur se zápachovou uzávěrkou připevněná na stěnu šrouby bílá bez sloupu nebo krytu na sifon 600 mm</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</si>
  <si>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</si>
  <si>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725211681</t>
  </si>
  <si>
    <t>Umyvadla keramická bez výtokových armatur zdravotní se zápachovou uzávěrkou připevněná na stěnu šrouby bílá 640 mm, invalidní, pochrom.sifon</t>
  </si>
  <si>
    <t>725231201</t>
  </si>
  <si>
    <t>Bidety bez výtokových armatur se zápachovou uzávěrkou keramické klasické</t>
  </si>
  <si>
    <t>725861312</t>
  </si>
  <si>
    <t>Zápachové uzávěrky zařizovacích předmětů pro umyvadla podomítkové DN 40/50</t>
  </si>
  <si>
    <t>725121502</t>
  </si>
  <si>
    <t>Pisoárové záchodky keramické bez splachovací nádrže urinál bez odsávání s otvorem pro ventil</t>
  </si>
  <si>
    <t xml:space="preserve">Poznámka k souboru cen:
1. V cenách –1001, -1521, -1525, -1529, -2002 není započten napájecí zdroj.
2. V cenách -1501 a -1502 není započten ventil na oplach pisoáru.
</t>
  </si>
  <si>
    <t>725121025</t>
  </si>
  <si>
    <t>Pisoárové záchodky splachovače automatické s napájecím zdrojem s kulovým ventilem</t>
  </si>
  <si>
    <t>55144040</t>
  </si>
  <si>
    <t>napájecí zdroj pro napájení automaticky ovládaných zařízení umístěných do vzdálenosti 300mm</t>
  </si>
  <si>
    <t>-80791341</t>
  </si>
  <si>
    <t>725822612p</t>
  </si>
  <si>
    <t>Baterie umyvadlové stojánkové pákové s výpustí, invalid.</t>
  </si>
  <si>
    <t xml:space="preserve">Poznámka k souboru cen:
1. V cenách –2654, 56, -9101-9202 není započten napájecí zdroj.
</t>
  </si>
  <si>
    <t>725822612</t>
  </si>
  <si>
    <t>Baterie umyvadlové stojánkové pákové s výpustí</t>
  </si>
  <si>
    <t>725823112</t>
  </si>
  <si>
    <t>Baterie bidetové stojánkové pákové s výpustí</t>
  </si>
  <si>
    <t>725829131</t>
  </si>
  <si>
    <t>Baterie umyvadlové montáž ostatních typů stojánkových G 1/2</t>
  </si>
  <si>
    <t>725813111</t>
  </si>
  <si>
    <t>Ventily rohové bez připojovací trubičky nebo flexi hadičky G 1/2</t>
  </si>
  <si>
    <t>725980121</t>
  </si>
  <si>
    <t>Dvířka 15/15</t>
  </si>
  <si>
    <t>725980122</t>
  </si>
  <si>
    <t>Dvířka 15/30</t>
  </si>
  <si>
    <t>998725203</t>
  </si>
  <si>
    <t>Přesun hmot pro zařizovací předměty stanovený procentní sazbou (%) z ceny vodorovná dopravní vzdálenost do 50 m v objektech výšky přes 12 do 24 m</t>
  </si>
  <si>
    <t>725-HZS-001</t>
  </si>
  <si>
    <t>Zednické výpomoci (sekání průrazů, drážek)</t>
  </si>
  <si>
    <t>725-HZS-003</t>
  </si>
  <si>
    <t>Demontáž stávajícího zařízení zti</t>
  </si>
  <si>
    <t>725-HZS-004</t>
  </si>
  <si>
    <t>Napojení na stávající ohřev TV zařízení a stávající rozvody SV</t>
  </si>
  <si>
    <t>SO01-04 - Elektroinstalace - silnoproud</t>
  </si>
  <si>
    <t>D1 - Materiál NN</t>
  </si>
  <si>
    <t>D2 - Montáž NN</t>
  </si>
  <si>
    <t>D3 - Svítidla</t>
  </si>
  <si>
    <t>D4 - montáž svítidel</t>
  </si>
  <si>
    <t>D5 - Rozvaděč hlavní rozvodny školy</t>
  </si>
  <si>
    <t>D6 - Rozvaděč R1 (1.NP)</t>
  </si>
  <si>
    <t>D7 - Rozvaděč R2 (2.NP)</t>
  </si>
  <si>
    <t>D8 - Rozvaděč R3 (3.NP)</t>
  </si>
  <si>
    <t>D9 - Materiál - hromosvody</t>
  </si>
  <si>
    <t>D10 - Montáž - hromosvody</t>
  </si>
  <si>
    <t>D11 - Ostatní</t>
  </si>
  <si>
    <t>D1</t>
  </si>
  <si>
    <t>Materiál NN</t>
  </si>
  <si>
    <t>PC0003910</t>
  </si>
  <si>
    <t>Kabel CYKY 2x1,5</t>
  </si>
  <si>
    <t>PC0003950</t>
  </si>
  <si>
    <t>Kabel CYKY 3x1,5</t>
  </si>
  <si>
    <t>PC0003980</t>
  </si>
  <si>
    <t>Kabel CYKY 4x1,5</t>
  </si>
  <si>
    <t>PC0004040</t>
  </si>
  <si>
    <t>Kabel CYKY 5x1,5</t>
  </si>
  <si>
    <t>PC0003960</t>
  </si>
  <si>
    <t>Kabel CYKY 3x2,5</t>
  </si>
  <si>
    <t>PC0004050</t>
  </si>
  <si>
    <t>Kabel CYKY 5x2,5</t>
  </si>
  <si>
    <t>PC0004070</t>
  </si>
  <si>
    <t>Kabel CYKY 5x6</t>
  </si>
  <si>
    <t>PC0004031</t>
  </si>
  <si>
    <t>Kabel CYKY 4x25</t>
  </si>
  <si>
    <t>PC0004470</t>
  </si>
  <si>
    <t>Vodič CY 2,5</t>
  </si>
  <si>
    <t>PC0004480</t>
  </si>
  <si>
    <t>Vodič CY 4</t>
  </si>
  <si>
    <t>PC0004500</t>
  </si>
  <si>
    <t>Vodič CY 6</t>
  </si>
  <si>
    <t>PC0004540</t>
  </si>
  <si>
    <t>Kabel SYKFY 15x2x0.5</t>
  </si>
  <si>
    <t>Pol28</t>
  </si>
  <si>
    <t>datový kabel UTP 5e</t>
  </si>
  <si>
    <t>Pol29</t>
  </si>
  <si>
    <t>datový kabel UTP 6e</t>
  </si>
  <si>
    <t>Pol30</t>
  </si>
  <si>
    <t>optický kabel 8-50/125-OM3</t>
  </si>
  <si>
    <t>PC0004460</t>
  </si>
  <si>
    <t>rozhlasový kabel CU1,5</t>
  </si>
  <si>
    <t>PC0005500</t>
  </si>
  <si>
    <t>Přístroj spínače jednopólového - 01340</t>
  </si>
  <si>
    <t>PC0005531</t>
  </si>
  <si>
    <t>Spínač se signální doutnavkou</t>
  </si>
  <si>
    <t>PC0005510</t>
  </si>
  <si>
    <t>Přístroj přepínače sériového - 05340</t>
  </si>
  <si>
    <t>PC0005520</t>
  </si>
  <si>
    <t>Přístroj přepínače střídavého - 06340</t>
  </si>
  <si>
    <t>PC0005550</t>
  </si>
  <si>
    <t>Zvonkové tlačítko - kryt jednoduchý pro spínače řazení 1,1So</t>
  </si>
  <si>
    <t>PC0005590</t>
  </si>
  <si>
    <t>Zásuvka jednonásobná - Zásuvka jednonásobná s ochranným kolíkem řazení : 2P + PE</t>
  </si>
  <si>
    <t>PC0005600</t>
  </si>
  <si>
    <t>Zásuvka dvojnásobná - Zásuvka dvojnásobná, s ochrannými kolíky
řazení : 2 x (2P + PE)</t>
  </si>
  <si>
    <t>Pol31</t>
  </si>
  <si>
    <t>zásuvka dvoj.s přep.ochranou - Zásuvka dvojnásobná, s ochrannými kolíky, s clonkami, s natočenou dutinou a s ochranou před přepětím
řazení : 2 x (2P + PE)</t>
  </si>
  <si>
    <t>PC0005619</t>
  </si>
  <si>
    <t>Zásuvka datová RJ45</t>
  </si>
  <si>
    <t>PC0005040</t>
  </si>
  <si>
    <t>Krabice KU68 spojovací</t>
  </si>
  <si>
    <t>PC0005050</t>
  </si>
  <si>
    <t>Krabice univerzální PVC KU 68</t>
  </si>
  <si>
    <t>PC0005060</t>
  </si>
  <si>
    <t>Víčko 68</t>
  </si>
  <si>
    <t>PC0005080</t>
  </si>
  <si>
    <t>Krabice kruhová odbočná s víčkem PVC KO 97</t>
  </si>
  <si>
    <t>PC0005212</t>
  </si>
  <si>
    <t>Krabice PC 8110 GO</t>
  </si>
  <si>
    <t>PC0005091</t>
  </si>
  <si>
    <t>Krabice KO 100</t>
  </si>
  <si>
    <t>PC0005092</t>
  </si>
  <si>
    <t>Krabice KO 125+víčko</t>
  </si>
  <si>
    <t>PC0005093</t>
  </si>
  <si>
    <t>Krabice KT 250</t>
  </si>
  <si>
    <t>Pol32</t>
  </si>
  <si>
    <t>Krabice KT500</t>
  </si>
  <si>
    <t>PC0005560</t>
  </si>
  <si>
    <t>sporáková kombinace,spínač trojpólový s krytem - spínač trojpólový páčkový zapuštěný s instalační krabicí, s upevňovací sponou a propojovacími svorkami N a PE</t>
  </si>
  <si>
    <t>PC0004760</t>
  </si>
  <si>
    <t>Trubka ohebná dvouplášťová korugovaná z PH 50</t>
  </si>
  <si>
    <t>PC0004700</t>
  </si>
  <si>
    <t>Trubka ohebná PVC instalační s nízkou mechanickou odolností 1413</t>
  </si>
  <si>
    <t>PC0004710</t>
  </si>
  <si>
    <t>Trubka ohebná PVC instalační s nízkou mechanickou odolnost 1416</t>
  </si>
  <si>
    <t>PC0004720</t>
  </si>
  <si>
    <t>Trubka ohebná PVC instalační s nízkou mechanickou odolnost 1423</t>
  </si>
  <si>
    <t>PC0004740</t>
  </si>
  <si>
    <t>Trubka ohebná PVC instalační s nízkou mechanickou odolnost 1436</t>
  </si>
  <si>
    <t>PC0004873</t>
  </si>
  <si>
    <t>Kabelový nosný žlab PZ - žlab 250/100</t>
  </si>
  <si>
    <t>PC0004876</t>
  </si>
  <si>
    <t>Kabelový nosný žlab PZ - víko 250</t>
  </si>
  <si>
    <t>PC0004879</t>
  </si>
  <si>
    <t>Kabelový nosný žlab PZ - nosník 250</t>
  </si>
  <si>
    <t>Pol33</t>
  </si>
  <si>
    <t>Krabice se svorkovnicí</t>
  </si>
  <si>
    <t>Pol34</t>
  </si>
  <si>
    <t>Svorkovnice ochranného pospojení</t>
  </si>
  <si>
    <t>PC0004490</t>
  </si>
  <si>
    <t>Cu páska</t>
  </si>
  <si>
    <t>PC1390000</t>
  </si>
  <si>
    <t>Svorka ZSA 16</t>
  </si>
  <si>
    <t>MD</t>
  </si>
  <si>
    <t>Mimostaveništní doprava</t>
  </si>
  <si>
    <t>-2087334168</t>
  </si>
  <si>
    <t>PD</t>
  </si>
  <si>
    <t>Přesun dodávek</t>
  </si>
  <si>
    <t>-298957761</t>
  </si>
  <si>
    <t>Montáž NN</t>
  </si>
  <si>
    <t>210 810041</t>
  </si>
  <si>
    <t>CYKY-CYKYm 750V 2x1.5 pevně uložený</t>
  </si>
  <si>
    <t>210 810045</t>
  </si>
  <si>
    <t>CYKY-CYKYm 750V 3x1.5 pevně uložený</t>
  </si>
  <si>
    <t>210 810049</t>
  </si>
  <si>
    <t>CYKY-CYKYm 750V 4x1.5 pevně uložený</t>
  </si>
  <si>
    <t>210 810055</t>
  </si>
  <si>
    <t>CYKY-CYKYm 750V 5x1.5 pevně uložený</t>
  </si>
  <si>
    <t>210 810046</t>
  </si>
  <si>
    <t>CYKY-CYKYm 750V 3x2.5 pevně uložený</t>
  </si>
  <si>
    <t>210 810056</t>
  </si>
  <si>
    <t>CYKY-CYKYm 750V 5x2.5 pevně uložený</t>
  </si>
  <si>
    <t>210 810060</t>
  </si>
  <si>
    <t>CYKY-CYKYm 750V 5x6 pevně uložený</t>
  </si>
  <si>
    <t>Pol35</t>
  </si>
  <si>
    <t>CYKY 4x25</t>
  </si>
  <si>
    <t>210 800545</t>
  </si>
  <si>
    <t>CY 2.5 pevně uložený</t>
  </si>
  <si>
    <t>210 800546</t>
  </si>
  <si>
    <t>CY 4 pevně uložený</t>
  </si>
  <si>
    <t>210 800547</t>
  </si>
  <si>
    <t>CY 6 pevně uložený</t>
  </si>
  <si>
    <t>210 860221</t>
  </si>
  <si>
    <t>SYKFY 16x2x0,5</t>
  </si>
  <si>
    <t>210 860222</t>
  </si>
  <si>
    <t>datový kabel UTP CAT 5e</t>
  </si>
  <si>
    <t>210 860223</t>
  </si>
  <si>
    <t>datový kabel UTP CAT 6e</t>
  </si>
  <si>
    <t>210 860226</t>
  </si>
  <si>
    <t>optický kabel OM3</t>
  </si>
  <si>
    <t>210 800544</t>
  </si>
  <si>
    <t>210 110041</t>
  </si>
  <si>
    <t>Spínač polozapuštěný jednopólový - řazení 1</t>
  </si>
  <si>
    <t>210 110047</t>
  </si>
  <si>
    <t>Spínač polozapuštěný jednopól. se sign.doutn.-řazení 1S</t>
  </si>
  <si>
    <t>210 110043</t>
  </si>
  <si>
    <t>Spínač polozapuštěný přepínač sériový - řazení 5</t>
  </si>
  <si>
    <t>210 110045</t>
  </si>
  <si>
    <t>Spínač polozapuštěný střídavý přepínač - řazení 6</t>
  </si>
  <si>
    <t>210 110050</t>
  </si>
  <si>
    <t>Tlačítko 1/0</t>
  </si>
  <si>
    <t>210 111011</t>
  </si>
  <si>
    <t>Domovní zásuvka polozapuštěná 10/16A 250V</t>
  </si>
  <si>
    <t>PC0000940</t>
  </si>
  <si>
    <t>Domovní dvouzásuvka polozapuštěná 10/16A 250V</t>
  </si>
  <si>
    <t>210 111105</t>
  </si>
  <si>
    <t>zásuvka 230V s přep.ochranou</t>
  </si>
  <si>
    <t>210 111003</t>
  </si>
  <si>
    <t>Datová zásuvka</t>
  </si>
  <si>
    <t>210 010301</t>
  </si>
  <si>
    <t>Krabice přístrojová bez zapojení</t>
  </si>
  <si>
    <t>210 010311</t>
  </si>
  <si>
    <t>Krabice odbočná s víčkem, bez zapojení, kruhová KO68</t>
  </si>
  <si>
    <t>210 010322</t>
  </si>
  <si>
    <t>Krabice odbočná s víčkem, svorkovnicí vč. zap. kruhová KR97</t>
  </si>
  <si>
    <t>PC0000250</t>
  </si>
  <si>
    <t>Krabice acidur 645511</t>
  </si>
  <si>
    <t>210 010323</t>
  </si>
  <si>
    <t>Krabice odbočná s víčkem, svorkov. vč. zap. čtvercová</t>
  </si>
  <si>
    <t>Pol36</t>
  </si>
  <si>
    <t>Svorkovnice 5.polová s krytem</t>
  </si>
  <si>
    <t>210 010006</t>
  </si>
  <si>
    <t>Trubka oheb. elektroinstalační, pod omítkou, 48.0 mm</t>
  </si>
  <si>
    <t>210 010001</t>
  </si>
  <si>
    <t>Trubka oheb. elektroinstalační, pod omítkou, 13.0 mm</t>
  </si>
  <si>
    <t>210 010002</t>
  </si>
  <si>
    <t>Trubka oheb. elektroinstalační, pod omítkou, 16.0 mm</t>
  </si>
  <si>
    <t>210 010003</t>
  </si>
  <si>
    <t>Trubka oheb. elektroinstalační, pod omítkou, 23.0 mm</t>
  </si>
  <si>
    <t>210 010005</t>
  </si>
  <si>
    <t>Trubka oheb. elektroinstalační, pod omítkou, 36.0 mm</t>
  </si>
  <si>
    <t>Pol37</t>
  </si>
  <si>
    <t>montáž žlab instalační kabelový 250x50</t>
  </si>
  <si>
    <t>Pol38</t>
  </si>
  <si>
    <t>Montáž krabice se svorkovnicí</t>
  </si>
  <si>
    <t>Pol39</t>
  </si>
  <si>
    <t>svorkovnice podružného pospojení</t>
  </si>
  <si>
    <t>210 220312</t>
  </si>
  <si>
    <t>Svorky na potrubí vč. pásku</t>
  </si>
  <si>
    <t>PPV</t>
  </si>
  <si>
    <t>Podíl přidružených výkonů</t>
  </si>
  <si>
    <t>-1714968858</t>
  </si>
  <si>
    <t>ZV</t>
  </si>
  <si>
    <t>1899284376</t>
  </si>
  <si>
    <t>Svítidla</t>
  </si>
  <si>
    <t>Pol40</t>
  </si>
  <si>
    <t>E-svítidlo zářivkové 2x58W přis.</t>
  </si>
  <si>
    <t>Pol41</t>
  </si>
  <si>
    <t>A-svítidlo zářivkové 2x36W přis.</t>
  </si>
  <si>
    <t>Pol42</t>
  </si>
  <si>
    <t>B-svítidlo zářivkové 1x36W</t>
  </si>
  <si>
    <t>Pol43</t>
  </si>
  <si>
    <t>D-svítidlo zářivkové 2x36W</t>
  </si>
  <si>
    <t>Pol44</t>
  </si>
  <si>
    <t>N-svítidlo kruhové 1x36W</t>
  </si>
  <si>
    <t>Pol45</t>
  </si>
  <si>
    <t>C-svítidlo kruhové 2x36W</t>
  </si>
  <si>
    <t>Pol46</t>
  </si>
  <si>
    <t>F-svítidlo zářivkové 2x58E</t>
  </si>
  <si>
    <t>Pol47</t>
  </si>
  <si>
    <t>G-svítidlo venkovní vč.snímačů</t>
  </si>
  <si>
    <t>Pol48</t>
  </si>
  <si>
    <t>O-osoušeč rukou 1,85kW</t>
  </si>
  <si>
    <t>-586919086</t>
  </si>
  <si>
    <t>-557736976</t>
  </si>
  <si>
    <t>montáž svítidel</t>
  </si>
  <si>
    <t>Pol49</t>
  </si>
  <si>
    <t>E-svítidlo zářivkové 2x58W</t>
  </si>
  <si>
    <t>Pol50</t>
  </si>
  <si>
    <t>A-svítidlo zářivkové 2x36W</t>
  </si>
  <si>
    <t>Pol51</t>
  </si>
  <si>
    <t>Pol52</t>
  </si>
  <si>
    <t>Pol53</t>
  </si>
  <si>
    <t>N-svítidlo kruhové nouzové</t>
  </si>
  <si>
    <t>Pol54</t>
  </si>
  <si>
    <t>Pol55</t>
  </si>
  <si>
    <t>F-svítidlo zářivkové 2x58W</t>
  </si>
  <si>
    <t>Pol56</t>
  </si>
  <si>
    <t>G-svítidlo venkovní vč.poh. a soumrak.čidel</t>
  </si>
  <si>
    <t>Pol57</t>
  </si>
  <si>
    <t>V1-připojení ventilátorů</t>
  </si>
  <si>
    <t>Pol58</t>
  </si>
  <si>
    <t>S-připojení splachovačů WC</t>
  </si>
  <si>
    <t>Pol59</t>
  </si>
  <si>
    <t>O-osoušeč rukou</t>
  </si>
  <si>
    <t>2029413323</t>
  </si>
  <si>
    <t>1319653905</t>
  </si>
  <si>
    <t>D5</t>
  </si>
  <si>
    <t>Rozvaděč hlavní rozvodny školy</t>
  </si>
  <si>
    <t>Pol60</t>
  </si>
  <si>
    <t>napájecí přívod,pojistkový odpojovač</t>
  </si>
  <si>
    <t>695924886</t>
  </si>
  <si>
    <t>-97601750</t>
  </si>
  <si>
    <t>889947019</t>
  </si>
  <si>
    <t>D6</t>
  </si>
  <si>
    <t>Rozvaděč R1 (1.NP)</t>
  </si>
  <si>
    <t>Pol61</t>
  </si>
  <si>
    <t>skříň rozvaděče 36mod.</t>
  </si>
  <si>
    <t>Pol62</t>
  </si>
  <si>
    <t>štítek</t>
  </si>
  <si>
    <t>Pol63</t>
  </si>
  <si>
    <t>nul.lišta</t>
  </si>
  <si>
    <t>Pol64</t>
  </si>
  <si>
    <t>přepěťová ochrana SLP-275/4</t>
  </si>
  <si>
    <t>Pol65</t>
  </si>
  <si>
    <t>impulsní relé 16A</t>
  </si>
  <si>
    <t>Pol66</t>
  </si>
  <si>
    <t>jistič 2A/1</t>
  </si>
  <si>
    <t>Pol67</t>
  </si>
  <si>
    <t>jistič 6A/1</t>
  </si>
  <si>
    <t>Pol68</t>
  </si>
  <si>
    <t>jistič 10A/1</t>
  </si>
  <si>
    <t>Pol69</t>
  </si>
  <si>
    <t>jistič 16A/1</t>
  </si>
  <si>
    <t>Pol70</t>
  </si>
  <si>
    <t>proudový chránič 40/4/0,03</t>
  </si>
  <si>
    <t>Pol71</t>
  </si>
  <si>
    <t>vestavná zásuvka 230V</t>
  </si>
  <si>
    <t>Pol72</t>
  </si>
  <si>
    <t>lišta propojovací 3f</t>
  </si>
  <si>
    <t>Pol73</t>
  </si>
  <si>
    <t>krycí pásek rozv.</t>
  </si>
  <si>
    <t>-177790974</t>
  </si>
  <si>
    <t>1291131628</t>
  </si>
  <si>
    <t>D7</t>
  </si>
  <si>
    <t>Rozvaděč R2 (2.NP)</t>
  </si>
  <si>
    <t>Pol74</t>
  </si>
  <si>
    <t>skříň rozvaděč 36mod.</t>
  </si>
  <si>
    <t>Pol75</t>
  </si>
  <si>
    <t>Pol76</t>
  </si>
  <si>
    <t>nulová lišta</t>
  </si>
  <si>
    <t>Pol77</t>
  </si>
  <si>
    <t>proudový chránič 25/4/0,03</t>
  </si>
  <si>
    <t>222019277</t>
  </si>
  <si>
    <t>-1752330542</t>
  </si>
  <si>
    <t>D8</t>
  </si>
  <si>
    <t>Rozvaděč R3 (3.NP)</t>
  </si>
  <si>
    <t>Pol78</t>
  </si>
  <si>
    <t>skříň rozvaděče 24mod.</t>
  </si>
  <si>
    <t>Pol79</t>
  </si>
  <si>
    <t>Pol80</t>
  </si>
  <si>
    <t>Pol81</t>
  </si>
  <si>
    <t>-509730917</t>
  </si>
  <si>
    <t>464082229</t>
  </si>
  <si>
    <t>D9</t>
  </si>
  <si>
    <t>Materiál - hromosvody</t>
  </si>
  <si>
    <t>PC0012450</t>
  </si>
  <si>
    <t>Zemnící pásek FeZn 30/4 (1m=1kg)</t>
  </si>
  <si>
    <t>PC0012451</t>
  </si>
  <si>
    <t>Zemnící drát FeZn 10mm</t>
  </si>
  <si>
    <t>PC0012440</t>
  </si>
  <si>
    <t>Zemnící drát FeZn 8mm  (1m=0.5 kg)</t>
  </si>
  <si>
    <t>PC0012090</t>
  </si>
  <si>
    <t>PV 15 - Podpěra vedení na hřeben. a na prejz. krytinu na sv.</t>
  </si>
  <si>
    <t>PC0012370</t>
  </si>
  <si>
    <t>JP 20 - Jímací tyč bez osazení 1,95m</t>
  </si>
  <si>
    <t>PC0012380</t>
  </si>
  <si>
    <t>Držák jímací tyče D20</t>
  </si>
  <si>
    <t>PC0012150</t>
  </si>
  <si>
    <t>PV 23 - Podpěra vedení na plechové - lepenkové střechy</t>
  </si>
  <si>
    <t>PC0011990</t>
  </si>
  <si>
    <t>PV 01 - Podpěra vedení do zdiva 150 mm</t>
  </si>
  <si>
    <t>PC0012300</t>
  </si>
  <si>
    <t>SS - Svorka spojovací</t>
  </si>
  <si>
    <t>PC0012250</t>
  </si>
  <si>
    <t>SO - Svorka připojovací k připojení okapových žlabů</t>
  </si>
  <si>
    <t>PC0012320</t>
  </si>
  <si>
    <t>SZ - Svorka zkušební</t>
  </si>
  <si>
    <t>PC0012280</t>
  </si>
  <si>
    <t>SR 02 - Svorka odbočná a spojovací pro spoj. zemnící pásky</t>
  </si>
  <si>
    <t>PC0012290</t>
  </si>
  <si>
    <t>SR 03 - Svorka zemnící pro spojování pás. a kruh. vodičů</t>
  </si>
  <si>
    <t>PC0012470</t>
  </si>
  <si>
    <t>OU - Ochranný úhelník</t>
  </si>
  <si>
    <t>PC0012480</t>
  </si>
  <si>
    <t>DUZ - Držák ochranného úhelníku do zdiva</t>
  </si>
  <si>
    <t>PC0012260</t>
  </si>
  <si>
    <t>SP 1 - Svorka připojovací k připojení kovových částí</t>
  </si>
  <si>
    <t>PC0012310</t>
  </si>
  <si>
    <t>ST UNI - Svorka pro připojení na okapové roury</t>
  </si>
  <si>
    <t>PC0012321</t>
  </si>
  <si>
    <t>Štítek označovací</t>
  </si>
  <si>
    <t>1522387601</t>
  </si>
  <si>
    <t>1987809423</t>
  </si>
  <si>
    <t>D10</t>
  </si>
  <si>
    <t>Montáž - hromosvody</t>
  </si>
  <si>
    <t>210 220021</t>
  </si>
  <si>
    <t>Uzem. vedení v zemi FeZn do 120 mm2</t>
  </si>
  <si>
    <t>210 220022</t>
  </si>
  <si>
    <t>Uzem. vedení v zemi FeZn d 8 - 10 mm</t>
  </si>
  <si>
    <t>210 220101</t>
  </si>
  <si>
    <t>Svodové vodiče vč.podpěr FeZn do d 10 mm</t>
  </si>
  <si>
    <t>210 220301</t>
  </si>
  <si>
    <t>Svorky hromosvodové do 2 šroubů (SS,SR 03)</t>
  </si>
  <si>
    <t>210 220302</t>
  </si>
  <si>
    <t>Svorky hromosvodové nad 2 šrouby (ST,SJ,SK,SZ,SR O1,02)</t>
  </si>
  <si>
    <t>210 220372</t>
  </si>
  <si>
    <t>Ochranný úhelník nebo trubka s držáky do zdiva</t>
  </si>
  <si>
    <t>210 220401</t>
  </si>
  <si>
    <t>Označení svodů štítky smalt.,u.h.</t>
  </si>
  <si>
    <t>210 220201</t>
  </si>
  <si>
    <t>Jímací tyč vč. upevnění tyč do 3m délky</t>
  </si>
  <si>
    <t>332237636</t>
  </si>
  <si>
    <t>-1859201050</t>
  </si>
  <si>
    <t>D11</t>
  </si>
  <si>
    <t>Ostatní</t>
  </si>
  <si>
    <t>040001000</t>
  </si>
  <si>
    <t>Inženýrská činnost</t>
  </si>
  <si>
    <t>…</t>
  </si>
  <si>
    <t>1024</t>
  </si>
  <si>
    <t>645744853</t>
  </si>
  <si>
    <t>081002000</t>
  </si>
  <si>
    <t>Doprava zaměstnanců</t>
  </si>
  <si>
    <t>1051878022</t>
  </si>
  <si>
    <t>D11-PM</t>
  </si>
  <si>
    <t>Pomocný a spotřební materiál</t>
  </si>
  <si>
    <t>-1484467167</t>
  </si>
  <si>
    <t>SO01-05 - Elektroinstalace - slaboproud</t>
  </si>
  <si>
    <t>D1 - SLABOPROUD</t>
  </si>
  <si>
    <t>D2 - ODVĚTRÁNÍ CHUC</t>
  </si>
  <si>
    <t>SLABOPROUD</t>
  </si>
  <si>
    <t>D1 Poznámka</t>
  </si>
  <si>
    <t>Poznámka k oddílu D1</t>
  </si>
  <si>
    <t>796159344</t>
  </si>
  <si>
    <t xml:space="preserve">Výpis kabelů, krabic, zásuvek a elektroinstalačních trubek slaboproudých systémů </t>
  </si>
  <si>
    <t>(mimo odvětrání CHÚC) proveden v ostatních oddílech technické specifikace.</t>
  </si>
  <si>
    <t>slab.1</t>
  </si>
  <si>
    <t>Rozvaděč datový (ozn. RD) : 42U, v=2090, š=800, hl.=1000mm</t>
  </si>
  <si>
    <t>slab.2</t>
  </si>
  <si>
    <t>Záložní zdroj UPS</t>
  </si>
  <si>
    <t>slab.3</t>
  </si>
  <si>
    <t>Patch panel 24 port</t>
  </si>
  <si>
    <t>slab.4</t>
  </si>
  <si>
    <t>Optická police</t>
  </si>
  <si>
    <t>slab.5</t>
  </si>
  <si>
    <t>Zesilovač rozhlasové ústředny</t>
  </si>
  <si>
    <t>slab.6</t>
  </si>
  <si>
    <t>Reproduktor vč.regulátoru hlasitosti</t>
  </si>
  <si>
    <t>slab.7</t>
  </si>
  <si>
    <t>Digitální telefonní ústředna IP pro 50 účastníků</t>
  </si>
  <si>
    <t>slab.8</t>
  </si>
  <si>
    <t>Digitální telefonní přístroj</t>
  </si>
  <si>
    <t>Poznámka k položce:
Výpis kabelů, krabic, zásuvek a elektroinstalačních trubek slaboproudých systémů; (mimo odvětrání CHÚC) proveden v ostatních oddílech technické specifikace.</t>
  </si>
  <si>
    <t>ODVĚTRÁNÍ CHUC</t>
  </si>
  <si>
    <t>D2 Poznámka</t>
  </si>
  <si>
    <t>Poznámka k oddílu D2</t>
  </si>
  <si>
    <t>1626695660</t>
  </si>
  <si>
    <t>Odvětrání CHÚC (elektrické pohony - dveří a okna, el.zámek okna,</t>
  </si>
  <si>
    <t>řídící jednotka vč. příslušenství, aku zdroj, bezpečnostní tlačítko, kabeláž, montáž</t>
  </si>
  <si>
    <t>(vypracování dodavatelské cenové nabídku nutno objednat u specializované firmy)</t>
  </si>
  <si>
    <t>Upozornění:</t>
  </si>
  <si>
    <t>Specifikaci zařízení systému odvětrání CHÚC vč. kabelů si vybraný dodavatel nechá zpracovat od specializované firmy</t>
  </si>
  <si>
    <t>v rámci vypracování dodavatelské cenové nabídky, projektu, dodávky a montáže systému.</t>
  </si>
  <si>
    <t>chuc.1</t>
  </si>
  <si>
    <t>Elektrický pohon</t>
  </si>
  <si>
    <t>chuc.2</t>
  </si>
  <si>
    <t>Elektrický zámek</t>
  </si>
  <si>
    <t>chuc.3</t>
  </si>
  <si>
    <t>Řídící jednotka</t>
  </si>
  <si>
    <t>chuc.4</t>
  </si>
  <si>
    <t>1/1,3 Ah akku</t>
  </si>
  <si>
    <t>chuc.5</t>
  </si>
  <si>
    <t>Bezpečnostní tlačítko</t>
  </si>
  <si>
    <t>chuc.6</t>
  </si>
  <si>
    <t>Montáž</t>
  </si>
  <si>
    <t>SO01-06 - Vzduchotechnika</t>
  </si>
  <si>
    <t xml:space="preserve">    24-M - Montáže vzduchotechnických zařízení</t>
  </si>
  <si>
    <t xml:space="preserve">      D1 - Ventilátory a příslušenství</t>
  </si>
  <si>
    <t xml:space="preserve">      D2 - Potrubí sk.I –  kruhové – pozink, spiro</t>
  </si>
  <si>
    <t>24-M</t>
  </si>
  <si>
    <t>Montáže vzduchotechnických zařízení</t>
  </si>
  <si>
    <t>Ventilátory a příslušenství</t>
  </si>
  <si>
    <t>vzt-1.1</t>
  </si>
  <si>
    <t>Ventilátor - malý axiální ventilátor 230V, 13W, kuličková ložiska, automatická zpětná klapka, časový doběh 2-20min, krytí IP44, 95m3/h, potrubí pr.100mm</t>
  </si>
  <si>
    <t>Poznámka k položce:
230V, 13W</t>
  </si>
  <si>
    <t>vzt-1.2</t>
  </si>
  <si>
    <t>Ventilátor - malý axiální ventilátor 230V, 25W, kuličková ložiska, automatická zpětná klapka, časový doběh 2-20min, krytí IP44, 180m3/h, potrubí pr.125mm</t>
  </si>
  <si>
    <t>Poznámka k položce:
230V, 25W</t>
  </si>
  <si>
    <t>vzt-1.3</t>
  </si>
  <si>
    <t>Ohebná hadice pr.103 - ohebná Al hadice s kostrou z ocelového drátu, spirálovitě vinutou mezi dvěma vrstvami několikavrstvého AL laminátu</t>
  </si>
  <si>
    <t>bm</t>
  </si>
  <si>
    <t>vzt-1.4</t>
  </si>
  <si>
    <t>Ohebná hadice pr.127 - ohebná Al hadice s kostrou z ocelového drátu, spirálovitě vinutou mezi dvěma vrstvami několikavrstvého AL laminátu</t>
  </si>
  <si>
    <t>vzt-1.5</t>
  </si>
  <si>
    <t>Výfuková hlavice O 125 - pozink</t>
  </si>
  <si>
    <t>vzt-1.6</t>
  </si>
  <si>
    <t>Protidešťová žaluzie pro potrubí pr.125 s okapničkou, barva bílá</t>
  </si>
  <si>
    <t>Potrubí sk.I –  kruhové – pozink, spiro</t>
  </si>
  <si>
    <t>vzt-1.7</t>
  </si>
  <si>
    <t>Do O 100 rovné,</t>
  </si>
  <si>
    <t>vzt-1.8</t>
  </si>
  <si>
    <t>Do O 100 tvar</t>
  </si>
  <si>
    <t>vzt-1.9</t>
  </si>
  <si>
    <t>Do O 125 rovné</t>
  </si>
  <si>
    <t>vzt-1.10</t>
  </si>
  <si>
    <t>Do O 125 tvar</t>
  </si>
  <si>
    <t>vzt-1.11</t>
  </si>
  <si>
    <t>Tepelná izolace minerální tl. 40mm s AL polepem</t>
  </si>
  <si>
    <t>vzt-1.12</t>
  </si>
  <si>
    <t>Spojovací a těsnící materiál vč. vodivého propojení. Materiál pro kotvení a zavěšení potrubí.</t>
  </si>
  <si>
    <t>SO02 - Vestavba</t>
  </si>
  <si>
    <t>SO02-01 - Stavební část</t>
  </si>
  <si>
    <t>pod novou vyzdívku</t>
  </si>
  <si>
    <t>16,719</t>
  </si>
  <si>
    <t>319202331</t>
  </si>
  <si>
    <t>Vyrovnání nerovného povrchu vnitřního i vnějšího zdiva přizděním, tl. přes 80 do 150 mm</t>
  </si>
  <si>
    <t>podkroví</t>
  </si>
  <si>
    <t>1,35</t>
  </si>
  <si>
    <t>763164355</t>
  </si>
  <si>
    <t>Obklad ze sádrokartonových desek konstrukcí dřevěných včetně ochranných úhelníků uzavřeného tvaru rozvinuté šíře přes 1,6 m, opláštěný deskou protipožární DF, tl. 12,5 mm</t>
  </si>
  <si>
    <t>Vlepované trny do stáv.zdiva pr.12 dl 70cm do chem.tmelu</t>
  </si>
  <si>
    <t>Vrty pro kotvy do betonu s vyplněním epoxidovým tmelem, průměru 14 mm, hloubky 200 mm</t>
  </si>
  <si>
    <t>napojení věnců na stáv.zeď</t>
  </si>
  <si>
    <t>331231127</t>
  </si>
  <si>
    <t>Pilíře volně stojící z cihel pálených čtyřhranné až osmihranné (průřezu čtverce, T nebo kříže) pravoúhlé pod omítku nebo režné, bez spárování z cihel plných dl. 290 mm P 20 až P 25 M I, na maltu ze suché směsi 10 MPa</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</si>
  <si>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</si>
  <si>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podkroví pod průvlaky</t>
  </si>
  <si>
    <t>0,945</t>
  </si>
  <si>
    <t>331310040</t>
  </si>
  <si>
    <t>Podkladek z betonu B 30 (C 25/30) 4hran.30 x 30 cm tl.15cm v podkroví pod průvlak</t>
  </si>
  <si>
    <t>podesty, schodiště, str.deska</t>
  </si>
  <si>
    <t>7,774</t>
  </si>
  <si>
    <t>mezipodesta, strop.deska</t>
  </si>
  <si>
    <t>74,551</t>
  </si>
  <si>
    <t>411941001</t>
  </si>
  <si>
    <t>Nosné svary stropní konstrukce plošné tl. do 10 mm</t>
  </si>
  <si>
    <t>413941123</t>
  </si>
  <si>
    <t>Osazování ocelových válcovaných nosníků ve stropech I nebo IE nebo U nebo UE nebo L č. 14 až 22 nebo výšky do 220 mm</t>
  </si>
  <si>
    <t>13010822</t>
  </si>
  <si>
    <t>ocel profilová UPN 160 jakost 11 375</t>
  </si>
  <si>
    <t>-1034910714</t>
  </si>
  <si>
    <t>Poznámka k položce:
Hmotnost: 18,80 kg/m</t>
  </si>
  <si>
    <t>0,472*1,05 'Přepočtené koeficientem množství</t>
  </si>
  <si>
    <t>13010826</t>
  </si>
  <si>
    <t>ocel profilová UPN 200 jakost 11 375</t>
  </si>
  <si>
    <t>198288047</t>
  </si>
  <si>
    <t>Poznámka k položce:
Hmotnost: 25,30 kg/m</t>
  </si>
  <si>
    <t>0,39*1,05 'Přepočtené koeficientem množství</t>
  </si>
  <si>
    <t>ocel.korýtka schod.stupňů</t>
  </si>
  <si>
    <t>0,67</t>
  </si>
  <si>
    <t>413959001</t>
  </si>
  <si>
    <t>Osazení a dodávka kotev.plechu K1</t>
  </si>
  <si>
    <t>13010420</t>
  </si>
  <si>
    <t>úhelník ocelový rovnostranný jakost 11 375 50x50x5mm</t>
  </si>
  <si>
    <t>-1119960913</t>
  </si>
  <si>
    <t>12,70</t>
  </si>
  <si>
    <t>-569901922</t>
  </si>
  <si>
    <t>"ROHY BUDOVY" 8,00</t>
  </si>
  <si>
    <t>"OSTĚNÍ" 13,00</t>
  </si>
  <si>
    <t>"NADPRAŽÍ - OKAPNIČKA" 6,50</t>
  </si>
  <si>
    <t>"PARAPET" 6,50</t>
  </si>
  <si>
    <t>340973324</t>
  </si>
  <si>
    <t>8*1,05 'Přepočtené koeficientem množství</t>
  </si>
  <si>
    <t>-355414381</t>
  </si>
  <si>
    <t>13*1,05 'Přepočtené koeficientem množství</t>
  </si>
  <si>
    <t>1689964442</t>
  </si>
  <si>
    <t>6,5*1,05 'Přepočtené koeficientem množství</t>
  </si>
  <si>
    <t>-2023757447</t>
  </si>
  <si>
    <t>79244941</t>
  </si>
  <si>
    <t>19,50</t>
  </si>
  <si>
    <t>-1428680565</t>
  </si>
  <si>
    <t>19,5*1,05 'Přepočtené koeficientem množství</t>
  </si>
  <si>
    <t>-77566628</t>
  </si>
  <si>
    <t>-2117216897</t>
  </si>
  <si>
    <t>86,67*1,02 'Přepočtené koeficientem množství</t>
  </si>
  <si>
    <t>-1073687055</t>
  </si>
  <si>
    <t>-199973359</t>
  </si>
  <si>
    <t>622005866</t>
  </si>
  <si>
    <t>7,75*1,02 'Přepočtené koeficientem množství</t>
  </si>
  <si>
    <t>-1873734684</t>
  </si>
  <si>
    <t>1937796496</t>
  </si>
  <si>
    <t>763181311</t>
  </si>
  <si>
    <t>Výplně otvorů konstrukcí ze sádrokartonových desek montáž zárubně kovové s příslušenstvím pro příčky výšky do 2,75 m nebo zátěže dveřního křídla do 25 kg, s profily CW a UW jednokřídlové</t>
  </si>
  <si>
    <t>642942221</t>
  </si>
  <si>
    <t>Osazování zárubní nebo rámů kovových dveřních lisovaných nebo z úhelníků bez dveřních křídel na cementovou maltu, plochy otvoru přes 2,5 do 4,5 m2</t>
  </si>
  <si>
    <t>Zárubeň ocelová EW 30 900x1970x250 L požární</t>
  </si>
  <si>
    <t>553310083</t>
  </si>
  <si>
    <t>Zárubeň ocelová typ "LZ" 250, 900x1970 L, P</t>
  </si>
  <si>
    <t>553310088</t>
  </si>
  <si>
    <t>Zárubeň ocelová typ "LZ" 250, 1800x1970 dvoukřídlá do SDK</t>
  </si>
  <si>
    <t>599,4*30 'Přepočtené koeficientem množství</t>
  </si>
  <si>
    <t>188249629</t>
  </si>
  <si>
    <t>76247474</t>
  </si>
  <si>
    <t>2,5*60 'Přepočtené koeficientem množství</t>
  </si>
  <si>
    <t>Dod+montáž informačního systému tabulky, únik.cesty a pod. 10 kusů</t>
  </si>
  <si>
    <t>962032241</t>
  </si>
  <si>
    <t>Bourání zdiva nadzákladového z cihel nebo tvárnic z cihel pálených nebo vápenopískových, na maltu cementovou, objemu přes 1 m3</t>
  </si>
  <si>
    <t xml:space="preserve">Poznámka k souboru cen:
1. Bourání pilířů o průřezu přes 0,36 m2 se oceňuje příslušnými cenami -2230, -2231, -2240, -2241,-2253 a -2254 jako bourání zdiva nadzákladového cihelného.
</t>
  </si>
  <si>
    <t>nadezdívky</t>
  </si>
  <si>
    <t>32,00</t>
  </si>
  <si>
    <t>u stáv.budovy</t>
  </si>
  <si>
    <t>25,40</t>
  </si>
  <si>
    <t>pro uchycení nosníků</t>
  </si>
  <si>
    <t>4,00</t>
  </si>
  <si>
    <t>965081113</t>
  </si>
  <si>
    <t>Bourání podlah z dlaždic bez podkladního lože nebo mazaniny, s jakoukoliv výplní spár půdních, plochy přes 1 m2</t>
  </si>
  <si>
    <t xml:space="preserve">Poznámka k souboru cen:
1. Odsekání soklíků se oceňuje cenami souboru cen 965 08.
</t>
  </si>
  <si>
    <t>965082933</t>
  </si>
  <si>
    <t>Odstranění násypu pod podlahami nebo ochranného násypu na střechách tl. do 200 mm, plochy přes 2 m2</t>
  </si>
  <si>
    <t>-1824406324</t>
  </si>
  <si>
    <t>975053131</t>
  </si>
  <si>
    <t>Víceřadové podchycení stropů pro osazení nosníků dřevěnou výztuhou v. podchycení do 3,5 m a při zatížení hmotností do 800 kg/m2</t>
  </si>
  <si>
    <t xml:space="preserve">Poznámka k souboru cen:
1. U víceřadového podchycení stropů se každá řada podchycení oceňuje zvlášť.
</t>
  </si>
  <si>
    <t>-637650505</t>
  </si>
  <si>
    <t>1300655717</t>
  </si>
  <si>
    <t>222,09*3 'Přepočtené koeficientem množství</t>
  </si>
  <si>
    <t>Izolace proti zemní vlhkosti ostatní těsnicí hmotou dvousložkovou na bázi cementu na ploše</t>
  </si>
  <si>
    <t>998711101</t>
  </si>
  <si>
    <t>Přesun hmot pro izolace proti vodě, vlhkosti a plynům stanovený z hmotnosti přesunovaného materiálu vodorovná dopravní vzdálenost do 50 m v objektech výšky do 6 m</t>
  </si>
  <si>
    <t>mezi krokve - 2 vrstvy</t>
  </si>
  <si>
    <t>1059,025</t>
  </si>
  <si>
    <t>63150849</t>
  </si>
  <si>
    <t>pás tepelně izolační pro všechny druhy nezatížených izolací  λ=0,038-0,039 tl 100mm</t>
  </si>
  <si>
    <t>1948294650</t>
  </si>
  <si>
    <t>529,512*1,15 'Přepočtené koeficientem množství</t>
  </si>
  <si>
    <t>deska EPS 100 pro trvalé zatížení v tlaku (max. 2000 kg/m2)</t>
  </si>
  <si>
    <t>416,424</t>
  </si>
  <si>
    <t>713131121</t>
  </si>
  <si>
    <t>Montáž tepelné izolace stěn rohožemi, pásy, deskami, dílci, bloky (izolační materiál ve specifikaci) přichycením úchytnými dráty a závlačkami</t>
  </si>
  <si>
    <t>-273898699</t>
  </si>
  <si>
    <t>61,578*1,1 'Přepočtené koeficientem množství</t>
  </si>
  <si>
    <t>762332134</t>
  </si>
  <si>
    <t>Montáž vázaných konstrukcí krovů střech pultových, sedlových, valbových, stanových čtvercového nebo obdélníkového půdorysu, z řeziva hraněného průřezové plochy přes 288 do 450 cm2</t>
  </si>
  <si>
    <t>762512245</t>
  </si>
  <si>
    <t>Podlahové konstrukce podkladové montáž z desek dřevotřískových, dřevoštěpkových nebo cementotřískových na podklad dřevěný šroubováním - 2 vrstvy</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</si>
  <si>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</si>
  <si>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762521922</t>
  </si>
  <si>
    <t>Podlahy tesařské vyřezání části podlahy, bez vyřezání polštářů, z prken tl. do 32 mm, otvoru plochy jednotlivě přes 0,25 do 1,00 m2</t>
  </si>
  <si>
    <t xml:space="preserve">Poznámka k souboru cen:
1. U položek vyřezání části podlahy -1921 až -1964 se množství měrných jednotek určuje v m součtem délek jednotlivých řezů.
2. U položek -2911, -4911 a -5911 se množství měrných jednotek určuje v m součtem délek jednotlivých prvků.
3. Tyto položky lze použít i pro ocenění podlahových konstrukcí podkladových.
</t>
  </si>
  <si>
    <t>762595001</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</si>
  <si>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</si>
  <si>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</si>
  <si>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762795000</t>
  </si>
  <si>
    <t>Spojovací prostředky prostorových vázaných konstrukcí hřebíky, svory, fixační prkna</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</si>
  <si>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</si>
  <si>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762900030</t>
  </si>
  <si>
    <t>Demontáž dřevěného krovu - nástavba stávajících prvků nebo jejich částí</t>
  </si>
  <si>
    <t>916629900</t>
  </si>
  <si>
    <t>konstrukce podlahy</t>
  </si>
  <si>
    <t>12,20</t>
  </si>
  <si>
    <t>60511120</t>
  </si>
  <si>
    <t>prkna stavební prismovaná středová řezivo stavební tl 25(32)mm dl 2-5m</t>
  </si>
  <si>
    <t>60511130</t>
  </si>
  <si>
    <t>řezivo stavební fošny prismované (středové) šířky 160-220mm délky 2-5m</t>
  </si>
  <si>
    <t>2,122</t>
  </si>
  <si>
    <t>2,006</t>
  </si>
  <si>
    <t>sloupek 12x12cm</t>
  </si>
  <si>
    <t>0,317</t>
  </si>
  <si>
    <t>krokve 10x12, 14, 18</t>
  </si>
  <si>
    <t>0,428</t>
  </si>
  <si>
    <t>krokve 12x12, 14, 18cm</t>
  </si>
  <si>
    <t>2,258</t>
  </si>
  <si>
    <t>pozednice 14x14, 16, 20cm</t>
  </si>
  <si>
    <t>1,472</t>
  </si>
  <si>
    <t>krokev úžlabí 14x24cm</t>
  </si>
  <si>
    <t>0,444</t>
  </si>
  <si>
    <t>60726285</t>
  </si>
  <si>
    <t>deska dřevoštěpková OSB 3 pero-drážka broušená tl 22mm</t>
  </si>
  <si>
    <t>763112328</t>
  </si>
  <si>
    <t>Příčka mezibytová ze sádrokartonových desek s nosnou konstrukcí ze zdvojených ocelových profilů UW, CW dvojitě opláštěná deskami protipožárními DF tl. 2 x 12,5 mm, příčka tl. 255 mm, profil 100 TI tl. 100+100 mm, EI 90, Rw 65 dB</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</si>
  <si>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Doporučené množství na 1 m2 příčky je 3,8 m profilu CW a 1,6 m profilu UW.
6. V cenách -2621 a -2624 nejsou započteny náklady na desky; tato dodávka se oceňuje ve specifikaci.
7. Ostatní konstrukce a práce a příplatky u mezibytových příček se oceňují cenami 763 11-17.. pro příčky ze sádrokartonových desek.
</t>
  </si>
  <si>
    <t>763173111</t>
  </si>
  <si>
    <t>Instalační technika pro konstrukce ze sádrokartonových desek montáž nosičů zařizovacích předmětů  úchytu pro umyvadlo</t>
  </si>
  <si>
    <t>-1435316965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</si>
  <si>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</si>
  <si>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59030729</t>
  </si>
  <si>
    <t>konstrukce pro uchycení umyvadla s nástěnnými bateriemi osová rozteč CW profilů 450-625mm</t>
  </si>
  <si>
    <t>-620062305</t>
  </si>
  <si>
    <t>763171113</t>
  </si>
  <si>
    <t>Instalační technika pro konstrukce ze sádrokartonových desek montáž revizních klapek pro příčky nebo předsazené stěny, velikost přes 0,25 do 0,50 m2</t>
  </si>
  <si>
    <t>763121441</t>
  </si>
  <si>
    <t>Stěna předsazená ze sádrokartonových desek s nosnou konstrukcí z ocelových profilů CW, UW jednoduše opláštěná deskou protipožární DF tl. 15 mm, TI tl. 50 mm 50 kg/m2, EI 30 stěna tl. 65 mm, profil 50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</si>
  <si>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</si>
  <si>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342266995</t>
  </si>
  <si>
    <t>Příplatek k obkladu za tloušťku izolace 5 - 8 cm</t>
  </si>
  <si>
    <t>-653752241</t>
  </si>
  <si>
    <t>763182411</t>
  </si>
  <si>
    <t>Výplně otvorů konstrukcí ze sádrokartonových desek opláštění obvodu střešního okna z desek a UA profilů hloubky do 0,5 m</t>
  </si>
  <si>
    <t>59030711</t>
  </si>
  <si>
    <t>dvířka revizní s automatickým zámkem 300x300mm</t>
  </si>
  <si>
    <t>764001891</t>
  </si>
  <si>
    <t>Demontáž klempířských konstrukcí oplechování úžlabí do suti</t>
  </si>
  <si>
    <t>764001861</t>
  </si>
  <si>
    <t>Demontáž klempířských konstrukcí oplechování hřebene z hřebenáčů do suti</t>
  </si>
  <si>
    <t>764001881</t>
  </si>
  <si>
    <t>Demontáž klempířských konstrukcí oplechování nároží z hřebenáčů do suti</t>
  </si>
  <si>
    <t>-1497275710</t>
  </si>
  <si>
    <t>764226402</t>
  </si>
  <si>
    <t>Oplechování parapetů z hliníkového plechu rovných mechanicky kotvené, bez rohů rš 200 mm</t>
  </si>
  <si>
    <t>764002841</t>
  </si>
  <si>
    <t>Demontáž klempířských konstrukcí oplechování horních ploch zdí a nadezdívek do suti</t>
  </si>
  <si>
    <t>-239823490</t>
  </si>
  <si>
    <t>138598749</t>
  </si>
  <si>
    <t>764111643</t>
  </si>
  <si>
    <t>Krytina ze svitků nebo z taškových tabulí z pozinkovaného plechu s povrchovou úpravou s úpravou u okapů, prostupů a výčnělků střechy rovné drážkováním ze svitků do rš 670 mm, sklon střechy přes 30 do 60°</t>
  </si>
  <si>
    <t>764211406</t>
  </si>
  <si>
    <t>Oplechování střešních prvků z pozinkovaného plechu hřebene větraného, včetně větrací mřížky rš 500 mm</t>
  </si>
  <si>
    <t>-696112423</t>
  </si>
  <si>
    <t xml:space="preserve">Poznámka k souboru cen:
1. V cenách 764 21-1405 až - 3452 nejsou započteny náklady na podkladní plech, tento se oceňuje cenami souboru cen 764 01-14..Podkladní plech z pozinkovaného plechu v rozvinuté šířce dle rš střešního prvku.
</t>
  </si>
  <si>
    <t>764211436</t>
  </si>
  <si>
    <t>Oplechování střešních prvků z pozinkovaného plechu nároží větraného, včetně větrací mřížky rš 500 mm</t>
  </si>
  <si>
    <t>289739364</t>
  </si>
  <si>
    <t>764211472</t>
  </si>
  <si>
    <t>Oplechování střešních prvků z pozinkovaného plechu úžlabí rš 1000 mm</t>
  </si>
  <si>
    <t>-528495638</t>
  </si>
  <si>
    <t>-1024561420</t>
  </si>
  <si>
    <t>1283202393</t>
  </si>
  <si>
    <t>930,798*1,1 'Přepočtené koeficientem množství</t>
  </si>
  <si>
    <t>765332639</t>
  </si>
  <si>
    <t>Střešní lávka k STA rozm 60 *110cm ozn.Z7 se zábradlím dod+montáž</t>
  </si>
  <si>
    <t>766622216</t>
  </si>
  <si>
    <t>Montáž oken plastových plochy do 1 m2 včetně montáže rámu na polyuretanovou pěnu otevíravých nebo sklápěcích do zdiva</t>
  </si>
  <si>
    <t>61143585</t>
  </si>
  <si>
    <t>Okno plastové 1křídlové 50x100 cm Uf=1,0W/m2K OS s mikroventilací   O6</t>
  </si>
  <si>
    <t>766622131</t>
  </si>
  <si>
    <t>Montáž oken plastových včetně montáže rámu na polyuretanovou pěnu plochy přes 1 m2 otevíravých nebo sklápěcích do zdiva, výšky do 1,5 m</t>
  </si>
  <si>
    <t>61143632</t>
  </si>
  <si>
    <t>Okno plastové 2křídlové  130x130 cm Uf=1,0W/m2K O/OS   s mikrovent.,barva bílá   O5</t>
  </si>
  <si>
    <t>6116170141</t>
  </si>
  <si>
    <t>Dveře vnitřní foliové plné 1kř. 90x197 cm buk, zámek FAB +madlo       D9</t>
  </si>
  <si>
    <t>1380392519</t>
  </si>
  <si>
    <t>611617014</t>
  </si>
  <si>
    <t>Dveře vnitřní foliové plné 1kř. 90x197 cm buk, zámek FAB        D8</t>
  </si>
  <si>
    <t>766660012</t>
  </si>
  <si>
    <t>Montáž dveřních křídel dřevěných nebo plastových otevíravých do ocelové zárubně povrchově upravených dvoukřídlových, šířky přes 1450 mm</t>
  </si>
  <si>
    <t>611617019</t>
  </si>
  <si>
    <t>Dveře vnitřní foliové plné 2kř. 180x197 cm buk, Zámek FAB     D10</t>
  </si>
  <si>
    <t>441743995</t>
  </si>
  <si>
    <t>766660022</t>
  </si>
  <si>
    <t>Montáž dveřních křídel dřevěných nebo plastových otevíravých do ocelové zárubně protipožárních jednokřídlových, šířky přes 800 mm</t>
  </si>
  <si>
    <t>766660717</t>
  </si>
  <si>
    <t>Montáž dveřních doplňků samozavírače na zárubeň ocelovou</t>
  </si>
  <si>
    <t>54917265</t>
  </si>
  <si>
    <t>samozavírač dveří hydraulický K214 č.14 zlatá bronz</t>
  </si>
  <si>
    <t>766694111</t>
  </si>
  <si>
    <t>Montáž ostatních truhlářských konstrukcí parapetních desek dřevěných nebo plastových šířky do 300 mm, délky do 1000 mm</t>
  </si>
  <si>
    <t>689594568</t>
  </si>
  <si>
    <t>Dod+Mont. škol.tabule keramická zelená s poličkou 2000/1200mm ozn.T2</t>
  </si>
  <si>
    <t>766-02</t>
  </si>
  <si>
    <t>Dod+Mont. škol.tabule keramická zelená s poličkou 1500/1000mm ozn.T3</t>
  </si>
  <si>
    <t>766231113</t>
  </si>
  <si>
    <t>Montáž sklápěcich schodů na půdu s vyřezáním otvoru a kompletizací</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</si>
  <si>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</si>
  <si>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55347589</t>
  </si>
  <si>
    <t>schody skládací protipož.,mech. z Al profilů, El 15 EW 60 TI, pro výšku max. 280 cm, 11 schodnic 120x70 cm</t>
  </si>
  <si>
    <t>2128903953</t>
  </si>
  <si>
    <t>ozn.T1</t>
  </si>
  <si>
    <t>766671002</t>
  </si>
  <si>
    <t>Montáž střešních oken dřevěných nebo plastových kyvných, výklopných/kyvných s okenním rámem a lemováním, s plisovaným límcem, s napojením na krytinu do krytiny ploché, rozměru 66 x 118 cm</t>
  </si>
  <si>
    <t>61124012</t>
  </si>
  <si>
    <t>okno střešní dřevěné-bezpečnostní dvojsklo proti hluku a přehřívání 66 x 118 cm, celé okno U=1,2 - 37dB</t>
  </si>
  <si>
    <t>ozn.O9</t>
  </si>
  <si>
    <t>61140555</t>
  </si>
  <si>
    <t>lemování střešních oken v sestavě na profilované krytiny 66x118 cm</t>
  </si>
  <si>
    <t>61124151</t>
  </si>
  <si>
    <t>lemování střešních oken na profilované krytiny 660x1180mm</t>
  </si>
  <si>
    <t>61124231</t>
  </si>
  <si>
    <t>manžeta z parotěsné fólie pro střešní okno 66 x 118 cm</t>
  </si>
  <si>
    <t>1749921366</t>
  </si>
  <si>
    <t>61124047</t>
  </si>
  <si>
    <t>zateplovací sada střešních oken- rám 66 x 118 cm</t>
  </si>
  <si>
    <t>-1468734680</t>
  </si>
  <si>
    <t>61124086</t>
  </si>
  <si>
    <t>zateplovací sada střešních oken-manžeta z hydroizolační folie 66 x 118 cm</t>
  </si>
  <si>
    <t>-1903849582</t>
  </si>
  <si>
    <t>61124104</t>
  </si>
  <si>
    <t>zateplovací sada střešních oken-manžeta z parotěsné folie 66 x 118 cm</t>
  </si>
  <si>
    <t>1973968107</t>
  </si>
  <si>
    <t>766671025</t>
  </si>
  <si>
    <t>Montáž střešních oken dřevěných nebo plastových kyvných, výklopných/kyvných s okenním rámem a lemováním, s plisovaným límcem, s napojením na krytinu do krytiny tvarované, rozměru 66 x 140 cm</t>
  </si>
  <si>
    <t>61124013</t>
  </si>
  <si>
    <t>okno střešní dřevěné-bezpečnostní dvojsklo proti hluku a přehřívání 66 x 140 cm, celé okno U=1,2 - 37dB</t>
  </si>
  <si>
    <t>2144355224</t>
  </si>
  <si>
    <t>ozn.08</t>
  </si>
  <si>
    <t>61140556</t>
  </si>
  <si>
    <t>lemování střešních oken v sestavě na profilované krytiny 66x140 cm</t>
  </si>
  <si>
    <t>61124158</t>
  </si>
  <si>
    <t>lemování střešních oken na profilované krytiny 66x140 cm</t>
  </si>
  <si>
    <t>61124048</t>
  </si>
  <si>
    <t>zateplovací sada střešních oken- rám 66 x 140 cm</t>
  </si>
  <si>
    <t>578277563</t>
  </si>
  <si>
    <t>61124087</t>
  </si>
  <si>
    <t>zateplovací sada střešních oken-manžeta z hydroizolační folie 66 x 140 cm</t>
  </si>
  <si>
    <t>212195547</t>
  </si>
  <si>
    <t>61124105</t>
  </si>
  <si>
    <t>zateplovací sada střešních oken-manžeta z parotěsné folie 66 x 140 cm</t>
  </si>
  <si>
    <t>-678289242</t>
  </si>
  <si>
    <t>765115302</t>
  </si>
  <si>
    <t>Montáž střešních doplňků krytiny keramické střešního výlezu plochy jednotlivě přes 0,25 m2</t>
  </si>
  <si>
    <t>61140607</t>
  </si>
  <si>
    <t>výlez střešní pro sklon střechy 15-85 stupňů 660x1180mm</t>
  </si>
  <si>
    <t>766694114</t>
  </si>
  <si>
    <t>Montáž ostatních truhlářských konstrukcí parapetních desek dřevěných nebo plastových šířky do 300 mm, délky přes 2600 mm</t>
  </si>
  <si>
    <t>T6 - obklad fošnou</t>
  </si>
  <si>
    <t>767330111</t>
  </si>
  <si>
    <t>Montáž tubusových světlovodů kopule s lemováním šikmá střecha</t>
  </si>
  <si>
    <t xml:space="preserve">Poznámka k souboru cen:
1. V cenách montáže nejsou započteny náklady na:
a) zřízení prostupů konstrukčními prvky stropy, střechami, fasádou, podlahou
b) opracování prostupů konstrukčními prvky stropy, střechami, fasádou, podlahou
2. V případě dodatečné montáže je třeba samostatně ocenit rozebrání krytiny cenami katalogu 800-765 Konstrukce pokrývačské, 800-764 Konstrukce klempířské, 800-712 Povlakové krytiny, 801-3 Budovy a haly - bourání konstsrukcí.
</t>
  </si>
  <si>
    <t>včt.otvoru v krytině a podhledu D350mm</t>
  </si>
  <si>
    <t>2,00</t>
  </si>
  <si>
    <t>767330122</t>
  </si>
  <si>
    <t>Montáž tubusových světlovodů tubus, průměru přes 250 do 350 mm</t>
  </si>
  <si>
    <t>1023581667</t>
  </si>
  <si>
    <t>767330132</t>
  </si>
  <si>
    <t>Montáž tubusových světlovodů rozptylovač světla přes 250 do 350 mm</t>
  </si>
  <si>
    <t>-1887094451</t>
  </si>
  <si>
    <t>konstrukce schodiště - svařování</t>
  </si>
  <si>
    <t>2856,625</t>
  </si>
  <si>
    <t>767995111</t>
  </si>
  <si>
    <t>Montáž ostatních atypických zámečnických konstrukcí hmotnosti do 5 kg</t>
  </si>
  <si>
    <t>konstrukce podlahy 4.NP</t>
  </si>
  <si>
    <t>390,00</t>
  </si>
  <si>
    <t>767995115</t>
  </si>
  <si>
    <t>Montáž ostatních atypických zámečnických konstrukcí hmotnosti přes 50 do 100 kg</t>
  </si>
  <si>
    <t>215,00</t>
  </si>
  <si>
    <t>767995116</t>
  </si>
  <si>
    <t>Montáž ostatních atypických zámečnických konstrukcí hmotnosti přes 100 do 250 kg</t>
  </si>
  <si>
    <t>3177,25</t>
  </si>
  <si>
    <t>10849,672</t>
  </si>
  <si>
    <t>55381321</t>
  </si>
  <si>
    <t>světlovod pro šikmou profilovanou krytinu s křišťálovou kopulí, stropním difuzérem, tepelně izolační prvek U=0,6W/m2K, tubus v délce 1250mm, průměru 350mm</t>
  </si>
  <si>
    <t>229225151</t>
  </si>
  <si>
    <t>55381355</t>
  </si>
  <si>
    <t>tubus světlovodný průměru 3500mm délky 625mm</t>
  </si>
  <si>
    <t>-245084781</t>
  </si>
  <si>
    <t>55381362</t>
  </si>
  <si>
    <t>koleno světlovodu nastavitelné průměru 350mm, 0-45°</t>
  </si>
  <si>
    <t>-1596236332</t>
  </si>
  <si>
    <t>61140592</t>
  </si>
  <si>
    <t>Světlovod izolace tubusu miner.vatou</t>
  </si>
  <si>
    <t>2000321748</t>
  </si>
  <si>
    <t>Zábradlí schodištové ocel.trub.konstr.výplň z drát pletiva (alt.nerez.plech),dřev.madlo výš.1,10m Z8</t>
  </si>
  <si>
    <t>13010282</t>
  </si>
  <si>
    <t>tyč ocelová plochá jakost 11 375 100x5mm</t>
  </si>
  <si>
    <t>Z01 - 153ks - konstrukce podlahy 4NP</t>
  </si>
  <si>
    <t>0,06</t>
  </si>
  <si>
    <t>13010240</t>
  </si>
  <si>
    <t>tyč ocelová plochá jakost 11 375 60x5mm</t>
  </si>
  <si>
    <t>412</t>
  </si>
  <si>
    <t>13010718</t>
  </si>
  <si>
    <t>ocel profilová IPN 160 jakost 11 375</t>
  </si>
  <si>
    <t>konstr.podlahy 4.NP</t>
  </si>
  <si>
    <t>3,495</t>
  </si>
  <si>
    <t>416</t>
  </si>
  <si>
    <t>13010726</t>
  </si>
  <si>
    <t>ocel profilová IPN 240 jakost 11 375</t>
  </si>
  <si>
    <t>418</t>
  </si>
  <si>
    <t>4,018</t>
  </si>
  <si>
    <t>13010836</t>
  </si>
  <si>
    <t>ocel profilová UPN 300 jakost 11 375</t>
  </si>
  <si>
    <t>6,093</t>
  </si>
  <si>
    <t>13010828</t>
  </si>
  <si>
    <t>ocel profilová UPN 220 jakost 11 375</t>
  </si>
  <si>
    <t>31111008</t>
  </si>
  <si>
    <t>matice přesná šestihranná Pz DIN 934-8 M16</t>
  </si>
  <si>
    <t>31120008</t>
  </si>
  <si>
    <t>podložka DIN 125-A ZB D 16mm</t>
  </si>
  <si>
    <t>31197006</t>
  </si>
  <si>
    <t>tyč závitová Pz 4.6 M16</t>
  </si>
  <si>
    <t>438</t>
  </si>
  <si>
    <t>-1169736784</t>
  </si>
  <si>
    <t>-1081505466</t>
  </si>
  <si>
    <t>616653881</t>
  </si>
  <si>
    <t>-279346035</t>
  </si>
  <si>
    <t>-583694083</t>
  </si>
  <si>
    <t>209,26*0,055 'Přepočtené koeficientem množství</t>
  </si>
  <si>
    <t>462</t>
  </si>
  <si>
    <t>776141114</t>
  </si>
  <si>
    <t>Příprava podkladu vyrovnání samonivelační stěrkou podlah min.pevnosti 20 MPa, tloušťky přes 8 do 10 mm</t>
  </si>
  <si>
    <t>podkroví na OSB desky</t>
  </si>
  <si>
    <t>313,15</t>
  </si>
  <si>
    <t>776131111</t>
  </si>
  <si>
    <t>Příprava podkladu vyztužení podkladu armovacím pletivem ze skelných vláken</t>
  </si>
  <si>
    <t>1146280882</t>
  </si>
  <si>
    <t>-249819782</t>
  </si>
  <si>
    <t>480</t>
  </si>
  <si>
    <t>482</t>
  </si>
  <si>
    <t>484</t>
  </si>
  <si>
    <t>-825907537</t>
  </si>
  <si>
    <t>440826743</t>
  </si>
  <si>
    <t>sádrokarton</t>
  </si>
  <si>
    <t>1388,801</t>
  </si>
  <si>
    <t>784181103</t>
  </si>
  <si>
    <t>Penetrace podkladu jednonásobná základní akrylátová v místnostech výšky přes 3,80 do 5,00 m</t>
  </si>
  <si>
    <t>157,909</t>
  </si>
  <si>
    <t>-1709605580</t>
  </si>
  <si>
    <t>61140039</t>
  </si>
  <si>
    <t>žaluzie vnitřní lamelová manuálně ovládaná střešních oken rozměru do 66x140cm</t>
  </si>
  <si>
    <t>456537289</t>
  </si>
  <si>
    <t>61140988</t>
  </si>
  <si>
    <t>žaluzie vnitřní lamelová manuálně ovládaná střešních oken rozměru do 66x118cm</t>
  </si>
  <si>
    <t>1097772294</t>
  </si>
  <si>
    <t>642821133</t>
  </si>
  <si>
    <t>SO02-02 - Vytápění</t>
  </si>
  <si>
    <t>713411111</t>
  </si>
  <si>
    <t>Montáž izolace tepelné potrubí a ohybů pásy nebo rohožemi bez povrchové úpravy (izolační materiál ve specifikaci) ovinutými kolem potrubí a staženými ocelovým drátem potrubí jednovrstvá</t>
  </si>
  <si>
    <t>713463121</t>
  </si>
  <si>
    <t>Montáž izolace tepelné potrubí a ohybů tvarovkami nebo deskami potrubními pouzdry bez povrchové úpravy (izolační materiál ve specifikaci) uchycenými sponami potrubí jednovrstvá</t>
  </si>
  <si>
    <t>-66208759</t>
  </si>
  <si>
    <t>1655416741</t>
  </si>
  <si>
    <t>732429212</t>
  </si>
  <si>
    <t>Čerpadla teplovodní montáž čerpadel (do potrubí) ostatních typů mokroběžných závitových DN 25</t>
  </si>
  <si>
    <t>734295021</t>
  </si>
  <si>
    <t>Směšovací armatury závitové trojcestné se servomotorem DN 20</t>
  </si>
  <si>
    <t>42611260</t>
  </si>
  <si>
    <t>čerpadlo oběhové teplovodní závitové DN 25 pro vytápění výtlak 4 m Qmax 2 m3/h PN 10 do 110°C</t>
  </si>
  <si>
    <t>42391505</t>
  </si>
  <si>
    <t>třmen kruhový DN 40</t>
  </si>
  <si>
    <t>1370132915</t>
  </si>
  <si>
    <t>42390368</t>
  </si>
  <si>
    <t>třmen pásový 1" rozpětí 34 mm M8</t>
  </si>
  <si>
    <t>-1431495467</t>
  </si>
  <si>
    <t>734292715</t>
  </si>
  <si>
    <t>Ostatní armatury kulové kohouty PN 42 do 185°C přímé vnitřní závit G 1</t>
  </si>
  <si>
    <t>734242414</t>
  </si>
  <si>
    <t>Ventily zpětné závitové PN 16 do 110°C přímé G 1</t>
  </si>
  <si>
    <t>-204721431</t>
  </si>
  <si>
    <t>734261235</t>
  </si>
  <si>
    <t>Šroubení topenářské PN 16 do 120°C přímé G 1</t>
  </si>
  <si>
    <t>734291244</t>
  </si>
  <si>
    <t>Ostatní armatury filtry závitové PN 16 do 130°C přímé s vnitřními závity G 1</t>
  </si>
  <si>
    <t>48654536</t>
  </si>
  <si>
    <t>735152279</t>
  </si>
  <si>
    <t>Otopná tělesa panelová VK jednodesková PN 1,0 MPa, T do 110°C s jednou přídavnou přestupní plochou výšky tělesa 600 mm stavební délky / výkonu 1200 mm / 1202 W</t>
  </si>
  <si>
    <t>735152280</t>
  </si>
  <si>
    <t>Otopná tělesa panelová VK jednodesková PN 1,0 MPa, T do 110°C s jednou přídavnou přestupní plochou výšky tělesa 600 mm stavební délky / výkonu 1400 mm / 1403 W</t>
  </si>
  <si>
    <t>Poznámka k položce:
Dvojité s přidavnou plochou jedna lamela</t>
  </si>
  <si>
    <t>735152481</t>
  </si>
  <si>
    <t>Otopná tělesa panelová VK dvoudesková PN 1,0 MPa, T do 110°C s jednou přídavnou přestupní plochou výšky tělesa 600 mm stavební délky / výkonu 1600 mm / 2061 W</t>
  </si>
  <si>
    <t>735159230</t>
  </si>
  <si>
    <t>Montáž otopných těles panelových dvouřadých, stavební délky přes 1500 do 1980 mm</t>
  </si>
  <si>
    <t>Demontáž potrubí závitové bezešvé běžné nízkotlaké DN50 -opětovná montáž , úprava a přeložka stávajících rozvodů po půdě</t>
  </si>
  <si>
    <t>VN-HZS-002</t>
  </si>
  <si>
    <t>Demontáž potrubí,expan.nádoby,zpětná montáž a armatur</t>
  </si>
  <si>
    <t>VN-HZS-003</t>
  </si>
  <si>
    <t>SO02-03 - Zdravotně technické instalace</t>
  </si>
  <si>
    <t>721 - Kanalizace</t>
  </si>
  <si>
    <t>722 - Vodovod</t>
  </si>
  <si>
    <t>Kanalizace</t>
  </si>
  <si>
    <t>-269278067</t>
  </si>
  <si>
    <t>-2125095636</t>
  </si>
  <si>
    <t>-740487621</t>
  </si>
  <si>
    <t>615735789</t>
  </si>
  <si>
    <t>Vodovod</t>
  </si>
  <si>
    <t>Ochrana potrubí termoizolačními trubicemi z pěnového polyetylenu PE přilepenými v příčných a podélných spojích, tloušťky izolace přes 20 do 25 mm, vnitřního průměru izolace DN přes 22 do 45 mm</t>
  </si>
  <si>
    <t>Ochrana potrubí termoizolačními trubicemi z pěnového polyetylenu PE přilepenými v příčných a podélných spojích, tloušťky izolace 30 mm, vnitřního průměru izolace DN30 mm</t>
  </si>
  <si>
    <t>722181252p1</t>
  </si>
  <si>
    <t>Ochrana potrubí termoizolačními trubicemi z pěnového polyetylenu PE přilepenými v příčných a podélných spojích, tloušťky izolace přes 40 mm, vnitřního průměru izolace DN 40 mm</t>
  </si>
  <si>
    <t>722190402</t>
  </si>
  <si>
    <t>Vyvedení a upevnění výpustek DN 20</t>
  </si>
  <si>
    <t>722232064</t>
  </si>
  <si>
    <t>Armatury se dvěma závity kulové kohouty PN 42 do 185 °C přímé vnitřní závit s vypouštěním G 5/4</t>
  </si>
  <si>
    <t>-1528625494</t>
  </si>
  <si>
    <t>725111132</t>
  </si>
  <si>
    <t>Zařízení záchodů splachovače nádržkové plastové nízkopoložené nebo vysokopoložené</t>
  </si>
  <si>
    <t>-224562112</t>
  </si>
  <si>
    <t>-388254878</t>
  </si>
  <si>
    <t>725331111</t>
  </si>
  <si>
    <t>Výlevky bez výtokových armatur a splachovací nádrže keramické se sklopnou plastovou mřížkou 425 mm</t>
  </si>
  <si>
    <t>725862103</t>
  </si>
  <si>
    <t>Zápachové uzávěrky zařizovacích předmětů pro dřezy DN 40/50</t>
  </si>
  <si>
    <t>717434923</t>
  </si>
  <si>
    <t>725821312</t>
  </si>
  <si>
    <t>Baterie dřezové nástěnné pákové s otáčivým kulatým ústím a délkou ramínka 300 mm</t>
  </si>
  <si>
    <t xml:space="preserve">Poznámka k souboru cen:
1. V ceně -1422 není započten napájecí zdroj.
</t>
  </si>
  <si>
    <t>725829111</t>
  </si>
  <si>
    <t>Baterie dřezové montáž ostatních typů stojánkových G 1/2</t>
  </si>
  <si>
    <t>SO02-04 - Elektroinstalace - silnoproud</t>
  </si>
  <si>
    <t>D5 - Rozvaděč  hlavní rozvodny školy</t>
  </si>
  <si>
    <t>D6 - Rozvaděč R4.2 (4.NP)</t>
  </si>
  <si>
    <t>D7 - Zařízení MaR - kotelna</t>
  </si>
  <si>
    <t>D8 - Materiál - hromosvody</t>
  </si>
  <si>
    <t>D9 - Montáž - hromosvody</t>
  </si>
  <si>
    <t>PC0004030</t>
  </si>
  <si>
    <t>Kabel CYKY 4x16</t>
  </si>
  <si>
    <t>Pol82</t>
  </si>
  <si>
    <t>Vodič CY 1,5</t>
  </si>
  <si>
    <t>PC0005530</t>
  </si>
  <si>
    <t>Přístroj přepínače křížového - 07340</t>
  </si>
  <si>
    <t>Pol83</t>
  </si>
  <si>
    <t>Zásuvka jednonásobná s ochranným kolíkem a s ochranou před přepětím
řazení : 2P + PE</t>
  </si>
  <si>
    <t>PC0005740</t>
  </si>
  <si>
    <t>CZ 3253</t>
  </si>
  <si>
    <t>Pol84</t>
  </si>
  <si>
    <t>krabice se svorkovnicí</t>
  </si>
  <si>
    <t>Pol85</t>
  </si>
  <si>
    <t>Svorkovnice podružného pospojení</t>
  </si>
  <si>
    <t xml:space="preserve">Svorka ZSA 16 </t>
  </si>
  <si>
    <t>543890399</t>
  </si>
  <si>
    <t>2130270504</t>
  </si>
  <si>
    <t>210 810054</t>
  </si>
  <si>
    <t>CYKY-CYKYm 750V 4x16 pevně uložený</t>
  </si>
  <si>
    <t>SYKFY 15x2x0,5</t>
  </si>
  <si>
    <t>210 860224</t>
  </si>
  <si>
    <t>CY 1.5 pevně uložený</t>
  </si>
  <si>
    <t>210 110046</t>
  </si>
  <si>
    <t>Spínač polozapuštěný křížový přepínač - řazení 7</t>
  </si>
  <si>
    <t>Zásuvka s přep.ochranou</t>
  </si>
  <si>
    <t>210 111104</t>
  </si>
  <si>
    <t>Zásuvka průmysl.CZ 3243, 3245, H, S, Z 3P + Z</t>
  </si>
  <si>
    <t>210 111123</t>
  </si>
  <si>
    <t>Zásuvka datová</t>
  </si>
  <si>
    <t>210 010312</t>
  </si>
  <si>
    <t>Krabice odbočná s víčkem, bez zapojení, kruhová KO97</t>
  </si>
  <si>
    <t>210 010334</t>
  </si>
  <si>
    <t>PC0000950</t>
  </si>
  <si>
    <t>Sporáková kombinace</t>
  </si>
  <si>
    <t>Trubka oheb. elektroinstalační, pod omítkou,50 mm</t>
  </si>
  <si>
    <t>Pol86</t>
  </si>
  <si>
    <t>Pol87</t>
  </si>
  <si>
    <t>svorkovnice pospojení</t>
  </si>
  <si>
    <t>897026591</t>
  </si>
  <si>
    <t>189286265</t>
  </si>
  <si>
    <t>Pol88</t>
  </si>
  <si>
    <t>Pol89</t>
  </si>
  <si>
    <t>Pol90</t>
  </si>
  <si>
    <t>Pol91</t>
  </si>
  <si>
    <t>1027018992</t>
  </si>
  <si>
    <t>-674940252</t>
  </si>
  <si>
    <t>Pol92</t>
  </si>
  <si>
    <t>N-svítidlo kruhové nouzové 1x36W</t>
  </si>
  <si>
    <t>Pol93</t>
  </si>
  <si>
    <t>C-svítidlo kruhové 3x36W</t>
  </si>
  <si>
    <t>Pol94</t>
  </si>
  <si>
    <t>S-připojení splachovačů</t>
  </si>
  <si>
    <t>-1783702592</t>
  </si>
  <si>
    <t>714619643</t>
  </si>
  <si>
    <t>Rozvaděč  hlavní rozvodny školy</t>
  </si>
  <si>
    <t>Pol95</t>
  </si>
  <si>
    <t>úprava hlavního rozvaděče</t>
  </si>
  <si>
    <t>-565841795</t>
  </si>
  <si>
    <t>419495977</t>
  </si>
  <si>
    <t>Rozvaděč R4.2 (4.NP)</t>
  </si>
  <si>
    <t>Pol96</t>
  </si>
  <si>
    <t>skříň rozvaděče 72mod.</t>
  </si>
  <si>
    <t>Pol97</t>
  </si>
  <si>
    <t>Pol98</t>
  </si>
  <si>
    <t>impulsní relé</t>
  </si>
  <si>
    <t>Pol99</t>
  </si>
  <si>
    <t>jistič 32A/3</t>
  </si>
  <si>
    <t>Pol100</t>
  </si>
  <si>
    <t>Pol101</t>
  </si>
  <si>
    <t>-679214192</t>
  </si>
  <si>
    <t>-592005193</t>
  </si>
  <si>
    <t>Zařízení MaR - kotelna</t>
  </si>
  <si>
    <t>Pol102</t>
  </si>
  <si>
    <t>zařízení MaR</t>
  </si>
  <si>
    <t>562914674</t>
  </si>
  <si>
    <t>241250696</t>
  </si>
  <si>
    <t>1985612916</t>
  </si>
  <si>
    <t>-885762556</t>
  </si>
  <si>
    <t>-1978387861</t>
  </si>
  <si>
    <t>-120166062</t>
  </si>
  <si>
    <t>-1640569572</t>
  </si>
  <si>
    <t>579722328</t>
  </si>
  <si>
    <t>-368183489</t>
  </si>
  <si>
    <t>SO02-05 - Elektroinstalace - slaboproud</t>
  </si>
  <si>
    <t>D1 - Slaboproud</t>
  </si>
  <si>
    <t>Slaboproud</t>
  </si>
  <si>
    <t>SO02-06 - Vzduchotechnika</t>
  </si>
  <si>
    <t>Z1 - Zařízení č.1 – Odvětrání  soc.zařízení</t>
  </si>
  <si>
    <t xml:space="preserve">    D1 - Ventilátory a příslušenství</t>
  </si>
  <si>
    <t xml:space="preserve">    D2 - Potrubí sk.I –  kruhové – pozink, spiro</t>
  </si>
  <si>
    <t xml:space="preserve">Z2 - Zařízení č.2 – Klimatizace učebny </t>
  </si>
  <si>
    <t>Z1</t>
  </si>
  <si>
    <t>Zařízení č.1 – Odvětrání  soc.zařízení</t>
  </si>
  <si>
    <t>Ventilátor- malý axiální ventilátor 230V, 13W, kuličková ložiska, automatická zpětná klapka, časový doběh 2-20min, krytí IP44, 95m3/h, potrubí pr.100mm</t>
  </si>
  <si>
    <t>Ventilátormalý axiální ventilátor 230V, 25W, kuličková ložiska, automatická zpětná klapka, časový doběh 2-20min, krytí IP44, 180m3/h, potrubí pr.125mm</t>
  </si>
  <si>
    <t>Z2</t>
  </si>
  <si>
    <t xml:space="preserve">Zařízení č.2 – Klimatizace učebny </t>
  </si>
  <si>
    <t>vzt-2.1</t>
  </si>
  <si>
    <t>Venkovní kondenzační jednotka Qch = 3.07 – 11.25kW Qtop = 3.03 – 11.73kW N = 230V, 2.8kW Chladivo R410A Hmotnost 88kg Rozměry (výška x šířka x hl) 1360x900x320mm Konzole pod jednotku 2x</t>
  </si>
  <si>
    <t>vzt-2.2</t>
  </si>
  <si>
    <t>Vnitřní nástěnná jednotka - vč.ovládání, zprovoznění Rozměry (výška x šířka x hl) 340x1460x240mm Hmotnost 23kg</t>
  </si>
  <si>
    <t>vzt-2.3</t>
  </si>
  <si>
    <t>CU potrubí,izolace, komunikační kabel</t>
  </si>
  <si>
    <t>Pol103</t>
  </si>
  <si>
    <t>SO03 - Sjezd a venkovní úpravy</t>
  </si>
  <si>
    <t>11 - Přípravné a přidružené práce</t>
  </si>
  <si>
    <t>2 - Základy a zvláštní zakládání</t>
  </si>
  <si>
    <t>3 - Svislé a kompletní konstrukce</t>
  </si>
  <si>
    <t>5 - Komunikace</t>
  </si>
  <si>
    <t>63 - Podlahy a podlahové konstrukce</t>
  </si>
  <si>
    <t>9 - Ostatní konstrukce, bourání</t>
  </si>
  <si>
    <t>91 - Doplňující práce na komunikaci</t>
  </si>
  <si>
    <t>95 - Dokončovací konstrukce na pozemních stavbách</t>
  </si>
  <si>
    <t>96 - Bourání konstrukcí</t>
  </si>
  <si>
    <t>97 - Prorážení otvorů</t>
  </si>
  <si>
    <t>M21 - Elektromontáže</t>
  </si>
  <si>
    <t>M22 - Montáž sdělovací a zabezp. techniky</t>
  </si>
  <si>
    <t>D96 - Přesuny suti a vybouraných hmot</t>
  </si>
  <si>
    <t>185803111</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</si>
  <si>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</si>
  <si>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</si>
  <si>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9,0*11,5+15,4*1,0+10,4*1,2+12*13*0,5+(12,5+16)/2*6+(16+8,0)/2*8+17,0*16,5-3,6*2-3,35*1,5</t>
  </si>
  <si>
    <t>122202201</t>
  </si>
  <si>
    <t>Odkopávky a prokopávky nezapažené pro silnice s přemístěním výkopku v příčných profilech na vzdálenost do 15 m nebo s naložením na dopravní prostředek v hornině tř. 3 do 100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</si>
  <si>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</si>
  <si>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"poj.chodn.:" ((6,5+3,5)/2*15,0+27,0*3,5+7,5*0,5)*0,42</t>
  </si>
  <si>
    <t>"stání:" (7,5*1,5+3,8*0,5)*0,42</t>
  </si>
  <si>
    <t>"pochůz.chodník:" (11,5*1,5+12,0*1,5+(3,8+11,5)*3,0)*0,33</t>
  </si>
  <si>
    <t>122202209</t>
  </si>
  <si>
    <t>Odkopávky a prokopávky nezapažené pro silnice s přemístěním výkopku v příčných profilech na vzdálenost do 15 m nebo s naložením na dopravní prostředek v hornině tř. 3 Příplatek k cenám za lepivost horniny tř. 3</t>
  </si>
  <si>
    <t>ornice dovoz</t>
  </si>
  <si>
    <t>(9,0*11,5+15,4*1,0+10,4*1,2+12*13*0,5+(12,5+16)/2*6+(16+8,0)/2*8+17,0*16,5-3,6*2-3,35*1,5)*0,15</t>
  </si>
  <si>
    <t>162301101</t>
  </si>
  <si>
    <t>Vodorovné přemístění výkopku nebo sypaniny po suchu na obvyklém dopravním prostředku, bez naložení výkopku, avšak se složením bez rozhrnutí z horniny tř. 1 až 4 na vzdálenost přes 50 do 500 m</t>
  </si>
  <si>
    <t>105,068</t>
  </si>
  <si>
    <t>v místě rušeného pojízdného a pochůzího chodníku</t>
  </si>
  <si>
    <t>((36,0-14,0)*3,7+7,0*4,4*0,5)*0,42</t>
  </si>
  <si>
    <t>(19*1,5+7,5*0,6)*0,33</t>
  </si>
  <si>
    <t>181951102</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</si>
  <si>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</si>
  <si>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</si>
  <si>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"poj.chodn.:" ((6,5+3,5)/2*15,0+27,0*3,5+7,5*0,5)</t>
  </si>
  <si>
    <t>"stání:" (7,5*1,5+3,8*0,5)</t>
  </si>
  <si>
    <t>"pochůz.chodník:" (11,5*1,5+12,0*1,5+(3,8+11,5)*3,0)</t>
  </si>
  <si>
    <t>181301112</t>
  </si>
  <si>
    <t>Rozprostření a urovnání ornice v rovině nebo ve svahu sklonu do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</si>
  <si>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</si>
  <si>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181151311</t>
  </si>
  <si>
    <t>Plošná úprava terénu v zemině tř. 1 až 4 s urovnáním povrchu bez doplnění ornice souvislé plochy přes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</si>
  <si>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</si>
  <si>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181411131</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</si>
  <si>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</si>
  <si>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</si>
  <si>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</si>
  <si>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</si>
  <si>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996645935</t>
  </si>
  <si>
    <t>659,155*0,03 'Přepočtené koeficientem množství</t>
  </si>
  <si>
    <t>ornice</t>
  </si>
  <si>
    <t>Přípravné a přidružené práce</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</si>
  <si>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</si>
  <si>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</si>
  <si>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</si>
  <si>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19*1,5+7,5*0,6</t>
  </si>
  <si>
    <t>113106123</t>
  </si>
  <si>
    <t>Rozebrání dlažeb komunikací pro pěší s přemístěním hmot na skládku na vzdálenost do 3 m nebo s naložením na dopravní prostředek s ložem z kameniva nebo živice a s jakoukoliv výplní spár ručně ze zámkové dlažby</t>
  </si>
  <si>
    <t>36,0*3,7+7,0*4,4*0,5</t>
  </si>
  <si>
    <t>113107111</t>
  </si>
  <si>
    <t>Odstranění podkladů nebo krytů ručně s přemístěním hmot na skládku na vzdálenost do 3 m nebo s naložením na dopravní prostředek z kameniva těženého,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</si>
  <si>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</si>
  <si>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113107122</t>
  </si>
  <si>
    <t>Odstranění podkladů nebo krytů ručně s přemístěním hmot na skládku na vzdálenost do 3 m nebo s naložením na dopravní prostředek z kameniva hrubého drceného, o tl. vrstvy přes 100 do 200 mm</t>
  </si>
  <si>
    <t>113202111</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</si>
  <si>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</si>
  <si>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</si>
  <si>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42,5+36,0</t>
  </si>
  <si>
    <t>113204111</t>
  </si>
  <si>
    <t>Vytrhání obrub s vybouráním lože, s přemístěním hmot na skládku na vzdálenost do 3 m nebo s naložením na dopravní prostředek záhonových</t>
  </si>
  <si>
    <t>"poch.chodn.:" 7,0+7,5*2</t>
  </si>
  <si>
    <t>113201112</t>
  </si>
  <si>
    <t>Vytrhání obrub s vybouráním lože, s přemístěním hmot na skládku na vzdálenost do 3 m nebo s naložením na dopravní prostředek silničních ležatých</t>
  </si>
  <si>
    <t>- nájezd. obrubníky stáv.pojízdný chodník</t>
  </si>
  <si>
    <t>111201101</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</si>
  <si>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</si>
  <si>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</si>
  <si>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</si>
  <si>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odstraněných křovin a stromů na hromadách průměru kmene do 100 mm pro jakoukoliv plochu</t>
  </si>
  <si>
    <t>-388953449</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</si>
  <si>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</si>
  <si>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112101102</t>
  </si>
  <si>
    <t>Odstranění stromů s odřezáním kmene a s odvětvením listnatých, průměru kmene přes 300 do 500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</si>
  <si>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</si>
  <si>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112201102</t>
  </si>
  <si>
    <t>Odstranění pařezů s jejich vykopáním, vytrháním nebo odstřelením, s přesekáním kořenů průměru přes 300 do 500 mm</t>
  </si>
  <si>
    <t>-25357007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</si>
  <si>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</si>
  <si>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113107311</t>
  </si>
  <si>
    <t>Odstranění podkladů nebo krytů strojně plochy jednotlivě do 50 m2 s přemístěním hmot na skládku na vzdálenost do 3 m nebo s naložením na dopravní prostředek z kameniva těženého, o tl. vrstvy do 100 mm</t>
  </si>
  <si>
    <t>stávající chodník</t>
  </si>
  <si>
    <t>113107312</t>
  </si>
  <si>
    <t>Odstranění podkladů nebo krytů strojně plochy jednotlivě do 50 m2 s přemístěním hmot na skládku na vzdálenost do 3 m nebo s naložením na dopravní prostředek z kameniva těženého, o tl. vrstvy přes 100 do 200 mm</t>
  </si>
  <si>
    <t>33,00</t>
  </si>
  <si>
    <t>199000001</t>
  </si>
  <si>
    <t>Rozebrání skalky na parcele č.798/1 odstranění vegetace,kamenů a srov.terénu s okolím</t>
  </si>
  <si>
    <t>273313611</t>
  </si>
  <si>
    <t>Základy z betonu prostého desky z betonu kamenem neprokládaného tř. C 16/20</t>
  </si>
  <si>
    <t>"zákl.přístřešku:" (3,5*1,9+3,55*1,25)*0,3</t>
  </si>
  <si>
    <t>273351121</t>
  </si>
  <si>
    <t>Bednění základů desek zřízení</t>
  </si>
  <si>
    <t>"zákl.přístřešku:" (3,5+1,9+3,55+1,25)*2*0,3</t>
  </si>
  <si>
    <t>273351122</t>
  </si>
  <si>
    <t>Bednění základů desek odstranění</t>
  </si>
  <si>
    <t>346278102</t>
  </si>
  <si>
    <t>Příčky z cihel vápenopískových z cihel plných nebarvených na maltu cementovou M20, tloušťka přizdívky 140 mm</t>
  </si>
  <si>
    <t>přístřešky</t>
  </si>
  <si>
    <t>(1,5*2+3,3)*1,72</t>
  </si>
  <si>
    <t>(0,85*2+3,35)*1,72</t>
  </si>
  <si>
    <t>Komunikace</t>
  </si>
  <si>
    <t>451577777</t>
  </si>
  <si>
    <t>Podklad nebo lože pod dlažbu (přídlažbu) v ploše vodorovné nebo ve sklonu do 1:5, tloušťky od 30 do 100 mm z kameniva těženého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</si>
  <si>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</si>
  <si>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564821111</t>
  </si>
  <si>
    <t>Podklad ze štěrkodrti ŠD s rozprostřením a zhutněním, po zhutnění tl. 80 mm</t>
  </si>
  <si>
    <t>564831111</t>
  </si>
  <si>
    <t>Podklad ze štěrkodrti ŠD s rozprostřením a zhutněním, po zhutnění tl. 100 mm</t>
  </si>
  <si>
    <t>564851111</t>
  </si>
  <si>
    <t>Podklad ze štěrkodrti ŠD s rozprostřením a zhutněním, po zhutnění tl. 150 mm</t>
  </si>
  <si>
    <t>564861111</t>
  </si>
  <si>
    <t>Podklad ze štěrkodrti ŠD s rozprostřením a zhutněním, po zhutnění tl. 200 mm</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</si>
  <si>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</si>
  <si>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</si>
  <si>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</si>
  <si>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</si>
  <si>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</si>
  <si>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599000010</t>
  </si>
  <si>
    <t>Rozebrání a oprava asfaltové komunikace</t>
  </si>
  <si>
    <t>3,8*0,5</t>
  </si>
  <si>
    <t>59245018</t>
  </si>
  <si>
    <t>dlažba skladebná betonová 20x10x6 cm přírodní</t>
  </si>
  <si>
    <t>81,155*0,05</t>
  </si>
  <si>
    <t>59245020</t>
  </si>
  <si>
    <t>dlažba skladebná betonová 20x10x8 cm přírodní</t>
  </si>
  <si>
    <t>přírodní ve stejném vzoru a barvě jako původní-doplnění vým</t>
  </si>
  <si>
    <t>"doplnění stáv.dlažby:" 186,40-148,60</t>
  </si>
  <si>
    <t>37,80*0,05</t>
  </si>
  <si>
    <t>637211122</t>
  </si>
  <si>
    <t>Okapový chodník z dlaždic betonových se zalitím spár cementovou maltou do písku, tl. dlaždic 60 mm</t>
  </si>
  <si>
    <t>"okap.chodník:" (10,8+13,95+10,8)*0,50</t>
  </si>
  <si>
    <t>Ostatní konstrukce, bourání</t>
  </si>
  <si>
    <t>900100001</t>
  </si>
  <si>
    <t>Oplocení v místě pův.vjezdu, použit materiál z vyb oplocení v místě nového vjezdu na bet.podezd.</t>
  </si>
  <si>
    <t>900100002</t>
  </si>
  <si>
    <t>Vybourání oplocení v místě nového.vjezdu, bude znovu použito</t>
  </si>
  <si>
    <t>Doplňující práce na komunikaci</t>
  </si>
  <si>
    <t>916131113</t>
  </si>
  <si>
    <t>Osazení silničního obrubníku betonového se zřízením lože, s vyplněním a zatřením spár cementovou maltou ležatého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</si>
  <si>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</si>
  <si>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stáv.nájezd.obrubník</t>
  </si>
  <si>
    <t>"poj.chodn.:" 4,0</t>
  </si>
  <si>
    <t>916131213</t>
  </si>
  <si>
    <t>Osazení silničního obrubníku betonového se zřízením lože, s vyplněním a zatřením spár cementovou maltou stojatého s boční opěrou z betonu prostého, do lože z betonu prostého</t>
  </si>
  <si>
    <t>stáv.vybour.obrubníky</t>
  </si>
  <si>
    <t>"poj.chodn.:" 29+6,8+10,5+17+7,5</t>
  </si>
  <si>
    <t>"stání:" 2+7,5</t>
  </si>
  <si>
    <t>14,0+11,6+1,5*2+12,0*2+10,2-1,5+10,5</t>
  </si>
  <si>
    <t>59217033</t>
  </si>
  <si>
    <t>obrubník betonový silniční 100x10x30 cm</t>
  </si>
  <si>
    <t>245451862</t>
  </si>
  <si>
    <t>71,80*1,05</t>
  </si>
  <si>
    <t>59217017</t>
  </si>
  <si>
    <t>obrubník betonový chodníkový 100x10x25 cm</t>
  </si>
  <si>
    <t>doplnění pro poj.chodník</t>
  </si>
  <si>
    <t>(80,30-78,5)*1,05+0,11</t>
  </si>
  <si>
    <t>950300020</t>
  </si>
  <si>
    <t>Střecha půltová jednoduchá-dř.bednění na nos.latě krytina plech s úpravou -přístřešky</t>
  </si>
  <si>
    <t>"střechy přístřešku:" (3,5*1,9+3,55*1,25)</t>
  </si>
  <si>
    <t>962081199</t>
  </si>
  <si>
    <t>Demontáž skleníku 12,0x5,5m včet.základů</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</si>
  <si>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</si>
  <si>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</si>
  <si>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</si>
  <si>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"nájezd.obrubník" 4,00</t>
  </si>
  <si>
    <t>979024442</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</si>
  <si>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</si>
  <si>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"poj.chodník:" 42,5+36,0</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</si>
  <si>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</si>
  <si>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</si>
  <si>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998223011</t>
  </si>
  <si>
    <t>Přesun hmot pro pozemní komunikace s krytem dlážděným dopravní vzdálenost do 200 m jakékoliv délky objektu</t>
  </si>
  <si>
    <t>M21</t>
  </si>
  <si>
    <t>Elektromontáže</t>
  </si>
  <si>
    <t>210100020</t>
  </si>
  <si>
    <t>Přeložka kabelu VN vedle nové přístavby</t>
  </si>
  <si>
    <t>M22</t>
  </si>
  <si>
    <t>Montáž sdělovací a zabezp. techniky</t>
  </si>
  <si>
    <t>220400030</t>
  </si>
  <si>
    <t>Přeložka telefon.kabelu včet.chrániček provede správce sítí</t>
  </si>
  <si>
    <t>D96</t>
  </si>
  <si>
    <t>Přesuny suti a vybouraných hmot</t>
  </si>
  <si>
    <t>997221551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</si>
  <si>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</si>
  <si>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</si>
  <si>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94,818</t>
  </si>
  <si>
    <t>997221579</t>
  </si>
  <si>
    <t>Vodorovná doprava vybouraných hmot bez naložení, ale se složením a s hrubým urovnáním na vzdálenost Příplatek k ceně za každý další i započatý 1 km přes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</si>
  <si>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</si>
  <si>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94,818*3</t>
  </si>
  <si>
    <t>284,454*3 'Přepočtené koeficientem množství</t>
  </si>
  <si>
    <t>997221141</t>
  </si>
  <si>
    <t>Vodorovná doprava suti stavebním kolečkem s naložením a se složením ze sypkých materiálů, na vzdálenost do 50 m dovoz tam a zpět k opět.použití</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</si>
  <si>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</si>
  <si>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56,048*2</t>
  </si>
  <si>
    <t>112,096*2 'Přepočtené koeficientem množství</t>
  </si>
  <si>
    <t>997221611</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</si>
  <si>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</si>
  <si>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</si>
  <si>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150,866-56,048</t>
  </si>
  <si>
    <t>997221612</t>
  </si>
  <si>
    <t>Nakládání na dopravní prostředky pro vodorovnou dopravu vybouraných hmot</t>
  </si>
  <si>
    <t>56,048</t>
  </si>
  <si>
    <t>SO04 - Přeložka plynu</t>
  </si>
  <si>
    <t>M23 - Montáže potrubí</t>
  </si>
  <si>
    <t>M46 - Zemní práce při montážích</t>
  </si>
  <si>
    <t>130001101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</si>
  <si>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</si>
  <si>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</si>
  <si>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 blízkosti vedení VN</t>
  </si>
  <si>
    <t>24,5*0,8*1,0</t>
  </si>
  <si>
    <t>(12,0+18,6+9,0)*0,8*1,2</t>
  </si>
  <si>
    <t>"zásyp:" -28,51</t>
  </si>
  <si>
    <t>9,506*1,7</t>
  </si>
  <si>
    <t>(12,0+18,6+9,0)*0,8*0,9</t>
  </si>
  <si>
    <t>175101201</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</si>
  <si>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</si>
  <si>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</si>
  <si>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(12,0+18,6+9,0)*0,8*0,2</t>
  </si>
  <si>
    <t>451572111</t>
  </si>
  <si>
    <t>Lože pod potrubí, stoky a drobné objekty v otevřeném výkopu z kameniva drobného těženého 0 až 4 mm</t>
  </si>
  <si>
    <t>(12,0+18,6+9,0)*0,8*0,1</t>
  </si>
  <si>
    <t>886950001</t>
  </si>
  <si>
    <t>Přepojení stáv.potrubí na novou přeložku</t>
  </si>
  <si>
    <t>14310506.A</t>
  </si>
  <si>
    <t>Trubka ocel. izolovaná bralenem DN90-3"chránička</t>
  </si>
  <si>
    <t>24,50</t>
  </si>
  <si>
    <t>28613922</t>
  </si>
  <si>
    <t>potrubí plynovodní z PE 100+ opláštěné vrstvou z pěnového PE, SDR 11, 40x3,7 mm</t>
  </si>
  <si>
    <t>40,00*1,1</t>
  </si>
  <si>
    <t>28653234.A</t>
  </si>
  <si>
    <t>Objímka 40 S (pro spojku ) plyn</t>
  </si>
  <si>
    <t>28653240.A</t>
  </si>
  <si>
    <t>Držák objímky A (pro spojku ) zadní</t>
  </si>
  <si>
    <t>28653242.A</t>
  </si>
  <si>
    <t>Tmel tvarovací pro tl.spoje</t>
  </si>
  <si>
    <t>28653053</t>
  </si>
  <si>
    <t>elektrokoleno PE 100 90° D 40mm</t>
  </si>
  <si>
    <t>28614944</t>
  </si>
  <si>
    <t>elektrokoleno 45° PE 100 PN 16 d 40</t>
  </si>
  <si>
    <t>58337344</t>
  </si>
  <si>
    <t>štěrkopísek frakce 0-32</t>
  </si>
  <si>
    <t>(12,0+18,6+9,0)*0,8*0,1*1,1</t>
  </si>
  <si>
    <t>899721111</t>
  </si>
  <si>
    <t>Signalizační vodič na potrubí DN do 150 mm</t>
  </si>
  <si>
    <t>M23</t>
  </si>
  <si>
    <t>Montáže potrubí</t>
  </si>
  <si>
    <t>230040007</t>
  </si>
  <si>
    <t>Montáž trubních dílů závitových DN 1 1/4"</t>
  </si>
  <si>
    <t>230205031</t>
  </si>
  <si>
    <t>Montáž potrubí PE průměru do 110 mm návin nebo tyč, svařované na tupo nebo elektrospojkou Ø 40, tl. stěny 3,7 mm</t>
  </si>
  <si>
    <t xml:space="preserve">Poznámka k souboru cen: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</si>
  <si>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(12,0+18,6+9,0)</t>
  </si>
  <si>
    <t>230205231</t>
  </si>
  <si>
    <t>Montáž trubních dílů PE průměru do 110 mm elektrotvarovky nebo svařované na tupo Ø 40, tl. stěny 3,7 mm</t>
  </si>
  <si>
    <t xml:space="preserve">Poznámka k souboru cen:
1. V cenách jsou započteny náklady na práce při montáži elektrotvarovky nebo svařování na tupo.
2. V cenách montáže trubního dílu svařovaného na tupo jsou započteny vždy dva svary.
3. Ceny platí pro řád i přípojky včetně prací na svislé části.
</t>
  </si>
  <si>
    <t>230201017</t>
  </si>
  <si>
    <t>Montáž potrubí z oceli Ø přes 89 do 114,3, tl. stěny 4,0 mm</t>
  </si>
  <si>
    <t>uložení chráničky</t>
  </si>
  <si>
    <t>230230016</t>
  </si>
  <si>
    <t>Tlakové zkoušky hlavní vzduchem 0,6 MPa DN 50</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</si>
  <si>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</si>
  <si>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40,00+20,00</t>
  </si>
  <si>
    <t>M46</t>
  </si>
  <si>
    <t>Zemní práce při montážích</t>
  </si>
  <si>
    <t>460490013</t>
  </si>
  <si>
    <t>Krytí kabelů, spojek, koncovek a odbočnic kabelů výstražnou fólií z PVC včetně vyrovnání povrchu rýhy, rozvinutí a uložení fólie do rýhy, fólie šířky do 34cm</t>
  </si>
  <si>
    <t>SO05 - Výsadba zeleně</t>
  </si>
  <si>
    <t xml:space="preserve">    1a - Rostlinný materiál</t>
  </si>
  <si>
    <t>183101213</t>
  </si>
  <si>
    <t>Hloubení jamek pro vysazování rostlin v zemině tř.1 až 4 s výměnou půdy z 50%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</si>
  <si>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</si>
  <si>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výsadba keřů</t>
  </si>
  <si>
    <t>77,00</t>
  </si>
  <si>
    <t>184102211</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</si>
  <si>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</si>
  <si>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</si>
  <si>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183101313</t>
  </si>
  <si>
    <t>Hloubení jamek pro vysazování rostlin v zemině tř.1 až 4 s výměnou půdy z 100%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</si>
  <si>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</si>
  <si>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Malus domestica</t>
  </si>
  <si>
    <t>15,00</t>
  </si>
  <si>
    <t>184201111</t>
  </si>
  <si>
    <t>Výsadba stromů bez balu do předem vyhloubené jamky se zalitím v rovině nebo na svahu do 1:5, při výšce kmene do 1,8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</si>
  <si>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</si>
  <si>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183101315</t>
  </si>
  <si>
    <t>Hloubení jamek pro vysazování rostlin v zemině tř.1 až 4 s výměnou půdy z 100% v rovině nebo na svahu do 1:5, objemu přes 0,125 do 0,40 m3</t>
  </si>
  <si>
    <t>pro výsadbu stromu</t>
  </si>
  <si>
    <t>6,00</t>
  </si>
  <si>
    <t>184102115</t>
  </si>
  <si>
    <t>Výsadba dřeviny s balem do předem vyhloubené jamky se zalitím v rovině nebo na svahu do 1:5, při průměru balu přes 500 do 600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</si>
  <si>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</si>
  <si>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výsadba stromu</t>
  </si>
  <si>
    <t>184215123</t>
  </si>
  <si>
    <t>Ukotvení dřeviny kůly dvěma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</si>
  <si>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</si>
  <si>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184215412</t>
  </si>
  <si>
    <t>Zhotovení závlahové mísy u solitérních dřevin v rovině nebo na svahu do 1:5, o průměru mísy přes 0,5 do 1 m</t>
  </si>
  <si>
    <t>-1917743091</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</si>
  <si>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</si>
  <si>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58331201</t>
  </si>
  <si>
    <t>štěrkopísek netříděný</t>
  </si>
  <si>
    <t>1483981611</t>
  </si>
  <si>
    <t>21*0,002 'Přepočtené koeficientem množství</t>
  </si>
  <si>
    <t>184801121</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</si>
  <si>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</si>
  <si>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</si>
  <si>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60591253</t>
  </si>
  <si>
    <t>kůl vyvazovací dřevěný impregnovaný D 8cm dl 2m</t>
  </si>
  <si>
    <t>1752454293</t>
  </si>
  <si>
    <t>Pol24</t>
  </si>
  <si>
    <t>kotvící úvazky</t>
  </si>
  <si>
    <t>1183930615</t>
  </si>
  <si>
    <t>10321100</t>
  </si>
  <si>
    <t>zahradní substrát pro výsadbu VL</t>
  </si>
  <si>
    <t>781373308</t>
  </si>
  <si>
    <t>10321310</t>
  </si>
  <si>
    <t>hnojivo vegetačních střech s dlouhodobým účinkem</t>
  </si>
  <si>
    <t>-791038083</t>
  </si>
  <si>
    <t>Pol27</t>
  </si>
  <si>
    <t>Zálivková voda, včetně zalití</t>
  </si>
  <si>
    <t>-1017818810</t>
  </si>
  <si>
    <t>1a</t>
  </si>
  <si>
    <t>Rostlinný materiál</t>
  </si>
  <si>
    <t>Pol2</t>
  </si>
  <si>
    <t>Weigela florida alexandra</t>
  </si>
  <si>
    <t>777696668</t>
  </si>
  <si>
    <t>Pol3</t>
  </si>
  <si>
    <t>Spiraea x cinerea Grefsheim</t>
  </si>
  <si>
    <t>-1490088447</t>
  </si>
  <si>
    <t>Pol4</t>
  </si>
  <si>
    <t>Malus domestica (sloupovitá)</t>
  </si>
  <si>
    <t>-374074158</t>
  </si>
  <si>
    <t>Pol5</t>
  </si>
  <si>
    <t>Ginkgo biloba</t>
  </si>
  <si>
    <t>1304062657</t>
  </si>
  <si>
    <t>Pol6</t>
  </si>
  <si>
    <t>Spiraea japonica</t>
  </si>
  <si>
    <t>-2105921287</t>
  </si>
  <si>
    <t>Pol7</t>
  </si>
  <si>
    <t>Forsythia intermedia</t>
  </si>
  <si>
    <t>496687430</t>
  </si>
  <si>
    <t>Pol8</t>
  </si>
  <si>
    <t>Cornus alba</t>
  </si>
  <si>
    <t>-1734535026</t>
  </si>
  <si>
    <t>Pol9</t>
  </si>
  <si>
    <t>Kerria japonica</t>
  </si>
  <si>
    <t>-303846743</t>
  </si>
  <si>
    <t>Pol10</t>
  </si>
  <si>
    <t>Kolkwitzia amabilis</t>
  </si>
  <si>
    <t>-1836717488</t>
  </si>
  <si>
    <t>Pol11</t>
  </si>
  <si>
    <t>Carpinus betulus Fastigiata</t>
  </si>
  <si>
    <t>-1931552125</t>
  </si>
  <si>
    <t>Pol12</t>
  </si>
  <si>
    <t>Fagus sylvatica Purpurea Pendula</t>
  </si>
  <si>
    <t>-1958233553</t>
  </si>
  <si>
    <t>Pol13</t>
  </si>
  <si>
    <t>Hydrangea paniculata</t>
  </si>
  <si>
    <t>-1559713685</t>
  </si>
  <si>
    <t>Pol14</t>
  </si>
  <si>
    <t>Euonymus fortunei "Emerald'n Gold"</t>
  </si>
  <si>
    <t>-1013967550</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</si>
  <si>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</si>
  <si>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</si>
  <si>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</si>
  <si>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</si>
  <si>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</si>
  <si>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</si>
  <si>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</si>
  <si>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</si>
  <si>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</si>
  <si>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</si>
  <si>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011124000</t>
  </si>
  <si>
    <t>Radonový průzkum</t>
  </si>
  <si>
    <t>-1966141066</t>
  </si>
  <si>
    <t>měření radonu v novostavbě</t>
  </si>
  <si>
    <t>011464000</t>
  </si>
  <si>
    <t>Měření (monitoring) úrovně osvětlení</t>
  </si>
  <si>
    <t>242270589</t>
  </si>
  <si>
    <t>měření umělého osvětlení</t>
  </si>
  <si>
    <t>012103000</t>
  </si>
  <si>
    <t>Geodetické práce před výstavbou</t>
  </si>
  <si>
    <t>1436378781</t>
  </si>
  <si>
    <t>vytýčení stavby</t>
  </si>
  <si>
    <t>012203000</t>
  </si>
  <si>
    <t>Geodetické práce při provádění stavby</t>
  </si>
  <si>
    <t>-1592278474</t>
  </si>
  <si>
    <t>vytýčení inženýrských sítí</t>
  </si>
  <si>
    <t>012303000</t>
  </si>
  <si>
    <t>Geodetické práce po výstavbě</t>
  </si>
  <si>
    <t>1372698744</t>
  </si>
  <si>
    <t xml:space="preserve">Geodetické zaměření skutečného provedení stavby a jejích objektů na podkladu KN </t>
  </si>
  <si>
    <t>vlastní objekt přístavby, nové zpevněné plochy, nové či měněné trasy inž. sítí a přípojek / vše na podkladu katastr. mapy</t>
  </si>
  <si>
    <t xml:space="preserve">dle požadavků správců sítí, 5x tištěná forma, 2x el. forma na CD/DVD </t>
  </si>
  <si>
    <t>součástí bude vyhotovení geometrického plánu 3 ks, pro zápis do KN</t>
  </si>
  <si>
    <t>013254000</t>
  </si>
  <si>
    <t>Dokumentace skutečného provedení stavby</t>
  </si>
  <si>
    <t>-381351901</t>
  </si>
  <si>
    <t>(veškerá řemesla) 2x tištěná forma 1x na CD/DVD</t>
  </si>
  <si>
    <t>VRN3</t>
  </si>
  <si>
    <t>Zařízení staveniště</t>
  </si>
  <si>
    <t>030001000</t>
  </si>
  <si>
    <t>708671685</t>
  </si>
  <si>
    <t>zřízení zařízení staveniště</t>
  </si>
  <si>
    <t>obsahuje mimo jiné dočasné oplocení stavby, zřízení dočasných sjezdů ze stavby, ochran stávajících stromů a keřů</t>
  </si>
  <si>
    <t>dočasné napojení staveniště na inž. sítě</t>
  </si>
  <si>
    <t>033002000</t>
  </si>
  <si>
    <t>Provoz zařízení staveniště, spotřeba energií</t>
  </si>
  <si>
    <t>-35162880</t>
  </si>
  <si>
    <t>provoz zařízení staveniště</t>
  </si>
  <si>
    <t>034303000</t>
  </si>
  <si>
    <t>Dopravní značení na staveništi</t>
  </si>
  <si>
    <t>1195750867</t>
  </si>
  <si>
    <t>označení výjezdu ze staveniště, případně značení na zbudování nového sjezdu</t>
  </si>
  <si>
    <t>034503000</t>
  </si>
  <si>
    <t>Informační tabule na staveništi</t>
  </si>
  <si>
    <t>-682588327</t>
  </si>
  <si>
    <t>informační transparent o rozměru 5,1 x 2,4 s prvky povinné publicity IROP z materiálu odolného povětrnostním vlivům na dobu realizace stavby</t>
  </si>
  <si>
    <t>bude v souladu s obecnými pravidly IROP a Manuálem jednotného vizuálního stylu ESI fondů v programovém období 2014-2020</t>
  </si>
  <si>
    <t>včt.vlastní nosné konstrukce pro umístění po dobu výstavby</t>
  </si>
  <si>
    <t>039002000</t>
  </si>
  <si>
    <t>Zrušení zařízení staveniště</t>
  </si>
  <si>
    <t>-210697444</t>
  </si>
  <si>
    <t>odstranění zařízení staveniště, úklid po zařízení</t>
  </si>
  <si>
    <t>VRN4</t>
  </si>
  <si>
    <t>041403000</t>
  </si>
  <si>
    <t>Koordinátor BOZP na staveništi</t>
  </si>
  <si>
    <t>484805582</t>
  </si>
  <si>
    <t>042503000</t>
  </si>
  <si>
    <t>Plán BOZP na staveništi</t>
  </si>
  <si>
    <t>914124248</t>
  </si>
  <si>
    <t>043114000</t>
  </si>
  <si>
    <t>Zkoušky tlakové</t>
  </si>
  <si>
    <t>1671415269</t>
  </si>
  <si>
    <t>Zkoušky tlakové a těsnosti rozvodů ZI vč. plynovodu a ÚT</t>
  </si>
  <si>
    <t>043194000</t>
  </si>
  <si>
    <t>Ostatní zkoušky</t>
  </si>
  <si>
    <t>1072919167</t>
  </si>
  <si>
    <t>Topná zkouška včetně seřízení topných okruhů</t>
  </si>
  <si>
    <t>044002000</t>
  </si>
  <si>
    <t>Revize</t>
  </si>
  <si>
    <t>-385374787</t>
  </si>
  <si>
    <t xml:space="preserve">Zkoušky a revize </t>
  </si>
  <si>
    <t>revize silnoproudu, slaboproudu, plynových zařízení, spalinových cest, hromosvodu, vzduchotechniky, instalací kanalizace a vodovodu</t>
  </si>
  <si>
    <t>revizní zprávy ve 3 vyhotoveních</t>
  </si>
  <si>
    <t>049303000</t>
  </si>
  <si>
    <t>Náklady vzniklé v souvislosti s předáním stavby</t>
  </si>
  <si>
    <t>948778711</t>
  </si>
  <si>
    <t>kompletace dokumentů ke kolaudaci stavby, předávací protokol</t>
  </si>
  <si>
    <t>zkompletování prohlášení o shodě, certifikátů, záručních listů apod.</t>
  </si>
  <si>
    <t>VRN9</t>
  </si>
  <si>
    <t>Ostatní náklady</t>
  </si>
  <si>
    <t>091504000</t>
  </si>
  <si>
    <t>Náklady související s publikační činností</t>
  </si>
  <si>
    <t>-1834347287</t>
  </si>
  <si>
    <t>s prvky povinné publicity IROP a v souladu s Manuálem jednotného vizuálního stylu ESI fondů v programovém období 2014-2020</t>
  </si>
  <si>
    <t>092203000</t>
  </si>
  <si>
    <t>Náklady na zaškolení</t>
  </si>
  <si>
    <t>77716120</t>
  </si>
  <si>
    <t>Zaškolení obsluhy zařízení - ZI, vytápění, vzduchotechnika</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</si>
  <si>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</si>
  <si>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</si>
  <si>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</si>
  <si>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</si>
  <si>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</si>
  <si>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</si>
  <si>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</si>
  <si>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</si>
  <si>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</si>
  <si>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</si>
  <si>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</si>
  <si>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</si>
  <si>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</si>
  <si>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</si>
  <si>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</si>
  <si>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</si>
  <si>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</si>
  <si>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</si>
  <si>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</si>
  <si>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</si>
  <si>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</si>
  <si>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</si>
  <si>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</si>
  <si>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</si>
  <si>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</si>
  <si>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</si>
  <si>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</si>
  <si>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</si>
  <si>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</si>
  <si>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</si>
  <si>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</si>
  <si>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</si>
  <si>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</si>
  <si>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</si>
  <si>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</si>
  <si>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</si>
  <si>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</si>
  <si>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</si>
  <si>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</si>
  <si>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</si>
  <si>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</si>
  <si>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</si>
  <si>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</si>
  <si>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</si>
  <si>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</si>
  <si>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</si>
  <si>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</si>
  <si>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</si>
  <si>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</si>
  <si>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</si>
  <si>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</si>
  <si>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</si>
  <si>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</si>
  <si>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</si>
  <si>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</si>
  <si>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</si>
  <si>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</si>
  <si>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</si>
  <si>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</si>
  <si>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</si>
  <si>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</si>
  <si>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</si>
  <si>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</si>
  <si>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</si>
  <si>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</si>
  <si>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</si>
  <si>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</si>
  <si>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</si>
  <si>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</si>
  <si>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</si>
  <si>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</si>
  <si>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</si>
  <si>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</si>
  <si>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</si>
  <si>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</si>
  <si>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</si>
  <si>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</si>
  <si>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</si>
  <si>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</si>
  <si>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</si>
  <si>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</si>
  <si>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</si>
  <si>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</si>
  <si>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</si>
  <si>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</si>
  <si>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</si>
  <si>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</si>
  <si>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</si>
  <si>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</si>
  <si>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</si>
  <si>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</si>
  <si>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</si>
  <si>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</si>
  <si>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</si>
  <si>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</si>
  <si>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</si>
  <si>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</si>
  <si>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</si>
  <si>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</si>
  <si>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</si>
  <si>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</si>
  <si>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</si>
  <si>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</si>
  <si>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</si>
  <si>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</si>
  <si>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</si>
  <si>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</si>
  <si>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</si>
  <si>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</si>
  <si>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</si>
  <si>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</si>
  <si>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</si>
  <si>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</si>
  <si>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</si>
  <si>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</si>
  <si>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</si>
  <si>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</si>
  <si>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</si>
  <si>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</si>
  <si>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</si>
  <si>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</si>
  <si>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</si>
  <si>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</si>
  <si>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</si>
  <si>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</si>
  <si>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</si>
  <si>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</si>
  <si>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</si>
  <si>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</si>
  <si>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</si>
  <si>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</si>
  <si>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</si>
  <si>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</si>
  <si>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</si>
  <si>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</si>
  <si>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</si>
  <si>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</si>
  <si>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</si>
  <si>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</si>
  <si>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</si>
  <si>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</si>
  <si>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</si>
  <si>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</si>
  <si>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</si>
  <si>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</si>
  <si>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</si>
  <si>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</si>
  <si>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</si>
  <si>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</si>
  <si>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</si>
  <si>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</si>
  <si>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</si>
  <si>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</si>
  <si>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</si>
  <si>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</si>
  <si>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</si>
  <si>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</si>
  <si>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</si>
  <si>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</si>
  <si>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</si>
  <si>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</si>
  <si>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</si>
  <si>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</si>
  <si>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</si>
  <si>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</si>
  <si>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</si>
  <si>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</si>
  <si>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</si>
  <si>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</si>
  <si>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</si>
  <si>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</si>
  <si>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</si>
  <si>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</si>
  <si>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</si>
  <si>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</si>
  <si>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</si>
  <si>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</si>
  <si>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</si>
  <si>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dodávka a osazení mosazné pamětní desky 40x30cm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</si>
</sst>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theme="0"/>
        <bgColor indexed="64"/>
      </patternFill>
    </fill>
  </fills>
  <borders count="36">
    <border>
      <left/>
      <right/>
      <top/>
      <bottom/>
      <diagonal/>
    </border>
    <border>
      <left/>
      <right/>
      <top style="thin">
        <color rgb="FF000000"/>
      </top>
      <bottom/>
    </border>
    <border>
      <left/>
      <right/>
      <top style="hair">
        <color rgb="FF969696"/>
      </top>
      <bottom/>
    </border>
    <border>
      <left/>
      <right/>
      <top style="hair">
        <color rgb="FF000000"/>
      </top>
      <bottom style="hair">
        <color rgb="FF000000"/>
      </bottom>
    </border>
    <border>
      <left/>
      <right/>
      <top/>
      <bottom style="thin">
        <color rgb="FF000000"/>
      </bottom>
    </border>
    <border>
      <left/>
      <right/>
      <top/>
      <bottom style="hair">
        <color rgb="FF969696"/>
      </bottom>
    </border>
    <border>
      <left/>
      <right/>
      <top style="hair">
        <color rgb="FF969696"/>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style="thin">
        <color rgb="FF000000"/>
      </right>
      <top style="hair">
        <color rgb="FF969696"/>
      </top>
      <bottom/>
    </border>
    <border>
      <left style="hair">
        <color rgb="FF000000"/>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969696"/>
      </right>
      <top/>
      <bottom style="hair">
        <color rgb="FF969696"/>
      </bottom>
    </border>
    <border>
      <left style="hair">
        <color rgb="FF969696"/>
      </left>
      <right/>
      <top/>
      <bottom style="hair">
        <color rgb="FF969696"/>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86">
    <xf numFmtId="0" fontId="0" fillId="0" borderId="0" xfId="0"/>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0" fillId="0" borderId="0" xfId="0" applyProtection="1">
      <protection locked="0"/>
    </xf>
    <xf numFmtId="0" fontId="6" fillId="2" borderId="0" xfId="0" applyFont="1" applyFill="1" applyAlignment="1" applyProtection="1">
      <alignment vertical="center"/>
      <protection locked="0"/>
    </xf>
    <xf numFmtId="0" fontId="0" fillId="0" borderId="1"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0" fontId="0" fillId="0" borderId="0"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164" fontId="2" fillId="0" borderId="0" xfId="0" applyNumberFormat="1" applyFont="1" applyBorder="1" applyAlignment="1" applyProtection="1">
      <alignment horizontal="right" vertical="center"/>
      <protection locked="0"/>
    </xf>
    <xf numFmtId="0" fontId="0" fillId="3" borderId="3" xfId="0" applyFont="1" applyFill="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3" borderId="0" xfId="0" applyFont="1" applyFill="1" applyBorder="1" applyAlignment="1" applyProtection="1">
      <alignment vertical="center"/>
      <protection locked="0"/>
    </xf>
    <xf numFmtId="0" fontId="7" fillId="0" borderId="5" xfId="0" applyFont="1" applyBorder="1" applyAlignment="1" applyProtection="1">
      <alignment vertical="center"/>
      <protection locked="0"/>
    </xf>
    <xf numFmtId="0" fontId="8" fillId="0" borderId="5" xfId="0" applyFont="1" applyBorder="1" applyAlignment="1" applyProtection="1">
      <alignment vertical="center"/>
      <protection locked="0"/>
    </xf>
    <xf numFmtId="0" fontId="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0" fontId="3" fillId="3" borderId="6" xfId="0" applyFont="1" applyFill="1" applyBorder="1" applyAlignment="1" applyProtection="1">
      <alignment horizontal="center" vertical="center" wrapText="1"/>
      <protection locked="0"/>
    </xf>
    <xf numFmtId="0" fontId="9" fillId="0" borderId="0" xfId="0" applyFont="1" applyAlignment="1" applyProtection="1">
      <alignment/>
      <protection locked="0"/>
    </xf>
    <xf numFmtId="4" fontId="0" fillId="4" borderId="7" xfId="0"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4" fontId="40" fillId="4" borderId="7" xfId="0" applyNumberFormat="1" applyFont="1" applyFill="1" applyBorder="1" applyAlignment="1" applyProtection="1">
      <alignment vertical="center"/>
      <protection locked="0"/>
    </xf>
    <xf numFmtId="0" fontId="13" fillId="0" borderId="0" xfId="0" applyFont="1" applyAlignment="1" applyProtection="1">
      <alignment vertical="center"/>
      <protection locked="0"/>
    </xf>
    <xf numFmtId="167" fontId="0" fillId="4" borderId="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14" xfId="0" applyFont="1" applyBorder="1" applyAlignment="1" applyProtection="1">
      <alignment horizontal="left" vertical="center"/>
      <protection locked="0"/>
    </xf>
    <xf numFmtId="0" fontId="29" fillId="0" borderId="14"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1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29" fillId="0" borderId="1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14" xfId="0" applyBorder="1" applyAlignment="1" applyProtection="1">
      <alignment vertical="top"/>
      <protection locked="0"/>
    </xf>
    <xf numFmtId="0" fontId="29" fillId="0" borderId="14" xfId="0" applyFont="1" applyBorder="1" applyAlignment="1" applyProtection="1">
      <alignment horizontal="left"/>
      <protection locked="0"/>
    </xf>
    <xf numFmtId="0" fontId="5" fillId="0" borderId="14" xfId="0" applyFont="1" applyBorder="1" applyAlignment="1" applyProtection="1">
      <alignment/>
      <protection locked="0"/>
    </xf>
    <xf numFmtId="0" fontId="0" fillId="0" borderId="11" xfId="0" applyFont="1" applyBorder="1" applyAlignment="1" applyProtection="1">
      <alignment vertical="top"/>
      <protection locked="0"/>
    </xf>
    <xf numFmtId="0" fontId="0" fillId="0" borderId="1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13" xfId="0" applyFont="1" applyBorder="1" applyAlignment="1" applyProtection="1">
      <alignment vertical="top"/>
      <protection locked="0"/>
    </xf>
    <xf numFmtId="0" fontId="0" fillId="0" borderId="14" xfId="0" applyFont="1" applyBorder="1" applyAlignment="1" applyProtection="1">
      <alignment vertical="top"/>
      <protection locked="0"/>
    </xf>
    <xf numFmtId="0" fontId="0" fillId="0" borderId="15" xfId="0" applyFont="1" applyBorder="1" applyAlignment="1" applyProtection="1">
      <alignment vertical="top"/>
      <protection locked="0"/>
    </xf>
    <xf numFmtId="49" fontId="3" fillId="4" borderId="0" xfId="0" applyNumberFormat="1"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29" fillId="0" borderId="1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29" fillId="0" borderId="1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0" fillId="2" borderId="0" xfId="0" applyFill="1" applyProtection="1">
      <protection/>
    </xf>
    <xf numFmtId="0" fontId="34" fillId="2" borderId="0" xfId="20" applyFont="1" applyFill="1" applyAlignment="1" applyProtection="1">
      <alignment vertical="center"/>
      <protection/>
    </xf>
    <xf numFmtId="0" fontId="34" fillId="2" borderId="0" xfId="20" applyFont="1" applyFill="1" applyAlignment="1" applyProtection="1">
      <alignment vertical="center"/>
      <protection/>
    </xf>
    <xf numFmtId="0" fontId="41" fillId="2" borderId="0" xfId="20" applyFill="1" applyProtection="1">
      <protection/>
    </xf>
    <xf numFmtId="0" fontId="0" fillId="0" borderId="0" xfId="0" applyProtection="1">
      <protection/>
    </xf>
    <xf numFmtId="0" fontId="17" fillId="5"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16" xfId="0" applyBorder="1" applyProtection="1">
      <protection/>
    </xf>
    <xf numFmtId="0" fontId="0" fillId="0" borderId="1" xfId="0" applyBorder="1" applyProtection="1">
      <protection/>
    </xf>
    <xf numFmtId="0" fontId="0" fillId="0" borderId="17" xfId="0" applyBorder="1" applyProtection="1">
      <protection/>
    </xf>
    <xf numFmtId="0" fontId="0" fillId="0" borderId="18"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19" xfId="0" applyBorder="1" applyProtection="1">
      <protection/>
    </xf>
    <xf numFmtId="0" fontId="17"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9"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18"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0" fillId="0" borderId="19"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2" xfId="0" applyFont="1" applyBorder="1" applyAlignment="1" applyProtection="1">
      <alignment vertical="center"/>
      <protection/>
    </xf>
    <xf numFmtId="0" fontId="0" fillId="0" borderId="20"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0" fontId="0" fillId="3" borderId="0" xfId="0" applyFont="1" applyFill="1" applyBorder="1" applyAlignment="1" applyProtection="1">
      <alignment vertical="center"/>
      <protection/>
    </xf>
    <xf numFmtId="0" fontId="4" fillId="3" borderId="21" xfId="0" applyFont="1" applyFill="1" applyBorder="1" applyAlignment="1" applyProtection="1">
      <alignment horizontal="left" vertical="center"/>
      <protection/>
    </xf>
    <xf numFmtId="0" fontId="0" fillId="3" borderId="3" xfId="0" applyFont="1" applyFill="1" applyBorder="1" applyAlignment="1" applyProtection="1">
      <alignment vertical="center"/>
      <protection/>
    </xf>
    <xf numFmtId="0" fontId="4" fillId="3" borderId="3" xfId="0" applyFont="1" applyFill="1" applyBorder="1" applyAlignment="1" applyProtection="1">
      <alignment horizontal="right" vertical="center"/>
      <protection/>
    </xf>
    <xf numFmtId="0" fontId="4" fillId="3" borderId="3" xfId="0" applyFont="1" applyFill="1" applyBorder="1" applyAlignment="1" applyProtection="1">
      <alignment horizontal="center" vertical="center"/>
      <protection/>
    </xf>
    <xf numFmtId="4" fontId="4" fillId="3" borderId="3" xfId="0" applyNumberFormat="1" applyFont="1" applyFill="1" applyBorder="1" applyAlignment="1" applyProtection="1">
      <alignment vertical="center"/>
      <protection/>
    </xf>
    <xf numFmtId="0" fontId="0" fillId="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xf>
    <xf numFmtId="0" fontId="3" fillId="3" borderId="0" xfId="0" applyFont="1" applyFill="1" applyBorder="1" applyAlignment="1" applyProtection="1">
      <alignment horizontal="right" vertical="center"/>
      <protection/>
    </xf>
    <xf numFmtId="0" fontId="0" fillId="3" borderId="19"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5" xfId="0" applyFont="1" applyBorder="1" applyAlignment="1" applyProtection="1">
      <alignment horizontal="left" vertical="center"/>
      <protection/>
    </xf>
    <xf numFmtId="0" fontId="7" fillId="0" borderId="5" xfId="0" applyFont="1" applyBorder="1" applyAlignment="1" applyProtection="1">
      <alignment vertical="center"/>
      <protection/>
    </xf>
    <xf numFmtId="4" fontId="7" fillId="0" borderId="5" xfId="0" applyNumberFormat="1" applyFont="1" applyBorder="1" applyAlignment="1" applyProtection="1">
      <alignment vertical="center"/>
      <protection/>
    </xf>
    <xf numFmtId="0" fontId="7" fillId="0" borderId="19" xfId="0" applyFont="1" applyBorder="1" applyAlignment="1" applyProtection="1">
      <alignment vertical="center"/>
      <protection/>
    </xf>
    <xf numFmtId="0" fontId="7" fillId="0" borderId="0" xfId="0" applyFont="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5" xfId="0" applyFont="1" applyBorder="1" applyAlignment="1" applyProtection="1">
      <alignment horizontal="left" vertical="center"/>
      <protection/>
    </xf>
    <xf numFmtId="0" fontId="8" fillId="0" borderId="5" xfId="0" applyFont="1" applyBorder="1" applyAlignment="1" applyProtection="1">
      <alignment vertical="center"/>
      <protection/>
    </xf>
    <xf numFmtId="4" fontId="8" fillId="0" borderId="5" xfId="0" applyNumberFormat="1" applyFont="1" applyBorder="1" applyAlignment="1" applyProtection="1">
      <alignment vertical="center"/>
      <protection/>
    </xf>
    <xf numFmtId="0" fontId="8" fillId="0" borderId="19" xfId="0" applyFont="1" applyBorder="1" applyAlignment="1" applyProtection="1">
      <alignment vertical="center"/>
      <protection/>
    </xf>
    <xf numFmtId="0" fontId="8"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8" xfId="0" applyFont="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3" fillId="3" borderId="26" xfId="0" applyFont="1" applyFill="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6" xfId="0" applyFont="1" applyBorder="1" applyAlignment="1" applyProtection="1">
      <alignment horizontal="center" vertical="center" wrapText="1"/>
      <protection/>
    </xf>
    <xf numFmtId="0" fontId="20" fillId="0" borderId="26"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0" fillId="0" borderId="27" xfId="0" applyFont="1" applyBorder="1" applyAlignment="1" applyProtection="1">
      <alignment vertical="center"/>
      <protection/>
    </xf>
    <xf numFmtId="166" fontId="36" fillId="0" borderId="2" xfId="0" applyNumberFormat="1" applyFont="1" applyBorder="1" applyAlignment="1" applyProtection="1">
      <alignment/>
      <protection/>
    </xf>
    <xf numFmtId="166" fontId="36" fillId="0" borderId="28" xfId="0" applyNumberFormat="1" applyFont="1" applyBorder="1" applyAlignment="1" applyProtection="1">
      <alignment/>
      <protection/>
    </xf>
    <xf numFmtId="4" fontId="37" fillId="0" borderId="0" xfId="0" applyNumberFormat="1" applyFont="1" applyAlignment="1" applyProtection="1">
      <alignment vertical="center"/>
      <protection/>
    </xf>
    <xf numFmtId="0" fontId="9" fillId="0" borderId="18"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29"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30"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7" xfId="0" applyFont="1" applyBorder="1" applyAlignment="1" applyProtection="1">
      <alignment horizontal="center" vertical="center"/>
      <protection/>
    </xf>
    <xf numFmtId="49" fontId="0" fillId="0" borderId="7" xfId="0" applyNumberFormat="1" applyFont="1" applyBorder="1" applyAlignment="1" applyProtection="1">
      <alignment horizontal="left" vertical="center" wrapText="1"/>
      <protection/>
    </xf>
    <xf numFmtId="0" fontId="0" fillId="0" borderId="7" xfId="0" applyFont="1" applyBorder="1" applyAlignment="1" applyProtection="1">
      <alignment horizontal="left" vertical="center" wrapText="1"/>
      <protection/>
    </xf>
    <xf numFmtId="0" fontId="0" fillId="0" borderId="7" xfId="0" applyFont="1" applyBorder="1" applyAlignment="1" applyProtection="1">
      <alignment horizontal="center" vertical="center" wrapText="1"/>
      <protection/>
    </xf>
    <xf numFmtId="167" fontId="0" fillId="0" borderId="7" xfId="0" applyNumberFormat="1" applyFont="1" applyBorder="1" applyAlignment="1" applyProtection="1">
      <alignment vertical="center"/>
      <protection/>
    </xf>
    <xf numFmtId="4" fontId="0" fillId="0" borderId="7" xfId="0" applyNumberFormat="1" applyFont="1" applyBorder="1" applyAlignment="1" applyProtection="1">
      <alignment vertical="center"/>
      <protection/>
    </xf>
    <xf numFmtId="0" fontId="2" fillId="4" borderId="7"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30"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2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3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9"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3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9"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30" xfId="0" applyFont="1" applyBorder="1" applyAlignment="1" applyProtection="1">
      <alignment vertical="center"/>
      <protection/>
    </xf>
    <xf numFmtId="0" fontId="39" fillId="0" borderId="0" xfId="0" applyFont="1" applyAlignment="1" applyProtection="1">
      <alignment vertical="top" wrapText="1"/>
      <protection/>
    </xf>
    <xf numFmtId="0" fontId="40" fillId="0" borderId="7" xfId="0" applyFont="1" applyBorder="1" applyAlignment="1" applyProtection="1">
      <alignment horizontal="center" vertical="center"/>
      <protection/>
    </xf>
    <xf numFmtId="49" fontId="40" fillId="0" borderId="7" xfId="0" applyNumberFormat="1" applyFont="1" applyBorder="1" applyAlignment="1" applyProtection="1">
      <alignment horizontal="left" vertical="center" wrapText="1"/>
      <protection/>
    </xf>
    <xf numFmtId="0" fontId="40" fillId="0" borderId="7" xfId="0" applyFont="1" applyBorder="1" applyAlignment="1" applyProtection="1">
      <alignment horizontal="left" vertical="center" wrapText="1"/>
      <protection/>
    </xf>
    <xf numFmtId="0" fontId="40" fillId="0" borderId="7" xfId="0" applyFont="1" applyBorder="1" applyAlignment="1" applyProtection="1">
      <alignment horizontal="center" vertical="center" wrapText="1"/>
      <protection/>
    </xf>
    <xf numFmtId="167" fontId="40" fillId="0" borderId="7" xfId="0" applyNumberFormat="1" applyFont="1" applyBorder="1" applyAlignment="1" applyProtection="1">
      <alignment vertical="center"/>
      <protection/>
    </xf>
    <xf numFmtId="4" fontId="40" fillId="0" borderId="7" xfId="0" applyNumberFormat="1" applyFont="1" applyBorder="1" applyAlignment="1" applyProtection="1">
      <alignment vertical="center"/>
      <protection/>
    </xf>
    <xf numFmtId="0" fontId="40" fillId="0" borderId="18" xfId="0" applyFont="1" applyBorder="1" applyAlignment="1" applyProtection="1">
      <alignment vertical="center"/>
      <protection/>
    </xf>
    <xf numFmtId="0" fontId="40" fillId="4" borderId="7" xfId="0" applyFont="1" applyFill="1" applyBorder="1" applyAlignment="1" applyProtection="1">
      <alignment horizontal="left" vertical="center"/>
      <protection/>
    </xf>
    <xf numFmtId="0" fontId="40" fillId="0" borderId="0" xfId="0" applyFont="1" applyBorder="1" applyAlignment="1" applyProtection="1">
      <alignment horizontal="center" vertical="center"/>
      <protection/>
    </xf>
    <xf numFmtId="0" fontId="13" fillId="0" borderId="18"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29"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2" fillId="0" borderId="5" xfId="0" applyFont="1" applyBorder="1" applyAlignment="1" applyProtection="1">
      <alignment horizontal="center" vertical="center"/>
      <protection/>
    </xf>
    <xf numFmtId="0" fontId="0" fillId="0" borderId="5" xfId="0" applyFont="1" applyBorder="1" applyAlignment="1" applyProtection="1">
      <alignment vertical="center"/>
      <protection/>
    </xf>
    <xf numFmtId="166" fontId="2" fillId="0" borderId="5" xfId="0" applyNumberFormat="1" applyFont="1" applyBorder="1" applyAlignment="1" applyProtection="1">
      <alignment vertical="center"/>
      <protection/>
    </xf>
    <xf numFmtId="166" fontId="2" fillId="0" borderId="31" xfId="0" applyNumberFormat="1" applyFont="1" applyBorder="1" applyAlignment="1" applyProtection="1">
      <alignment vertical="center"/>
      <protection/>
    </xf>
    <xf numFmtId="0" fontId="6" fillId="2" borderId="0" xfId="0" applyFont="1" applyFill="1" applyAlignment="1" applyProtection="1">
      <alignment vertical="center"/>
      <protection locked="0"/>
    </xf>
    <xf numFmtId="0" fontId="0" fillId="0" borderId="32" xfId="0" applyFont="1" applyBorder="1" applyAlignment="1" applyProtection="1">
      <alignment vertical="center"/>
      <protection/>
    </xf>
    <xf numFmtId="0" fontId="0" fillId="0" borderId="31" xfId="0" applyFont="1" applyBorder="1" applyAlignment="1" applyProtection="1">
      <alignment vertical="center"/>
      <protection/>
    </xf>
    <xf numFmtId="0" fontId="40" fillId="0" borderId="5" xfId="0" applyFont="1" applyBorder="1" applyAlignment="1" applyProtection="1">
      <alignment horizontal="center" vertical="center"/>
      <protection/>
    </xf>
    <xf numFmtId="0" fontId="12" fillId="0" borderId="32" xfId="0" applyFont="1" applyBorder="1" applyAlignment="1" applyProtection="1">
      <alignment vertical="center"/>
      <protection/>
    </xf>
    <xf numFmtId="0" fontId="12" fillId="0" borderId="5" xfId="0" applyFont="1" applyBorder="1" applyAlignment="1" applyProtection="1">
      <alignment vertical="center"/>
      <protection/>
    </xf>
    <xf numFmtId="0" fontId="12" fillId="0" borderId="31" xfId="0" applyFont="1" applyBorder="1" applyAlignment="1" applyProtection="1">
      <alignment vertical="center"/>
      <protection/>
    </xf>
    <xf numFmtId="0" fontId="14"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21"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pplyProtection="1">
      <alignment horizontal="left" vertical="center"/>
      <protection/>
    </xf>
    <xf numFmtId="0" fontId="0" fillId="0" borderId="33" xfId="0" applyBorder="1" applyProtection="1">
      <protection/>
    </xf>
    <xf numFmtId="0" fontId="22" fillId="0" borderId="34" xfId="0" applyFont="1" applyBorder="1" applyAlignment="1" applyProtection="1">
      <alignment horizontal="left" vertical="center"/>
      <protection/>
    </xf>
    <xf numFmtId="0" fontId="0" fillId="0" borderId="34" xfId="0" applyFont="1" applyBorder="1" applyAlignment="1" applyProtection="1">
      <alignment vertical="center"/>
      <protection/>
    </xf>
    <xf numFmtId="4" fontId="22" fillId="0" borderId="34"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8" xfId="0"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2" fillId="0" borderId="19" xfId="0" applyFont="1" applyBorder="1" applyAlignment="1" applyProtection="1">
      <alignment vertical="center"/>
      <protection/>
    </xf>
    <xf numFmtId="0" fontId="2" fillId="0" borderId="0" xfId="0" applyFont="1" applyAlignment="1" applyProtection="1">
      <alignment vertical="center"/>
      <protection/>
    </xf>
    <xf numFmtId="0" fontId="0" fillId="6" borderId="0" xfId="0" applyFont="1" applyFill="1" applyBorder="1" applyAlignment="1" applyProtection="1">
      <alignment vertical="center"/>
      <protection/>
    </xf>
    <xf numFmtId="0" fontId="4" fillId="6" borderId="21" xfId="0" applyFont="1" applyFill="1" applyBorder="1" applyAlignment="1" applyProtection="1">
      <alignment horizontal="left" vertical="center"/>
      <protection/>
    </xf>
    <xf numFmtId="0" fontId="0" fillId="6" borderId="3" xfId="0" applyFont="1" applyFill="1" applyBorder="1" applyAlignment="1" applyProtection="1">
      <alignment vertical="center"/>
      <protection/>
    </xf>
    <xf numFmtId="0" fontId="4" fillId="6" borderId="3" xfId="0" applyFont="1" applyFill="1" applyBorder="1" applyAlignment="1" applyProtection="1">
      <alignment horizontal="center" vertical="center"/>
      <protection/>
    </xf>
    <xf numFmtId="0" fontId="4" fillId="6" borderId="3" xfId="0" applyFont="1" applyFill="1" applyBorder="1" applyAlignment="1" applyProtection="1">
      <alignment horizontal="left" vertical="center"/>
      <protection/>
    </xf>
    <xf numFmtId="0" fontId="0" fillId="6" borderId="3" xfId="0" applyFont="1" applyFill="1" applyBorder="1" applyAlignment="1" applyProtection="1">
      <alignment vertical="center"/>
      <protection/>
    </xf>
    <xf numFmtId="4" fontId="4" fillId="6" borderId="3"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6" borderId="19" xfId="0" applyFont="1" applyFill="1" applyBorder="1" applyAlignment="1" applyProtection="1">
      <alignment vertical="center"/>
      <protection/>
    </xf>
    <xf numFmtId="0" fontId="3" fillId="0" borderId="18" xfId="0" applyFont="1" applyBorder="1" applyAlignment="1" applyProtection="1">
      <alignment vertical="center"/>
      <protection/>
    </xf>
    <xf numFmtId="0" fontId="3" fillId="0" borderId="0" xfId="0" applyFont="1" applyAlignment="1" applyProtection="1">
      <alignment vertical="center"/>
      <protection/>
    </xf>
    <xf numFmtId="0" fontId="4" fillId="0" borderId="18"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7" xfId="0" applyFont="1" applyBorder="1" applyAlignment="1" applyProtection="1">
      <alignment horizontal="center" vertical="center"/>
      <protection/>
    </xf>
    <xf numFmtId="0" fontId="24" fillId="0" borderId="2" xfId="0" applyFont="1" applyBorder="1" applyAlignment="1" applyProtection="1">
      <alignment horizontal="left" vertical="center"/>
      <protection/>
    </xf>
    <xf numFmtId="0" fontId="0" fillId="0" borderId="28" xfId="0" applyFont="1" applyBorder="1" applyAlignment="1" applyProtection="1">
      <alignment vertical="center"/>
      <protection/>
    </xf>
    <xf numFmtId="0" fontId="2" fillId="0" borderId="2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3" borderId="21" xfId="0" applyFont="1" applyFill="1" applyBorder="1" applyAlignment="1" applyProtection="1">
      <alignment horizontal="center" vertical="center"/>
      <protection/>
    </xf>
    <xf numFmtId="0" fontId="3" fillId="3" borderId="3" xfId="0" applyFont="1" applyFill="1" applyBorder="1" applyAlignment="1" applyProtection="1">
      <alignment horizontal="left" vertical="center"/>
      <protection/>
    </xf>
    <xf numFmtId="0" fontId="3" fillId="3" borderId="3" xfId="0" applyFont="1" applyFill="1" applyBorder="1" applyAlignment="1" applyProtection="1">
      <alignment horizontal="center" vertical="center"/>
      <protection/>
    </xf>
    <xf numFmtId="0" fontId="3" fillId="3" borderId="3" xfId="0" applyFont="1" applyFill="1" applyBorder="1" applyAlignment="1" applyProtection="1">
      <alignment horizontal="right" vertical="center"/>
      <protection/>
    </xf>
    <xf numFmtId="0" fontId="3" fillId="3" borderId="35" xfId="0" applyFont="1" applyFill="1" applyBorder="1" applyAlignment="1" applyProtection="1">
      <alignment horizontal="center"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29"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30" xfId="0" applyNumberFormat="1" applyFont="1" applyBorder="1" applyAlignment="1" applyProtection="1">
      <alignment vertical="center"/>
      <protection/>
    </xf>
    <xf numFmtId="0" fontId="26"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18"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4" fontId="30" fillId="0" borderId="29"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30"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31" fillId="0" borderId="0" xfId="20" applyFont="1" applyAlignment="1" applyProtection="1">
      <alignment horizontal="center" vertical="center"/>
      <protection/>
    </xf>
    <xf numFmtId="0" fontId="6" fillId="0" borderId="18" xfId="0" applyFont="1" applyBorder="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4" fontId="33" fillId="0" borderId="29"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30"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30" fillId="0" borderId="32" xfId="0" applyNumberFormat="1" applyFont="1" applyBorder="1" applyAlignment="1" applyProtection="1">
      <alignment vertical="center"/>
      <protection/>
    </xf>
    <xf numFmtId="4" fontId="30" fillId="0" borderId="5" xfId="0" applyNumberFormat="1" applyFont="1" applyBorder="1" applyAlignment="1" applyProtection="1">
      <alignment vertical="center"/>
      <protection/>
    </xf>
    <xf numFmtId="166" fontId="30" fillId="0" borderId="5" xfId="0" applyNumberFormat="1" applyFont="1" applyBorder="1" applyAlignment="1" applyProtection="1">
      <alignment vertical="center"/>
      <protection/>
    </xf>
    <xf numFmtId="4" fontId="30" fillId="0" borderId="31" xfId="0" applyNumberFormat="1" applyFont="1" applyBorder="1" applyAlignment="1" applyProtection="1">
      <alignment vertical="center"/>
      <protection/>
    </xf>
    <xf numFmtId="49" fontId="3" fillId="0" borderId="0" xfId="0" applyNumberFormat="1" applyFont="1" applyBorder="1" applyAlignment="1" applyProtection="1">
      <alignment horizontal="left" vertical="center"/>
      <protection locked="0"/>
    </xf>
    <xf numFmtId="4" fontId="0" fillId="7" borderId="7" xfId="0" applyNumberFormat="1" applyFont="1" applyFill="1" applyBorder="1" applyAlignment="1" applyProtection="1">
      <alignment vertical="center"/>
      <protection locked="0"/>
    </xf>
    <xf numFmtId="14" fontId="3" fillId="4"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1"/>
  <sheetViews>
    <sheetView showGridLines="0" tabSelected="1" workbookViewId="0" topLeftCell="A1">
      <pane ySplit="1" topLeftCell="A2" activePane="bottomLeft" state="frozen"/>
      <selection pane="bottomLeft" activeCell="AN14" sqref="AN14"/>
    </sheetView>
  </sheetViews>
  <sheetFormatPr defaultColWidth="9.33203125" defaultRowHeight="13.5"/>
  <cols>
    <col min="1" max="1" width="8.33203125" style="125" customWidth="1"/>
    <col min="2" max="2" width="1.66796875" style="125" customWidth="1"/>
    <col min="3" max="3" width="4.16015625" style="125" customWidth="1"/>
    <col min="4" max="33" width="2.66015625" style="125" customWidth="1"/>
    <col min="34" max="34" width="3.33203125" style="125" customWidth="1"/>
    <col min="35" max="35" width="31.66015625" style="125" customWidth="1"/>
    <col min="36" max="37" width="2.5" style="125" customWidth="1"/>
    <col min="38" max="38" width="8.33203125" style="125" customWidth="1"/>
    <col min="39" max="39" width="3.33203125" style="125" customWidth="1"/>
    <col min="40" max="40" width="13.33203125" style="125" customWidth="1"/>
    <col min="41" max="41" width="7.5" style="125" customWidth="1"/>
    <col min="42" max="42" width="4.16015625" style="125" customWidth="1"/>
    <col min="43" max="43" width="15.66015625" style="125" customWidth="1"/>
    <col min="44" max="44" width="13.66015625" style="125" customWidth="1"/>
    <col min="45" max="47" width="25.83203125" style="125" hidden="1" customWidth="1"/>
    <col min="48" max="52" width="21.66015625" style="125" hidden="1" customWidth="1"/>
    <col min="53" max="53" width="19.16015625" style="125" hidden="1" customWidth="1"/>
    <col min="54" max="54" width="25" style="125" hidden="1" customWidth="1"/>
    <col min="55" max="56" width="19.16015625" style="125" hidden="1" customWidth="1"/>
    <col min="57" max="57" width="66.5" style="125" customWidth="1"/>
    <col min="58" max="70" width="9.33203125" style="125" customWidth="1"/>
    <col min="71" max="91" width="9.33203125" style="125" hidden="1" customWidth="1"/>
    <col min="92" max="16384" width="9.33203125" style="125" customWidth="1"/>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124"/>
      <c r="AJ1" s="121"/>
      <c r="AK1" s="121"/>
      <c r="AL1" s="121"/>
      <c r="AM1" s="121"/>
      <c r="AN1" s="121"/>
      <c r="AO1" s="121"/>
      <c r="AP1" s="121"/>
      <c r="AQ1" s="121"/>
      <c r="AR1" s="121"/>
      <c r="AS1" s="121"/>
      <c r="AT1" s="121"/>
      <c r="AU1" s="121"/>
      <c r="AV1" s="121"/>
      <c r="AW1" s="121"/>
      <c r="AX1" s="121"/>
      <c r="AY1" s="121"/>
      <c r="AZ1" s="121"/>
      <c r="BA1" s="2" t="s">
        <v>4</v>
      </c>
      <c r="BB1" s="2" t="s">
        <v>5</v>
      </c>
      <c r="BC1" s="121"/>
      <c r="BD1" s="121"/>
      <c r="BE1" s="121"/>
      <c r="BF1" s="121"/>
      <c r="BG1" s="121"/>
      <c r="BH1" s="121"/>
      <c r="BI1" s="121"/>
      <c r="BJ1" s="121"/>
      <c r="BK1" s="121"/>
      <c r="BL1" s="121"/>
      <c r="BM1" s="121"/>
      <c r="BN1" s="121"/>
      <c r="BO1" s="121"/>
      <c r="BP1" s="121"/>
      <c r="BQ1" s="121"/>
      <c r="BR1" s="121"/>
      <c r="BT1" s="294" t="s">
        <v>6</v>
      </c>
      <c r="BU1" s="294" t="s">
        <v>6</v>
      </c>
      <c r="BV1" s="294" t="s">
        <v>7</v>
      </c>
    </row>
    <row r="2" spans="3:72" ht="36.95" customHeight="1">
      <c r="AR2" s="126" t="s">
        <v>8</v>
      </c>
      <c r="AS2" s="127"/>
      <c r="AT2" s="127"/>
      <c r="AU2" s="127"/>
      <c r="AV2" s="127"/>
      <c r="AW2" s="127"/>
      <c r="AX2" s="127"/>
      <c r="AY2" s="127"/>
      <c r="AZ2" s="127"/>
      <c r="BA2" s="127"/>
      <c r="BB2" s="127"/>
      <c r="BC2" s="127"/>
      <c r="BD2" s="127"/>
      <c r="BE2" s="127"/>
      <c r="BS2" s="128" t="s">
        <v>9</v>
      </c>
      <c r="BT2" s="128" t="s">
        <v>10</v>
      </c>
    </row>
    <row r="3" spans="2:72" ht="6.95" customHeight="1">
      <c r="B3" s="129"/>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1"/>
      <c r="BS3" s="128" t="s">
        <v>9</v>
      </c>
      <c r="BT3" s="128" t="s">
        <v>11</v>
      </c>
    </row>
    <row r="4" spans="2:71" ht="36.95" customHeight="1">
      <c r="B4" s="132"/>
      <c r="C4" s="133"/>
      <c r="D4" s="134" t="s">
        <v>12</v>
      </c>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5"/>
      <c r="AS4" s="136" t="s">
        <v>13</v>
      </c>
      <c r="BE4" s="295" t="s">
        <v>14</v>
      </c>
      <c r="BS4" s="128" t="s">
        <v>15</v>
      </c>
    </row>
    <row r="5" spans="2:71" ht="14.45" customHeight="1">
      <c r="B5" s="132"/>
      <c r="C5" s="133"/>
      <c r="D5" s="296" t="s">
        <v>16</v>
      </c>
      <c r="E5" s="133"/>
      <c r="F5" s="133"/>
      <c r="G5" s="133"/>
      <c r="H5" s="133"/>
      <c r="I5" s="133"/>
      <c r="J5" s="133"/>
      <c r="K5" s="297" t="s">
        <v>17</v>
      </c>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133"/>
      <c r="AQ5" s="135"/>
      <c r="BE5" s="299" t="s">
        <v>18</v>
      </c>
      <c r="BS5" s="128" t="s">
        <v>9</v>
      </c>
    </row>
    <row r="6" spans="2:71" ht="36.95" customHeight="1">
      <c r="B6" s="132"/>
      <c r="C6" s="133"/>
      <c r="D6" s="300" t="s">
        <v>19</v>
      </c>
      <c r="E6" s="133"/>
      <c r="F6" s="133"/>
      <c r="G6" s="133"/>
      <c r="H6" s="133"/>
      <c r="I6" s="133"/>
      <c r="J6" s="133"/>
      <c r="K6" s="301" t="s">
        <v>20</v>
      </c>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133"/>
      <c r="AQ6" s="135"/>
      <c r="BE6" s="302"/>
      <c r="BS6" s="128" t="s">
        <v>9</v>
      </c>
    </row>
    <row r="7" spans="2:71" ht="14.45" customHeight="1">
      <c r="B7" s="132"/>
      <c r="C7" s="133"/>
      <c r="D7" s="137" t="s">
        <v>21</v>
      </c>
      <c r="E7" s="133"/>
      <c r="F7" s="133"/>
      <c r="G7" s="133"/>
      <c r="H7" s="133"/>
      <c r="I7" s="133"/>
      <c r="J7" s="133"/>
      <c r="K7" s="146" t="s">
        <v>5</v>
      </c>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7" t="s">
        <v>22</v>
      </c>
      <c r="AL7" s="133"/>
      <c r="AM7" s="133"/>
      <c r="AN7" s="146" t="s">
        <v>5</v>
      </c>
      <c r="AO7" s="133"/>
      <c r="AP7" s="133"/>
      <c r="AQ7" s="135"/>
      <c r="BE7" s="302"/>
      <c r="BS7" s="128" t="s">
        <v>9</v>
      </c>
    </row>
    <row r="8" spans="2:71" ht="14.45" customHeight="1">
      <c r="B8" s="132"/>
      <c r="C8" s="133"/>
      <c r="D8" s="137" t="s">
        <v>23</v>
      </c>
      <c r="E8" s="133"/>
      <c r="F8" s="133"/>
      <c r="G8" s="133"/>
      <c r="H8" s="133"/>
      <c r="I8" s="133"/>
      <c r="J8" s="133"/>
      <c r="K8" s="146" t="s">
        <v>24</v>
      </c>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7" t="s">
        <v>25</v>
      </c>
      <c r="AL8" s="133"/>
      <c r="AM8" s="133"/>
      <c r="AN8" s="385">
        <v>43418</v>
      </c>
      <c r="AO8" s="133"/>
      <c r="AP8" s="133"/>
      <c r="AQ8" s="135"/>
      <c r="BE8" s="302"/>
      <c r="BS8" s="128" t="s">
        <v>9</v>
      </c>
    </row>
    <row r="9" spans="2:71" ht="14.45" customHeight="1">
      <c r="B9" s="132"/>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5"/>
      <c r="BE9" s="302"/>
      <c r="BS9" s="128" t="s">
        <v>9</v>
      </c>
    </row>
    <row r="10" spans="2:71" ht="14.45" customHeight="1">
      <c r="B10" s="132"/>
      <c r="C10" s="133"/>
      <c r="D10" s="137" t="s">
        <v>26</v>
      </c>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7" t="s">
        <v>27</v>
      </c>
      <c r="AL10" s="133"/>
      <c r="AM10" s="133"/>
      <c r="AN10" s="146" t="s">
        <v>5</v>
      </c>
      <c r="AO10" s="133"/>
      <c r="AP10" s="133"/>
      <c r="AQ10" s="135"/>
      <c r="BE10" s="302"/>
      <c r="BS10" s="128" t="s">
        <v>9</v>
      </c>
    </row>
    <row r="11" spans="2:71" ht="18.4" customHeight="1">
      <c r="B11" s="132"/>
      <c r="C11" s="133"/>
      <c r="D11" s="133"/>
      <c r="E11" s="146" t="s">
        <v>28</v>
      </c>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7" t="s">
        <v>29</v>
      </c>
      <c r="AL11" s="133"/>
      <c r="AM11" s="133"/>
      <c r="AN11" s="146" t="s">
        <v>5</v>
      </c>
      <c r="AO11" s="133"/>
      <c r="AP11" s="133"/>
      <c r="AQ11" s="135"/>
      <c r="BE11" s="302"/>
      <c r="BS11" s="128" t="s">
        <v>9</v>
      </c>
    </row>
    <row r="12" spans="2:71" ht="6.95" customHeight="1">
      <c r="B12" s="132"/>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5"/>
      <c r="BE12" s="302"/>
      <c r="BS12" s="128" t="s">
        <v>9</v>
      </c>
    </row>
    <row r="13" spans="2:71" ht="14.45" customHeight="1">
      <c r="B13" s="132"/>
      <c r="C13" s="133"/>
      <c r="D13" s="137" t="s">
        <v>30</v>
      </c>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7" t="s">
        <v>27</v>
      </c>
      <c r="AL13" s="133"/>
      <c r="AM13" s="133"/>
      <c r="AN13" s="111" t="s">
        <v>31</v>
      </c>
      <c r="AO13" s="133"/>
      <c r="AP13" s="133"/>
      <c r="AQ13" s="135"/>
      <c r="BE13" s="302"/>
      <c r="BS13" s="128" t="s">
        <v>9</v>
      </c>
    </row>
    <row r="14" spans="2:71" ht="15">
      <c r="B14" s="132"/>
      <c r="C14" s="133"/>
      <c r="D14" s="133"/>
      <c r="E14" s="112" t="s">
        <v>31</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137" t="s">
        <v>29</v>
      </c>
      <c r="AL14" s="133"/>
      <c r="AM14" s="133"/>
      <c r="AN14" s="111" t="s">
        <v>31</v>
      </c>
      <c r="AO14" s="133"/>
      <c r="AP14" s="133"/>
      <c r="AQ14" s="135"/>
      <c r="BE14" s="302"/>
      <c r="BS14" s="128" t="s">
        <v>9</v>
      </c>
    </row>
    <row r="15" spans="2:71" ht="6.95" customHeight="1">
      <c r="B15" s="132"/>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5"/>
      <c r="BE15" s="302"/>
      <c r="BS15" s="128" t="s">
        <v>6</v>
      </c>
    </row>
    <row r="16" spans="2:71" ht="14.45" customHeight="1">
      <c r="B16" s="132"/>
      <c r="C16" s="133"/>
      <c r="D16" s="137" t="s">
        <v>32</v>
      </c>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7" t="s">
        <v>27</v>
      </c>
      <c r="AL16" s="133"/>
      <c r="AM16" s="133"/>
      <c r="AN16" s="146" t="s">
        <v>5</v>
      </c>
      <c r="AO16" s="133"/>
      <c r="AP16" s="133"/>
      <c r="AQ16" s="135"/>
      <c r="BE16" s="302"/>
      <c r="BS16" s="128" t="s">
        <v>6</v>
      </c>
    </row>
    <row r="17" spans="2:71" ht="18.4" customHeight="1">
      <c r="B17" s="132"/>
      <c r="C17" s="133"/>
      <c r="D17" s="133"/>
      <c r="E17" s="146" t="s">
        <v>33</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7" t="s">
        <v>29</v>
      </c>
      <c r="AL17" s="133"/>
      <c r="AM17" s="133"/>
      <c r="AN17" s="146" t="s">
        <v>5</v>
      </c>
      <c r="AO17" s="133"/>
      <c r="AP17" s="133"/>
      <c r="AQ17" s="135"/>
      <c r="BE17" s="302"/>
      <c r="BS17" s="128" t="s">
        <v>34</v>
      </c>
    </row>
    <row r="18" spans="2:71" ht="6.95" customHeight="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5"/>
      <c r="BE18" s="302"/>
      <c r="BS18" s="128" t="s">
        <v>9</v>
      </c>
    </row>
    <row r="19" spans="2:71" ht="14.45" customHeight="1">
      <c r="B19" s="132"/>
      <c r="C19" s="133"/>
      <c r="D19" s="137" t="s">
        <v>35</v>
      </c>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5"/>
      <c r="BE19" s="302"/>
      <c r="BS19" s="128" t="s">
        <v>9</v>
      </c>
    </row>
    <row r="20" spans="2:71" ht="85.5" customHeight="1">
      <c r="B20" s="132"/>
      <c r="C20" s="133"/>
      <c r="D20" s="133"/>
      <c r="E20" s="150" t="s">
        <v>36</v>
      </c>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33"/>
      <c r="AP20" s="133"/>
      <c r="AQ20" s="135"/>
      <c r="BE20" s="302"/>
      <c r="BS20" s="128" t="s">
        <v>6</v>
      </c>
    </row>
    <row r="21" spans="2:57" ht="6.95" customHeight="1">
      <c r="B21" s="132"/>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5"/>
      <c r="BE21" s="302"/>
    </row>
    <row r="22" spans="2:57" ht="6.95" customHeight="1">
      <c r="B22" s="132"/>
      <c r="C22" s="13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133"/>
      <c r="AQ22" s="135"/>
      <c r="BE22" s="302"/>
    </row>
    <row r="23" spans="2:57" s="140" customFormat="1" ht="25.9" customHeight="1">
      <c r="B23" s="141"/>
      <c r="C23" s="142"/>
      <c r="D23" s="304" t="s">
        <v>37</v>
      </c>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6">
        <f>ROUND(AG51,2)</f>
        <v>0</v>
      </c>
      <c r="AL23" s="307"/>
      <c r="AM23" s="307"/>
      <c r="AN23" s="307"/>
      <c r="AO23" s="307"/>
      <c r="AP23" s="142"/>
      <c r="AQ23" s="144"/>
      <c r="BE23" s="302"/>
    </row>
    <row r="24" spans="2:57" s="140" customFormat="1" ht="6.95" customHeight="1">
      <c r="B24" s="141"/>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4"/>
      <c r="BE24" s="302"/>
    </row>
    <row r="25" spans="2:57" s="140" customFormat="1" ht="13.5">
      <c r="B25" s="141"/>
      <c r="C25" s="142"/>
      <c r="D25" s="142"/>
      <c r="E25" s="142"/>
      <c r="F25" s="142"/>
      <c r="G25" s="142"/>
      <c r="H25" s="142"/>
      <c r="I25" s="142"/>
      <c r="J25" s="142"/>
      <c r="K25" s="142"/>
      <c r="L25" s="308" t="s">
        <v>38</v>
      </c>
      <c r="M25" s="308"/>
      <c r="N25" s="308"/>
      <c r="O25" s="308"/>
      <c r="P25" s="142"/>
      <c r="Q25" s="142"/>
      <c r="R25" s="142"/>
      <c r="S25" s="142"/>
      <c r="T25" s="142"/>
      <c r="U25" s="142"/>
      <c r="V25" s="142"/>
      <c r="W25" s="308" t="s">
        <v>39</v>
      </c>
      <c r="X25" s="308"/>
      <c r="Y25" s="308"/>
      <c r="Z25" s="308"/>
      <c r="AA25" s="308"/>
      <c r="AB25" s="308"/>
      <c r="AC25" s="308"/>
      <c r="AD25" s="308"/>
      <c r="AE25" s="308"/>
      <c r="AF25" s="142"/>
      <c r="AG25" s="142"/>
      <c r="AH25" s="142"/>
      <c r="AI25" s="142"/>
      <c r="AJ25" s="142"/>
      <c r="AK25" s="308" t="s">
        <v>40</v>
      </c>
      <c r="AL25" s="308"/>
      <c r="AM25" s="308"/>
      <c r="AN25" s="308"/>
      <c r="AO25" s="308"/>
      <c r="AP25" s="142"/>
      <c r="AQ25" s="144"/>
      <c r="BE25" s="302"/>
    </row>
    <row r="26" spans="2:57" s="315" customFormat="1" ht="14.45" customHeight="1">
      <c r="B26" s="309"/>
      <c r="C26" s="310"/>
      <c r="D26" s="158" t="s">
        <v>41</v>
      </c>
      <c r="E26" s="310"/>
      <c r="F26" s="158" t="s">
        <v>42</v>
      </c>
      <c r="G26" s="310"/>
      <c r="H26" s="310"/>
      <c r="I26" s="310"/>
      <c r="J26" s="310"/>
      <c r="K26" s="310"/>
      <c r="L26" s="311">
        <v>0.21</v>
      </c>
      <c r="M26" s="312"/>
      <c r="N26" s="312"/>
      <c r="O26" s="312"/>
      <c r="P26" s="310"/>
      <c r="Q26" s="310"/>
      <c r="R26" s="310"/>
      <c r="S26" s="310"/>
      <c r="T26" s="310"/>
      <c r="U26" s="310"/>
      <c r="V26" s="310"/>
      <c r="W26" s="313">
        <f>ROUND(AZ51,2)</f>
        <v>0</v>
      </c>
      <c r="X26" s="312"/>
      <c r="Y26" s="312"/>
      <c r="Z26" s="312"/>
      <c r="AA26" s="312"/>
      <c r="AB26" s="312"/>
      <c r="AC26" s="312"/>
      <c r="AD26" s="312"/>
      <c r="AE26" s="312"/>
      <c r="AF26" s="310"/>
      <c r="AG26" s="310"/>
      <c r="AH26" s="310"/>
      <c r="AI26" s="310"/>
      <c r="AJ26" s="310"/>
      <c r="AK26" s="313">
        <f>ROUND(AV51,2)</f>
        <v>0</v>
      </c>
      <c r="AL26" s="312"/>
      <c r="AM26" s="312"/>
      <c r="AN26" s="312"/>
      <c r="AO26" s="312"/>
      <c r="AP26" s="310"/>
      <c r="AQ26" s="314"/>
      <c r="BE26" s="302"/>
    </row>
    <row r="27" spans="2:57" s="315" customFormat="1" ht="14.45" customHeight="1">
      <c r="B27" s="309"/>
      <c r="C27" s="310"/>
      <c r="D27" s="310"/>
      <c r="E27" s="310"/>
      <c r="F27" s="158" t="s">
        <v>43</v>
      </c>
      <c r="G27" s="310"/>
      <c r="H27" s="310"/>
      <c r="I27" s="310"/>
      <c r="J27" s="310"/>
      <c r="K27" s="310"/>
      <c r="L27" s="311">
        <v>0.15</v>
      </c>
      <c r="M27" s="312"/>
      <c r="N27" s="312"/>
      <c r="O27" s="312"/>
      <c r="P27" s="310"/>
      <c r="Q27" s="310"/>
      <c r="R27" s="310"/>
      <c r="S27" s="310"/>
      <c r="T27" s="310"/>
      <c r="U27" s="310"/>
      <c r="V27" s="310"/>
      <c r="W27" s="313">
        <f>ROUND(BA51,2)</f>
        <v>0</v>
      </c>
      <c r="X27" s="312"/>
      <c r="Y27" s="312"/>
      <c r="Z27" s="312"/>
      <c r="AA27" s="312"/>
      <c r="AB27" s="312"/>
      <c r="AC27" s="312"/>
      <c r="AD27" s="312"/>
      <c r="AE27" s="312"/>
      <c r="AF27" s="310"/>
      <c r="AG27" s="310"/>
      <c r="AH27" s="310"/>
      <c r="AI27" s="310"/>
      <c r="AJ27" s="310"/>
      <c r="AK27" s="313">
        <f>ROUND(AW51,2)</f>
        <v>0</v>
      </c>
      <c r="AL27" s="312"/>
      <c r="AM27" s="312"/>
      <c r="AN27" s="312"/>
      <c r="AO27" s="312"/>
      <c r="AP27" s="310"/>
      <c r="AQ27" s="314"/>
      <c r="BE27" s="302"/>
    </row>
    <row r="28" spans="2:57" s="315" customFormat="1" ht="14.45" customHeight="1" hidden="1">
      <c r="B28" s="309"/>
      <c r="C28" s="310"/>
      <c r="D28" s="310"/>
      <c r="E28" s="310"/>
      <c r="F28" s="158" t="s">
        <v>44</v>
      </c>
      <c r="G28" s="310"/>
      <c r="H28" s="310"/>
      <c r="I28" s="310"/>
      <c r="J28" s="310"/>
      <c r="K28" s="310"/>
      <c r="L28" s="311">
        <v>0.21</v>
      </c>
      <c r="M28" s="312"/>
      <c r="N28" s="312"/>
      <c r="O28" s="312"/>
      <c r="P28" s="310"/>
      <c r="Q28" s="310"/>
      <c r="R28" s="310"/>
      <c r="S28" s="310"/>
      <c r="T28" s="310"/>
      <c r="U28" s="310"/>
      <c r="V28" s="310"/>
      <c r="W28" s="313">
        <f>ROUND(BB51,2)</f>
        <v>0</v>
      </c>
      <c r="X28" s="312"/>
      <c r="Y28" s="312"/>
      <c r="Z28" s="312"/>
      <c r="AA28" s="312"/>
      <c r="AB28" s="312"/>
      <c r="AC28" s="312"/>
      <c r="AD28" s="312"/>
      <c r="AE28" s="312"/>
      <c r="AF28" s="310"/>
      <c r="AG28" s="310"/>
      <c r="AH28" s="310"/>
      <c r="AI28" s="310"/>
      <c r="AJ28" s="310"/>
      <c r="AK28" s="313">
        <v>0</v>
      </c>
      <c r="AL28" s="312"/>
      <c r="AM28" s="312"/>
      <c r="AN28" s="312"/>
      <c r="AO28" s="312"/>
      <c r="AP28" s="310"/>
      <c r="AQ28" s="314"/>
      <c r="BE28" s="302"/>
    </row>
    <row r="29" spans="2:57" s="315" customFormat="1" ht="14.45" customHeight="1" hidden="1">
      <c r="B29" s="309"/>
      <c r="C29" s="310"/>
      <c r="D29" s="310"/>
      <c r="E29" s="310"/>
      <c r="F29" s="158" t="s">
        <v>45</v>
      </c>
      <c r="G29" s="310"/>
      <c r="H29" s="310"/>
      <c r="I29" s="310"/>
      <c r="J29" s="310"/>
      <c r="K29" s="310"/>
      <c r="L29" s="311">
        <v>0.15</v>
      </c>
      <c r="M29" s="312"/>
      <c r="N29" s="312"/>
      <c r="O29" s="312"/>
      <c r="P29" s="310"/>
      <c r="Q29" s="310"/>
      <c r="R29" s="310"/>
      <c r="S29" s="310"/>
      <c r="T29" s="310"/>
      <c r="U29" s="310"/>
      <c r="V29" s="310"/>
      <c r="W29" s="313">
        <f>ROUND(BC51,2)</f>
        <v>0</v>
      </c>
      <c r="X29" s="312"/>
      <c r="Y29" s="312"/>
      <c r="Z29" s="312"/>
      <c r="AA29" s="312"/>
      <c r="AB29" s="312"/>
      <c r="AC29" s="312"/>
      <c r="AD29" s="312"/>
      <c r="AE29" s="312"/>
      <c r="AF29" s="310"/>
      <c r="AG29" s="310"/>
      <c r="AH29" s="310"/>
      <c r="AI29" s="310"/>
      <c r="AJ29" s="310"/>
      <c r="AK29" s="313">
        <v>0</v>
      </c>
      <c r="AL29" s="312"/>
      <c r="AM29" s="312"/>
      <c r="AN29" s="312"/>
      <c r="AO29" s="312"/>
      <c r="AP29" s="310"/>
      <c r="AQ29" s="314"/>
      <c r="BE29" s="302"/>
    </row>
    <row r="30" spans="2:57" s="315" customFormat="1" ht="14.45" customHeight="1" hidden="1">
      <c r="B30" s="309"/>
      <c r="C30" s="310"/>
      <c r="D30" s="310"/>
      <c r="E30" s="310"/>
      <c r="F30" s="158" t="s">
        <v>46</v>
      </c>
      <c r="G30" s="310"/>
      <c r="H30" s="310"/>
      <c r="I30" s="310"/>
      <c r="J30" s="310"/>
      <c r="K30" s="310"/>
      <c r="L30" s="311">
        <v>0</v>
      </c>
      <c r="M30" s="312"/>
      <c r="N30" s="312"/>
      <c r="O30" s="312"/>
      <c r="P30" s="310"/>
      <c r="Q30" s="310"/>
      <c r="R30" s="310"/>
      <c r="S30" s="310"/>
      <c r="T30" s="310"/>
      <c r="U30" s="310"/>
      <c r="V30" s="310"/>
      <c r="W30" s="313">
        <f>ROUND(BD51,2)</f>
        <v>0</v>
      </c>
      <c r="X30" s="312"/>
      <c r="Y30" s="312"/>
      <c r="Z30" s="312"/>
      <c r="AA30" s="312"/>
      <c r="AB30" s="312"/>
      <c r="AC30" s="312"/>
      <c r="AD30" s="312"/>
      <c r="AE30" s="312"/>
      <c r="AF30" s="310"/>
      <c r="AG30" s="310"/>
      <c r="AH30" s="310"/>
      <c r="AI30" s="310"/>
      <c r="AJ30" s="310"/>
      <c r="AK30" s="313">
        <v>0</v>
      </c>
      <c r="AL30" s="312"/>
      <c r="AM30" s="312"/>
      <c r="AN30" s="312"/>
      <c r="AO30" s="312"/>
      <c r="AP30" s="310"/>
      <c r="AQ30" s="314"/>
      <c r="BE30" s="302"/>
    </row>
    <row r="31" spans="2:57" s="140" customFormat="1" ht="6.95" customHeight="1">
      <c r="B31" s="141"/>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4"/>
      <c r="BE31" s="302"/>
    </row>
    <row r="32" spans="2:57" s="140" customFormat="1" ht="25.9" customHeight="1">
      <c r="B32" s="141"/>
      <c r="C32" s="316"/>
      <c r="D32" s="317" t="s">
        <v>47</v>
      </c>
      <c r="E32" s="318"/>
      <c r="F32" s="318"/>
      <c r="G32" s="318"/>
      <c r="H32" s="318"/>
      <c r="I32" s="318"/>
      <c r="J32" s="318"/>
      <c r="K32" s="318"/>
      <c r="L32" s="318"/>
      <c r="M32" s="318"/>
      <c r="N32" s="318"/>
      <c r="O32" s="318"/>
      <c r="P32" s="318"/>
      <c r="Q32" s="318"/>
      <c r="R32" s="318"/>
      <c r="S32" s="318"/>
      <c r="T32" s="319" t="s">
        <v>48</v>
      </c>
      <c r="U32" s="318"/>
      <c r="V32" s="318"/>
      <c r="W32" s="318"/>
      <c r="X32" s="320" t="s">
        <v>49</v>
      </c>
      <c r="Y32" s="321"/>
      <c r="Z32" s="321"/>
      <c r="AA32" s="321"/>
      <c r="AB32" s="321"/>
      <c r="AC32" s="318"/>
      <c r="AD32" s="318"/>
      <c r="AE32" s="318"/>
      <c r="AF32" s="318"/>
      <c r="AG32" s="318"/>
      <c r="AH32" s="318"/>
      <c r="AI32" s="318"/>
      <c r="AJ32" s="318"/>
      <c r="AK32" s="322">
        <f>SUM(AK23:AK30)</f>
        <v>0</v>
      </c>
      <c r="AL32" s="321"/>
      <c r="AM32" s="321"/>
      <c r="AN32" s="321"/>
      <c r="AO32" s="323"/>
      <c r="AP32" s="316"/>
      <c r="AQ32" s="324"/>
      <c r="BE32" s="302"/>
    </row>
    <row r="33" spans="2:43" s="140" customFormat="1" ht="6.95" customHeight="1">
      <c r="B33" s="14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4"/>
    </row>
    <row r="34" spans="2:43" s="140" customFormat="1" ht="6.95" customHeight="1">
      <c r="B34" s="16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9"/>
    </row>
    <row r="38" spans="2:44" s="140" customFormat="1" ht="6.95" customHeight="1">
      <c r="B38" s="170"/>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41"/>
    </row>
    <row r="39" spans="2:44" s="140" customFormat="1" ht="36.95" customHeight="1">
      <c r="B39" s="141"/>
      <c r="C39" s="192" t="s">
        <v>50</v>
      </c>
      <c r="AR39" s="141"/>
    </row>
    <row r="40" spans="2:44" s="140" customFormat="1" ht="6.95" customHeight="1">
      <c r="B40" s="141"/>
      <c r="AR40" s="141"/>
    </row>
    <row r="41" spans="2:44" s="326" customFormat="1" ht="14.45" customHeight="1">
      <c r="B41" s="325"/>
      <c r="C41" s="193" t="s">
        <v>16</v>
      </c>
      <c r="L41" s="326" t="str">
        <f>K5</f>
        <v>2018-10-03</v>
      </c>
      <c r="AR41" s="325"/>
    </row>
    <row r="42" spans="2:44" s="329" customFormat="1" ht="36.95" customHeight="1">
      <c r="B42" s="327"/>
      <c r="C42" s="328" t="s">
        <v>19</v>
      </c>
      <c r="L42" s="197" t="str">
        <f>K6</f>
        <v>Přístavba ZŠ Komenského, Dačice</v>
      </c>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R42" s="327"/>
    </row>
    <row r="43" spans="2:44" s="140" customFormat="1" ht="6.95" customHeight="1">
      <c r="B43" s="141"/>
      <c r="AR43" s="141"/>
    </row>
    <row r="44" spans="2:44" s="140" customFormat="1" ht="15">
      <c r="B44" s="141"/>
      <c r="C44" s="193" t="s">
        <v>23</v>
      </c>
      <c r="L44" s="331" t="str">
        <f>IF(K8="","",K8)</f>
        <v xml:space="preserve"> </v>
      </c>
      <c r="AI44" s="193" t="s">
        <v>25</v>
      </c>
      <c r="AM44" s="332">
        <f>IF(AN8="","",AN8)</f>
        <v>43418</v>
      </c>
      <c r="AN44" s="332"/>
      <c r="AR44" s="141"/>
    </row>
    <row r="45" spans="2:44" s="140" customFormat="1" ht="6.95" customHeight="1">
      <c r="B45" s="141"/>
      <c r="AR45" s="141"/>
    </row>
    <row r="46" spans="2:56" s="140" customFormat="1" ht="15">
      <c r="B46" s="141"/>
      <c r="C46" s="193" t="s">
        <v>26</v>
      </c>
      <c r="L46" s="326" t="str">
        <f>IF(E11="","",E11)</f>
        <v>Město Dačice</v>
      </c>
      <c r="AI46" s="193" t="s">
        <v>32</v>
      </c>
      <c r="AM46" s="333" t="str">
        <f>IF(E17="","",E17)</f>
        <v>f-plan, spol. s r.o.</v>
      </c>
      <c r="AN46" s="333"/>
      <c r="AO46" s="333"/>
      <c r="AP46" s="333"/>
      <c r="AR46" s="141"/>
      <c r="AS46" s="334" t="s">
        <v>51</v>
      </c>
      <c r="AT46" s="335"/>
      <c r="AU46" s="153"/>
      <c r="AV46" s="153"/>
      <c r="AW46" s="153"/>
      <c r="AX46" s="153"/>
      <c r="AY46" s="153"/>
      <c r="AZ46" s="153"/>
      <c r="BA46" s="153"/>
      <c r="BB46" s="153"/>
      <c r="BC46" s="153"/>
      <c r="BD46" s="336"/>
    </row>
    <row r="47" spans="2:56" s="140" customFormat="1" ht="15">
      <c r="B47" s="141"/>
      <c r="C47" s="193" t="s">
        <v>30</v>
      </c>
      <c r="L47" s="326" t="str">
        <f>IF(E14="Vyplň údaj","",E14)</f>
        <v/>
      </c>
      <c r="AR47" s="141"/>
      <c r="AS47" s="337"/>
      <c r="AT47" s="338"/>
      <c r="AU47" s="142"/>
      <c r="AV47" s="142"/>
      <c r="AW47" s="142"/>
      <c r="AX47" s="142"/>
      <c r="AY47" s="142"/>
      <c r="AZ47" s="142"/>
      <c r="BA47" s="142"/>
      <c r="BB47" s="142"/>
      <c r="BC47" s="142"/>
      <c r="BD47" s="241"/>
    </row>
    <row r="48" spans="2:56" s="140" customFormat="1" ht="10.9" customHeight="1">
      <c r="B48" s="141"/>
      <c r="AR48" s="141"/>
      <c r="AS48" s="337"/>
      <c r="AT48" s="338"/>
      <c r="AU48" s="142"/>
      <c r="AV48" s="142"/>
      <c r="AW48" s="142"/>
      <c r="AX48" s="142"/>
      <c r="AY48" s="142"/>
      <c r="AZ48" s="142"/>
      <c r="BA48" s="142"/>
      <c r="BB48" s="142"/>
      <c r="BC48" s="142"/>
      <c r="BD48" s="241"/>
    </row>
    <row r="49" spans="2:56" s="140" customFormat="1" ht="29.25" customHeight="1">
      <c r="B49" s="141"/>
      <c r="C49" s="339" t="s">
        <v>52</v>
      </c>
      <c r="D49" s="340"/>
      <c r="E49" s="340"/>
      <c r="F49" s="340"/>
      <c r="G49" s="340"/>
      <c r="H49" s="162"/>
      <c r="I49" s="341" t="s">
        <v>53</v>
      </c>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2" t="s">
        <v>54</v>
      </c>
      <c r="AH49" s="340"/>
      <c r="AI49" s="340"/>
      <c r="AJ49" s="340"/>
      <c r="AK49" s="340"/>
      <c r="AL49" s="340"/>
      <c r="AM49" s="340"/>
      <c r="AN49" s="341" t="s">
        <v>55</v>
      </c>
      <c r="AO49" s="340"/>
      <c r="AP49" s="340"/>
      <c r="AQ49" s="343" t="s">
        <v>56</v>
      </c>
      <c r="AR49" s="141"/>
      <c r="AS49" s="204" t="s">
        <v>57</v>
      </c>
      <c r="AT49" s="205" t="s">
        <v>58</v>
      </c>
      <c r="AU49" s="205" t="s">
        <v>59</v>
      </c>
      <c r="AV49" s="205" t="s">
        <v>60</v>
      </c>
      <c r="AW49" s="205" t="s">
        <v>61</v>
      </c>
      <c r="AX49" s="205" t="s">
        <v>62</v>
      </c>
      <c r="AY49" s="205" t="s">
        <v>63</v>
      </c>
      <c r="AZ49" s="205" t="s">
        <v>64</v>
      </c>
      <c r="BA49" s="205" t="s">
        <v>65</v>
      </c>
      <c r="BB49" s="205" t="s">
        <v>66</v>
      </c>
      <c r="BC49" s="205" t="s">
        <v>67</v>
      </c>
      <c r="BD49" s="206" t="s">
        <v>68</v>
      </c>
    </row>
    <row r="50" spans="2:56" s="140" customFormat="1" ht="10.9" customHeight="1">
      <c r="B50" s="141"/>
      <c r="AR50" s="141"/>
      <c r="AS50" s="210"/>
      <c r="AT50" s="153"/>
      <c r="AU50" s="153"/>
      <c r="AV50" s="153"/>
      <c r="AW50" s="153"/>
      <c r="AX50" s="153"/>
      <c r="AY50" s="153"/>
      <c r="AZ50" s="153"/>
      <c r="BA50" s="153"/>
      <c r="BB50" s="153"/>
      <c r="BC50" s="153"/>
      <c r="BD50" s="336"/>
    </row>
    <row r="51" spans="2:90" s="329" customFormat="1" ht="32.45" customHeight="1">
      <c r="B51" s="327"/>
      <c r="C51" s="208" t="s">
        <v>69</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5">
        <f>ROUND(AG52+AG59+SUM(AG66:AG69),2)</f>
        <v>0</v>
      </c>
      <c r="AH51" s="345"/>
      <c r="AI51" s="345"/>
      <c r="AJ51" s="345"/>
      <c r="AK51" s="345"/>
      <c r="AL51" s="345"/>
      <c r="AM51" s="345"/>
      <c r="AN51" s="346">
        <f aca="true" t="shared" si="0" ref="AN51:AN69">SUM(AG51,AT51)</f>
        <v>0</v>
      </c>
      <c r="AO51" s="346"/>
      <c r="AP51" s="346"/>
      <c r="AQ51" s="347" t="s">
        <v>5</v>
      </c>
      <c r="AR51" s="327"/>
      <c r="AS51" s="348">
        <f>ROUND(AS52+AS59+SUM(AS66:AS69),2)</f>
        <v>0</v>
      </c>
      <c r="AT51" s="349">
        <f aca="true" t="shared" si="1" ref="AT51:AT69">ROUND(SUM(AV51:AW51),2)</f>
        <v>0</v>
      </c>
      <c r="AU51" s="350">
        <f>ROUND(AU52+AU59+SUM(AU66:AU69),5)</f>
        <v>0</v>
      </c>
      <c r="AV51" s="349">
        <f>ROUND(AZ51*L26,2)</f>
        <v>0</v>
      </c>
      <c r="AW51" s="349">
        <f>ROUND(BA51*L27,2)</f>
        <v>0</v>
      </c>
      <c r="AX51" s="349">
        <f>ROUND(BB51*L26,2)</f>
        <v>0</v>
      </c>
      <c r="AY51" s="349">
        <f>ROUND(BC51*L27,2)</f>
        <v>0</v>
      </c>
      <c r="AZ51" s="349">
        <f>ROUND(AZ52+AZ59+SUM(AZ66:AZ69),2)</f>
        <v>0</v>
      </c>
      <c r="BA51" s="349">
        <f>ROUND(BA52+BA59+SUM(BA66:BA69),2)</f>
        <v>0</v>
      </c>
      <c r="BB51" s="349">
        <f>ROUND(BB52+BB59+SUM(BB66:BB69),2)</f>
        <v>0</v>
      </c>
      <c r="BC51" s="349">
        <f>ROUND(BC52+BC59+SUM(BC66:BC69),2)</f>
        <v>0</v>
      </c>
      <c r="BD51" s="351">
        <f>ROUND(BD52+BD59+SUM(BD66:BD69),2)</f>
        <v>0</v>
      </c>
      <c r="BS51" s="328" t="s">
        <v>70</v>
      </c>
      <c r="BT51" s="328" t="s">
        <v>71</v>
      </c>
      <c r="BU51" s="352" t="s">
        <v>72</v>
      </c>
      <c r="BV51" s="328" t="s">
        <v>73</v>
      </c>
      <c r="BW51" s="328" t="s">
        <v>7</v>
      </c>
      <c r="BX51" s="328" t="s">
        <v>74</v>
      </c>
      <c r="CL51" s="328" t="s">
        <v>5</v>
      </c>
    </row>
    <row r="52" spans="2:91" s="353" customFormat="1" ht="16.5" customHeight="1">
      <c r="B52" s="354"/>
      <c r="C52" s="355"/>
      <c r="D52" s="356" t="s">
        <v>75</v>
      </c>
      <c r="E52" s="356"/>
      <c r="F52" s="356"/>
      <c r="G52" s="356"/>
      <c r="H52" s="356"/>
      <c r="I52" s="357"/>
      <c r="J52" s="356" t="s">
        <v>76</v>
      </c>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8">
        <f>ROUND(SUM(AG53:AG58),2)</f>
        <v>0</v>
      </c>
      <c r="AH52" s="359"/>
      <c r="AI52" s="359"/>
      <c r="AJ52" s="359"/>
      <c r="AK52" s="359"/>
      <c r="AL52" s="359"/>
      <c r="AM52" s="359"/>
      <c r="AN52" s="360">
        <f t="shared" si="0"/>
        <v>0</v>
      </c>
      <c r="AO52" s="359"/>
      <c r="AP52" s="359"/>
      <c r="AQ52" s="361" t="s">
        <v>77</v>
      </c>
      <c r="AR52" s="354"/>
      <c r="AS52" s="362">
        <f>ROUND(SUM(AS53:AS58),2)</f>
        <v>0</v>
      </c>
      <c r="AT52" s="363">
        <f t="shared" si="1"/>
        <v>0</v>
      </c>
      <c r="AU52" s="364">
        <f>ROUND(SUM(AU53:AU58),5)</f>
        <v>0</v>
      </c>
      <c r="AV52" s="363">
        <f>ROUND(AZ52*L26,2)</f>
        <v>0</v>
      </c>
      <c r="AW52" s="363">
        <f>ROUND(BA52*L27,2)</f>
        <v>0</v>
      </c>
      <c r="AX52" s="363">
        <f>ROUND(BB52*L26,2)</f>
        <v>0</v>
      </c>
      <c r="AY52" s="363">
        <f>ROUND(BC52*L27,2)</f>
        <v>0</v>
      </c>
      <c r="AZ52" s="363">
        <f>ROUND(SUM(AZ53:AZ58),2)</f>
        <v>0</v>
      </c>
      <c r="BA52" s="363">
        <f>ROUND(SUM(BA53:BA58),2)</f>
        <v>0</v>
      </c>
      <c r="BB52" s="363">
        <f>ROUND(SUM(BB53:BB58),2)</f>
        <v>0</v>
      </c>
      <c r="BC52" s="363">
        <f>ROUND(SUM(BC53:BC58),2)</f>
        <v>0</v>
      </c>
      <c r="BD52" s="365">
        <f>ROUND(SUM(BD53:BD58),2)</f>
        <v>0</v>
      </c>
      <c r="BS52" s="366" t="s">
        <v>70</v>
      </c>
      <c r="BT52" s="366" t="s">
        <v>78</v>
      </c>
      <c r="BU52" s="366" t="s">
        <v>72</v>
      </c>
      <c r="BV52" s="366" t="s">
        <v>73</v>
      </c>
      <c r="BW52" s="366" t="s">
        <v>79</v>
      </c>
      <c r="BX52" s="366" t="s">
        <v>7</v>
      </c>
      <c r="CL52" s="366" t="s">
        <v>5</v>
      </c>
      <c r="CM52" s="366" t="s">
        <v>80</v>
      </c>
    </row>
    <row r="53" spans="1:90" s="377" customFormat="1" ht="16.5" customHeight="1">
      <c r="A53" s="367" t="s">
        <v>81</v>
      </c>
      <c r="B53" s="368"/>
      <c r="C53" s="191"/>
      <c r="D53" s="191"/>
      <c r="E53" s="369" t="s">
        <v>82</v>
      </c>
      <c r="F53" s="369"/>
      <c r="G53" s="369"/>
      <c r="H53" s="369"/>
      <c r="I53" s="369"/>
      <c r="J53" s="191"/>
      <c r="K53" s="369" t="s">
        <v>83</v>
      </c>
      <c r="L53" s="369"/>
      <c r="M53" s="369"/>
      <c r="N53" s="369"/>
      <c r="O53" s="369"/>
      <c r="P53" s="369"/>
      <c r="Q53" s="369"/>
      <c r="R53" s="369"/>
      <c r="S53" s="369"/>
      <c r="T53" s="369"/>
      <c r="U53" s="369"/>
      <c r="V53" s="369"/>
      <c r="W53" s="369"/>
      <c r="X53" s="369"/>
      <c r="Y53" s="369"/>
      <c r="Z53" s="369"/>
      <c r="AA53" s="369"/>
      <c r="AB53" s="369"/>
      <c r="AC53" s="369"/>
      <c r="AD53" s="369"/>
      <c r="AE53" s="369"/>
      <c r="AF53" s="369"/>
      <c r="AG53" s="370">
        <f>'SO01-01 - Stavební část'!J29</f>
        <v>0</v>
      </c>
      <c r="AH53" s="371"/>
      <c r="AI53" s="371"/>
      <c r="AJ53" s="371"/>
      <c r="AK53" s="371"/>
      <c r="AL53" s="371"/>
      <c r="AM53" s="371"/>
      <c r="AN53" s="370">
        <f t="shared" si="0"/>
        <v>0</v>
      </c>
      <c r="AO53" s="371"/>
      <c r="AP53" s="371"/>
      <c r="AQ53" s="372" t="s">
        <v>84</v>
      </c>
      <c r="AR53" s="368"/>
      <c r="AS53" s="373">
        <v>0</v>
      </c>
      <c r="AT53" s="374">
        <f t="shared" si="1"/>
        <v>0</v>
      </c>
      <c r="AU53" s="375">
        <f>'SO01-01 - Stavební část'!P118</f>
        <v>0</v>
      </c>
      <c r="AV53" s="374">
        <f>'SO01-01 - Stavební část'!J32</f>
        <v>0</v>
      </c>
      <c r="AW53" s="374">
        <f>'SO01-01 - Stavební část'!J33</f>
        <v>0</v>
      </c>
      <c r="AX53" s="374">
        <f>'SO01-01 - Stavební část'!J34</f>
        <v>0</v>
      </c>
      <c r="AY53" s="374">
        <f>'SO01-01 - Stavební část'!J35</f>
        <v>0</v>
      </c>
      <c r="AZ53" s="374">
        <f>'SO01-01 - Stavební část'!F32</f>
        <v>0</v>
      </c>
      <c r="BA53" s="374">
        <f>'SO01-01 - Stavební část'!F33</f>
        <v>0</v>
      </c>
      <c r="BB53" s="374">
        <f>'SO01-01 - Stavební část'!F34</f>
        <v>0</v>
      </c>
      <c r="BC53" s="374">
        <f>'SO01-01 - Stavební část'!F35</f>
        <v>0</v>
      </c>
      <c r="BD53" s="376">
        <f>'SO01-01 - Stavební část'!F36</f>
        <v>0</v>
      </c>
      <c r="BT53" s="378" t="s">
        <v>80</v>
      </c>
      <c r="BV53" s="378" t="s">
        <v>73</v>
      </c>
      <c r="BW53" s="378" t="s">
        <v>85</v>
      </c>
      <c r="BX53" s="378" t="s">
        <v>79</v>
      </c>
      <c r="CL53" s="378" t="s">
        <v>5</v>
      </c>
    </row>
    <row r="54" spans="1:90" s="377" customFormat="1" ht="16.5" customHeight="1">
      <c r="A54" s="367" t="s">
        <v>81</v>
      </c>
      <c r="B54" s="368"/>
      <c r="C54" s="191"/>
      <c r="D54" s="191"/>
      <c r="E54" s="369" t="s">
        <v>86</v>
      </c>
      <c r="F54" s="369"/>
      <c r="G54" s="369"/>
      <c r="H54" s="369"/>
      <c r="I54" s="369"/>
      <c r="J54" s="191"/>
      <c r="K54" s="369" t="s">
        <v>87</v>
      </c>
      <c r="L54" s="369"/>
      <c r="M54" s="369"/>
      <c r="N54" s="369"/>
      <c r="O54" s="369"/>
      <c r="P54" s="369"/>
      <c r="Q54" s="369"/>
      <c r="R54" s="369"/>
      <c r="S54" s="369"/>
      <c r="T54" s="369"/>
      <c r="U54" s="369"/>
      <c r="V54" s="369"/>
      <c r="W54" s="369"/>
      <c r="X54" s="369"/>
      <c r="Y54" s="369"/>
      <c r="Z54" s="369"/>
      <c r="AA54" s="369"/>
      <c r="AB54" s="369"/>
      <c r="AC54" s="369"/>
      <c r="AD54" s="369"/>
      <c r="AE54" s="369"/>
      <c r="AF54" s="369"/>
      <c r="AG54" s="370">
        <f>'SO01-02 - Vytápění'!J29</f>
        <v>0</v>
      </c>
      <c r="AH54" s="371"/>
      <c r="AI54" s="371"/>
      <c r="AJ54" s="371"/>
      <c r="AK54" s="371"/>
      <c r="AL54" s="371"/>
      <c r="AM54" s="371"/>
      <c r="AN54" s="370">
        <f t="shared" si="0"/>
        <v>0</v>
      </c>
      <c r="AO54" s="371"/>
      <c r="AP54" s="371"/>
      <c r="AQ54" s="372" t="s">
        <v>84</v>
      </c>
      <c r="AR54" s="368"/>
      <c r="AS54" s="373">
        <v>0</v>
      </c>
      <c r="AT54" s="374">
        <f t="shared" si="1"/>
        <v>0</v>
      </c>
      <c r="AU54" s="375">
        <f>'SO01-02 - Vytápění'!P88</f>
        <v>0</v>
      </c>
      <c r="AV54" s="374">
        <f>'SO01-02 - Vytápění'!J32</f>
        <v>0</v>
      </c>
      <c r="AW54" s="374">
        <f>'SO01-02 - Vytápění'!J33</f>
        <v>0</v>
      </c>
      <c r="AX54" s="374">
        <f>'SO01-02 - Vytápění'!J34</f>
        <v>0</v>
      </c>
      <c r="AY54" s="374">
        <f>'SO01-02 - Vytápění'!J35</f>
        <v>0</v>
      </c>
      <c r="AZ54" s="374">
        <f>'SO01-02 - Vytápění'!F32</f>
        <v>0</v>
      </c>
      <c r="BA54" s="374">
        <f>'SO01-02 - Vytápění'!F33</f>
        <v>0</v>
      </c>
      <c r="BB54" s="374">
        <f>'SO01-02 - Vytápění'!F34</f>
        <v>0</v>
      </c>
      <c r="BC54" s="374">
        <f>'SO01-02 - Vytápění'!F35</f>
        <v>0</v>
      </c>
      <c r="BD54" s="376">
        <f>'SO01-02 - Vytápění'!F36</f>
        <v>0</v>
      </c>
      <c r="BT54" s="378" t="s">
        <v>80</v>
      </c>
      <c r="BV54" s="378" t="s">
        <v>73</v>
      </c>
      <c r="BW54" s="378" t="s">
        <v>88</v>
      </c>
      <c r="BX54" s="378" t="s">
        <v>79</v>
      </c>
      <c r="CL54" s="378" t="s">
        <v>5</v>
      </c>
    </row>
    <row r="55" spans="1:90" s="377" customFormat="1" ht="16.5" customHeight="1">
      <c r="A55" s="367" t="s">
        <v>81</v>
      </c>
      <c r="B55" s="368"/>
      <c r="C55" s="191"/>
      <c r="D55" s="191"/>
      <c r="E55" s="369" t="s">
        <v>89</v>
      </c>
      <c r="F55" s="369"/>
      <c r="G55" s="369"/>
      <c r="H55" s="369"/>
      <c r="I55" s="369"/>
      <c r="J55" s="191"/>
      <c r="K55" s="369" t="s">
        <v>90</v>
      </c>
      <c r="L55" s="369"/>
      <c r="M55" s="369"/>
      <c r="N55" s="369"/>
      <c r="O55" s="369"/>
      <c r="P55" s="369"/>
      <c r="Q55" s="369"/>
      <c r="R55" s="369"/>
      <c r="S55" s="369"/>
      <c r="T55" s="369"/>
      <c r="U55" s="369"/>
      <c r="V55" s="369"/>
      <c r="W55" s="369"/>
      <c r="X55" s="369"/>
      <c r="Y55" s="369"/>
      <c r="Z55" s="369"/>
      <c r="AA55" s="369"/>
      <c r="AB55" s="369"/>
      <c r="AC55" s="369"/>
      <c r="AD55" s="369"/>
      <c r="AE55" s="369"/>
      <c r="AF55" s="369"/>
      <c r="AG55" s="370">
        <f>'SO01-03 - Zdravotně techn...'!J29</f>
        <v>0</v>
      </c>
      <c r="AH55" s="371"/>
      <c r="AI55" s="371"/>
      <c r="AJ55" s="371"/>
      <c r="AK55" s="371"/>
      <c r="AL55" s="371"/>
      <c r="AM55" s="371"/>
      <c r="AN55" s="370">
        <f t="shared" si="0"/>
        <v>0</v>
      </c>
      <c r="AO55" s="371"/>
      <c r="AP55" s="371"/>
      <c r="AQ55" s="372" t="s">
        <v>84</v>
      </c>
      <c r="AR55" s="368"/>
      <c r="AS55" s="373">
        <v>0</v>
      </c>
      <c r="AT55" s="374">
        <f t="shared" si="1"/>
        <v>0</v>
      </c>
      <c r="AU55" s="375">
        <f>'SO01-03 - Zdravotně techn...'!P90</f>
        <v>0</v>
      </c>
      <c r="AV55" s="374">
        <f>'SO01-03 - Zdravotně techn...'!J32</f>
        <v>0</v>
      </c>
      <c r="AW55" s="374">
        <f>'SO01-03 - Zdravotně techn...'!J33</f>
        <v>0</v>
      </c>
      <c r="AX55" s="374">
        <f>'SO01-03 - Zdravotně techn...'!J34</f>
        <v>0</v>
      </c>
      <c r="AY55" s="374">
        <f>'SO01-03 - Zdravotně techn...'!J35</f>
        <v>0</v>
      </c>
      <c r="AZ55" s="374">
        <f>'SO01-03 - Zdravotně techn...'!F32</f>
        <v>0</v>
      </c>
      <c r="BA55" s="374">
        <f>'SO01-03 - Zdravotně techn...'!F33</f>
        <v>0</v>
      </c>
      <c r="BB55" s="374">
        <f>'SO01-03 - Zdravotně techn...'!F34</f>
        <v>0</v>
      </c>
      <c r="BC55" s="374">
        <f>'SO01-03 - Zdravotně techn...'!F35</f>
        <v>0</v>
      </c>
      <c r="BD55" s="376">
        <f>'SO01-03 - Zdravotně techn...'!F36</f>
        <v>0</v>
      </c>
      <c r="BT55" s="378" t="s">
        <v>80</v>
      </c>
      <c r="BV55" s="378" t="s">
        <v>73</v>
      </c>
      <c r="BW55" s="378" t="s">
        <v>91</v>
      </c>
      <c r="BX55" s="378" t="s">
        <v>79</v>
      </c>
      <c r="CL55" s="378" t="s">
        <v>5</v>
      </c>
    </row>
    <row r="56" spans="1:90" s="377" customFormat="1" ht="16.5" customHeight="1">
      <c r="A56" s="367" t="s">
        <v>81</v>
      </c>
      <c r="B56" s="368"/>
      <c r="C56" s="191"/>
      <c r="D56" s="191"/>
      <c r="E56" s="369" t="s">
        <v>92</v>
      </c>
      <c r="F56" s="369"/>
      <c r="G56" s="369"/>
      <c r="H56" s="369"/>
      <c r="I56" s="369"/>
      <c r="J56" s="191"/>
      <c r="K56" s="369" t="s">
        <v>93</v>
      </c>
      <c r="L56" s="369"/>
      <c r="M56" s="369"/>
      <c r="N56" s="369"/>
      <c r="O56" s="369"/>
      <c r="P56" s="369"/>
      <c r="Q56" s="369"/>
      <c r="R56" s="369"/>
      <c r="S56" s="369"/>
      <c r="T56" s="369"/>
      <c r="U56" s="369"/>
      <c r="V56" s="369"/>
      <c r="W56" s="369"/>
      <c r="X56" s="369"/>
      <c r="Y56" s="369"/>
      <c r="Z56" s="369"/>
      <c r="AA56" s="369"/>
      <c r="AB56" s="369"/>
      <c r="AC56" s="369"/>
      <c r="AD56" s="369"/>
      <c r="AE56" s="369"/>
      <c r="AF56" s="369"/>
      <c r="AG56" s="370">
        <f>'SO01-04 - Elektroinstalac...'!J29</f>
        <v>0</v>
      </c>
      <c r="AH56" s="371"/>
      <c r="AI56" s="371"/>
      <c r="AJ56" s="371"/>
      <c r="AK56" s="371"/>
      <c r="AL56" s="371"/>
      <c r="AM56" s="371"/>
      <c r="AN56" s="370">
        <f t="shared" si="0"/>
        <v>0</v>
      </c>
      <c r="AO56" s="371"/>
      <c r="AP56" s="371"/>
      <c r="AQ56" s="372" t="s">
        <v>84</v>
      </c>
      <c r="AR56" s="368"/>
      <c r="AS56" s="373">
        <v>0</v>
      </c>
      <c r="AT56" s="374">
        <f t="shared" si="1"/>
        <v>0</v>
      </c>
      <c r="AU56" s="375">
        <f>'SO01-04 - Elektroinstalac...'!P93</f>
        <v>0</v>
      </c>
      <c r="AV56" s="374">
        <f>'SO01-04 - Elektroinstalac...'!J32</f>
        <v>0</v>
      </c>
      <c r="AW56" s="374">
        <f>'SO01-04 - Elektroinstalac...'!J33</f>
        <v>0</v>
      </c>
      <c r="AX56" s="374">
        <f>'SO01-04 - Elektroinstalac...'!J34</f>
        <v>0</v>
      </c>
      <c r="AY56" s="374">
        <f>'SO01-04 - Elektroinstalac...'!J35</f>
        <v>0</v>
      </c>
      <c r="AZ56" s="374">
        <f>'SO01-04 - Elektroinstalac...'!F32</f>
        <v>0</v>
      </c>
      <c r="BA56" s="374">
        <f>'SO01-04 - Elektroinstalac...'!F33</f>
        <v>0</v>
      </c>
      <c r="BB56" s="374">
        <f>'SO01-04 - Elektroinstalac...'!F34</f>
        <v>0</v>
      </c>
      <c r="BC56" s="374">
        <f>'SO01-04 - Elektroinstalac...'!F35</f>
        <v>0</v>
      </c>
      <c r="BD56" s="376">
        <f>'SO01-04 - Elektroinstalac...'!F36</f>
        <v>0</v>
      </c>
      <c r="BT56" s="378" t="s">
        <v>80</v>
      </c>
      <c r="BV56" s="378" t="s">
        <v>73</v>
      </c>
      <c r="BW56" s="378" t="s">
        <v>94</v>
      </c>
      <c r="BX56" s="378" t="s">
        <v>79</v>
      </c>
      <c r="CL56" s="378" t="s">
        <v>5</v>
      </c>
    </row>
    <row r="57" spans="1:90" s="377" customFormat="1" ht="16.5" customHeight="1">
      <c r="A57" s="367" t="s">
        <v>81</v>
      </c>
      <c r="B57" s="368"/>
      <c r="C57" s="191"/>
      <c r="D57" s="191"/>
      <c r="E57" s="369" t="s">
        <v>95</v>
      </c>
      <c r="F57" s="369"/>
      <c r="G57" s="369"/>
      <c r="H57" s="369"/>
      <c r="I57" s="369"/>
      <c r="J57" s="191"/>
      <c r="K57" s="369" t="s">
        <v>96</v>
      </c>
      <c r="L57" s="369"/>
      <c r="M57" s="369"/>
      <c r="N57" s="369"/>
      <c r="O57" s="369"/>
      <c r="P57" s="369"/>
      <c r="Q57" s="369"/>
      <c r="R57" s="369"/>
      <c r="S57" s="369"/>
      <c r="T57" s="369"/>
      <c r="U57" s="369"/>
      <c r="V57" s="369"/>
      <c r="W57" s="369"/>
      <c r="X57" s="369"/>
      <c r="Y57" s="369"/>
      <c r="Z57" s="369"/>
      <c r="AA57" s="369"/>
      <c r="AB57" s="369"/>
      <c r="AC57" s="369"/>
      <c r="AD57" s="369"/>
      <c r="AE57" s="369"/>
      <c r="AF57" s="369"/>
      <c r="AG57" s="370">
        <f>'SO01-05 - Elektroinstalac...'!J29</f>
        <v>0</v>
      </c>
      <c r="AH57" s="371"/>
      <c r="AI57" s="371"/>
      <c r="AJ57" s="371"/>
      <c r="AK57" s="371"/>
      <c r="AL57" s="371"/>
      <c r="AM57" s="371"/>
      <c r="AN57" s="370">
        <f t="shared" si="0"/>
        <v>0</v>
      </c>
      <c r="AO57" s="371"/>
      <c r="AP57" s="371"/>
      <c r="AQ57" s="372" t="s">
        <v>84</v>
      </c>
      <c r="AR57" s="368"/>
      <c r="AS57" s="373">
        <v>0</v>
      </c>
      <c r="AT57" s="374">
        <f t="shared" si="1"/>
        <v>0</v>
      </c>
      <c r="AU57" s="375">
        <f>'SO01-05 - Elektroinstalac...'!P84</f>
        <v>0</v>
      </c>
      <c r="AV57" s="374">
        <f>'SO01-05 - Elektroinstalac...'!J32</f>
        <v>0</v>
      </c>
      <c r="AW57" s="374">
        <f>'SO01-05 - Elektroinstalac...'!J33</f>
        <v>0</v>
      </c>
      <c r="AX57" s="374">
        <f>'SO01-05 - Elektroinstalac...'!J34</f>
        <v>0</v>
      </c>
      <c r="AY57" s="374">
        <f>'SO01-05 - Elektroinstalac...'!J35</f>
        <v>0</v>
      </c>
      <c r="AZ57" s="374">
        <f>'SO01-05 - Elektroinstalac...'!F32</f>
        <v>0</v>
      </c>
      <c r="BA57" s="374">
        <f>'SO01-05 - Elektroinstalac...'!F33</f>
        <v>0</v>
      </c>
      <c r="BB57" s="374">
        <f>'SO01-05 - Elektroinstalac...'!F34</f>
        <v>0</v>
      </c>
      <c r="BC57" s="374">
        <f>'SO01-05 - Elektroinstalac...'!F35</f>
        <v>0</v>
      </c>
      <c r="BD57" s="376">
        <f>'SO01-05 - Elektroinstalac...'!F36</f>
        <v>0</v>
      </c>
      <c r="BT57" s="378" t="s">
        <v>80</v>
      </c>
      <c r="BV57" s="378" t="s">
        <v>73</v>
      </c>
      <c r="BW57" s="378" t="s">
        <v>97</v>
      </c>
      <c r="BX57" s="378" t="s">
        <v>79</v>
      </c>
      <c r="CL57" s="378" t="s">
        <v>5</v>
      </c>
    </row>
    <row r="58" spans="1:90" s="377" customFormat="1" ht="16.5" customHeight="1">
      <c r="A58" s="367" t="s">
        <v>81</v>
      </c>
      <c r="B58" s="368"/>
      <c r="C58" s="191"/>
      <c r="D58" s="191"/>
      <c r="E58" s="369" t="s">
        <v>98</v>
      </c>
      <c r="F58" s="369"/>
      <c r="G58" s="369"/>
      <c r="H58" s="369"/>
      <c r="I58" s="369"/>
      <c r="J58" s="191"/>
      <c r="K58" s="369" t="s">
        <v>99</v>
      </c>
      <c r="L58" s="369"/>
      <c r="M58" s="369"/>
      <c r="N58" s="369"/>
      <c r="O58" s="369"/>
      <c r="P58" s="369"/>
      <c r="Q58" s="369"/>
      <c r="R58" s="369"/>
      <c r="S58" s="369"/>
      <c r="T58" s="369"/>
      <c r="U58" s="369"/>
      <c r="V58" s="369"/>
      <c r="W58" s="369"/>
      <c r="X58" s="369"/>
      <c r="Y58" s="369"/>
      <c r="Z58" s="369"/>
      <c r="AA58" s="369"/>
      <c r="AB58" s="369"/>
      <c r="AC58" s="369"/>
      <c r="AD58" s="369"/>
      <c r="AE58" s="369"/>
      <c r="AF58" s="369"/>
      <c r="AG58" s="370">
        <f>'SO01-06 - Vzduchotechnika'!J29</f>
        <v>0</v>
      </c>
      <c r="AH58" s="371"/>
      <c r="AI58" s="371"/>
      <c r="AJ58" s="371"/>
      <c r="AK58" s="371"/>
      <c r="AL58" s="371"/>
      <c r="AM58" s="371"/>
      <c r="AN58" s="370">
        <f t="shared" si="0"/>
        <v>0</v>
      </c>
      <c r="AO58" s="371"/>
      <c r="AP58" s="371"/>
      <c r="AQ58" s="372" t="s">
        <v>84</v>
      </c>
      <c r="AR58" s="368"/>
      <c r="AS58" s="373">
        <v>0</v>
      </c>
      <c r="AT58" s="374">
        <f t="shared" si="1"/>
        <v>0</v>
      </c>
      <c r="AU58" s="375">
        <f>'SO01-06 - Vzduchotechnika'!P86</f>
        <v>0</v>
      </c>
      <c r="AV58" s="374">
        <f>'SO01-06 - Vzduchotechnika'!J32</f>
        <v>0</v>
      </c>
      <c r="AW58" s="374">
        <f>'SO01-06 - Vzduchotechnika'!J33</f>
        <v>0</v>
      </c>
      <c r="AX58" s="374">
        <f>'SO01-06 - Vzduchotechnika'!J34</f>
        <v>0</v>
      </c>
      <c r="AY58" s="374">
        <f>'SO01-06 - Vzduchotechnika'!J35</f>
        <v>0</v>
      </c>
      <c r="AZ58" s="374">
        <f>'SO01-06 - Vzduchotechnika'!F32</f>
        <v>0</v>
      </c>
      <c r="BA58" s="374">
        <f>'SO01-06 - Vzduchotechnika'!F33</f>
        <v>0</v>
      </c>
      <c r="BB58" s="374">
        <f>'SO01-06 - Vzduchotechnika'!F34</f>
        <v>0</v>
      </c>
      <c r="BC58" s="374">
        <f>'SO01-06 - Vzduchotechnika'!F35</f>
        <v>0</v>
      </c>
      <c r="BD58" s="376">
        <f>'SO01-06 - Vzduchotechnika'!F36</f>
        <v>0</v>
      </c>
      <c r="BT58" s="378" t="s">
        <v>80</v>
      </c>
      <c r="BV58" s="378" t="s">
        <v>73</v>
      </c>
      <c r="BW58" s="378" t="s">
        <v>100</v>
      </c>
      <c r="BX58" s="378" t="s">
        <v>79</v>
      </c>
      <c r="CL58" s="378" t="s">
        <v>5</v>
      </c>
    </row>
    <row r="59" spans="2:91" s="353" customFormat="1" ht="16.5" customHeight="1">
      <c r="B59" s="354"/>
      <c r="C59" s="355"/>
      <c r="D59" s="356" t="s">
        <v>101</v>
      </c>
      <c r="E59" s="356"/>
      <c r="F59" s="356"/>
      <c r="G59" s="356"/>
      <c r="H59" s="356"/>
      <c r="I59" s="357"/>
      <c r="J59" s="356" t="s">
        <v>102</v>
      </c>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8">
        <f>ROUND(SUM(AG60:AG65),2)</f>
        <v>0</v>
      </c>
      <c r="AH59" s="359"/>
      <c r="AI59" s="359"/>
      <c r="AJ59" s="359"/>
      <c r="AK59" s="359"/>
      <c r="AL59" s="359"/>
      <c r="AM59" s="359"/>
      <c r="AN59" s="360">
        <f t="shared" si="0"/>
        <v>0</v>
      </c>
      <c r="AO59" s="359"/>
      <c r="AP59" s="359"/>
      <c r="AQ59" s="361" t="s">
        <v>77</v>
      </c>
      <c r="AR59" s="354"/>
      <c r="AS59" s="362">
        <f>ROUND(SUM(AS60:AS65),2)</f>
        <v>0</v>
      </c>
      <c r="AT59" s="363">
        <f t="shared" si="1"/>
        <v>0</v>
      </c>
      <c r="AU59" s="364">
        <f>ROUND(SUM(AU60:AU65),5)</f>
        <v>0</v>
      </c>
      <c r="AV59" s="363">
        <f>ROUND(AZ59*L26,2)</f>
        <v>0</v>
      </c>
      <c r="AW59" s="363">
        <f>ROUND(BA59*L27,2)</f>
        <v>0</v>
      </c>
      <c r="AX59" s="363">
        <f>ROUND(BB59*L26,2)</f>
        <v>0</v>
      </c>
      <c r="AY59" s="363">
        <f>ROUND(BC59*L27,2)</f>
        <v>0</v>
      </c>
      <c r="AZ59" s="363">
        <f>ROUND(SUM(AZ60:AZ65),2)</f>
        <v>0</v>
      </c>
      <c r="BA59" s="363">
        <f>ROUND(SUM(BA60:BA65),2)</f>
        <v>0</v>
      </c>
      <c r="BB59" s="363">
        <f>ROUND(SUM(BB60:BB65),2)</f>
        <v>0</v>
      </c>
      <c r="BC59" s="363">
        <f>ROUND(SUM(BC60:BC65),2)</f>
        <v>0</v>
      </c>
      <c r="BD59" s="365">
        <f>ROUND(SUM(BD60:BD65),2)</f>
        <v>0</v>
      </c>
      <c r="BS59" s="366" t="s">
        <v>70</v>
      </c>
      <c r="BT59" s="366" t="s">
        <v>78</v>
      </c>
      <c r="BU59" s="366" t="s">
        <v>72</v>
      </c>
      <c r="BV59" s="366" t="s">
        <v>73</v>
      </c>
      <c r="BW59" s="366" t="s">
        <v>103</v>
      </c>
      <c r="BX59" s="366" t="s">
        <v>7</v>
      </c>
      <c r="CL59" s="366" t="s">
        <v>5</v>
      </c>
      <c r="CM59" s="366" t="s">
        <v>80</v>
      </c>
    </row>
    <row r="60" spans="1:90" s="377" customFormat="1" ht="16.5" customHeight="1">
      <c r="A60" s="367" t="s">
        <v>81</v>
      </c>
      <c r="B60" s="368"/>
      <c r="C60" s="191"/>
      <c r="D60" s="191"/>
      <c r="E60" s="369" t="s">
        <v>104</v>
      </c>
      <c r="F60" s="369"/>
      <c r="G60" s="369"/>
      <c r="H60" s="369"/>
      <c r="I60" s="369"/>
      <c r="J60" s="191"/>
      <c r="K60" s="369" t="s">
        <v>83</v>
      </c>
      <c r="L60" s="369"/>
      <c r="M60" s="369"/>
      <c r="N60" s="369"/>
      <c r="O60" s="369"/>
      <c r="P60" s="369"/>
      <c r="Q60" s="369"/>
      <c r="R60" s="369"/>
      <c r="S60" s="369"/>
      <c r="T60" s="369"/>
      <c r="U60" s="369"/>
      <c r="V60" s="369"/>
      <c r="W60" s="369"/>
      <c r="X60" s="369"/>
      <c r="Y60" s="369"/>
      <c r="Z60" s="369"/>
      <c r="AA60" s="369"/>
      <c r="AB60" s="369"/>
      <c r="AC60" s="369"/>
      <c r="AD60" s="369"/>
      <c r="AE60" s="369"/>
      <c r="AF60" s="369"/>
      <c r="AG60" s="370">
        <f>'SO02-01 - Stavební část'!J29</f>
        <v>0</v>
      </c>
      <c r="AH60" s="371"/>
      <c r="AI60" s="371"/>
      <c r="AJ60" s="371"/>
      <c r="AK60" s="371"/>
      <c r="AL60" s="371"/>
      <c r="AM60" s="371"/>
      <c r="AN60" s="370">
        <f t="shared" si="0"/>
        <v>0</v>
      </c>
      <c r="AO60" s="371"/>
      <c r="AP60" s="371"/>
      <c r="AQ60" s="372" t="s">
        <v>84</v>
      </c>
      <c r="AR60" s="368"/>
      <c r="AS60" s="373">
        <v>0</v>
      </c>
      <c r="AT60" s="374">
        <f t="shared" si="1"/>
        <v>0</v>
      </c>
      <c r="AU60" s="375">
        <f>'SO02-01 - Stavební část'!P111</f>
        <v>0</v>
      </c>
      <c r="AV60" s="374">
        <f>'SO02-01 - Stavební část'!J32</f>
        <v>0</v>
      </c>
      <c r="AW60" s="374">
        <f>'SO02-01 - Stavební část'!J33</f>
        <v>0</v>
      </c>
      <c r="AX60" s="374">
        <f>'SO02-01 - Stavební část'!J34</f>
        <v>0</v>
      </c>
      <c r="AY60" s="374">
        <f>'SO02-01 - Stavební část'!J35</f>
        <v>0</v>
      </c>
      <c r="AZ60" s="374">
        <f>'SO02-01 - Stavební část'!F32</f>
        <v>0</v>
      </c>
      <c r="BA60" s="374">
        <f>'SO02-01 - Stavební část'!F33</f>
        <v>0</v>
      </c>
      <c r="BB60" s="374">
        <f>'SO02-01 - Stavební část'!F34</f>
        <v>0</v>
      </c>
      <c r="BC60" s="374">
        <f>'SO02-01 - Stavební část'!F35</f>
        <v>0</v>
      </c>
      <c r="BD60" s="376">
        <f>'SO02-01 - Stavební část'!F36</f>
        <v>0</v>
      </c>
      <c r="BT60" s="378" t="s">
        <v>80</v>
      </c>
      <c r="BV60" s="378" t="s">
        <v>73</v>
      </c>
      <c r="BW60" s="378" t="s">
        <v>105</v>
      </c>
      <c r="BX60" s="378" t="s">
        <v>103</v>
      </c>
      <c r="CL60" s="378" t="s">
        <v>5</v>
      </c>
    </row>
    <row r="61" spans="1:90" s="377" customFormat="1" ht="16.5" customHeight="1">
      <c r="A61" s="367" t="s">
        <v>81</v>
      </c>
      <c r="B61" s="368"/>
      <c r="C61" s="191"/>
      <c r="D61" s="191"/>
      <c r="E61" s="369" t="s">
        <v>106</v>
      </c>
      <c r="F61" s="369"/>
      <c r="G61" s="369"/>
      <c r="H61" s="369"/>
      <c r="I61" s="369"/>
      <c r="J61" s="191"/>
      <c r="K61" s="369" t="s">
        <v>87</v>
      </c>
      <c r="L61" s="369"/>
      <c r="M61" s="369"/>
      <c r="N61" s="369"/>
      <c r="O61" s="369"/>
      <c r="P61" s="369"/>
      <c r="Q61" s="369"/>
      <c r="R61" s="369"/>
      <c r="S61" s="369"/>
      <c r="T61" s="369"/>
      <c r="U61" s="369"/>
      <c r="V61" s="369"/>
      <c r="W61" s="369"/>
      <c r="X61" s="369"/>
      <c r="Y61" s="369"/>
      <c r="Z61" s="369"/>
      <c r="AA61" s="369"/>
      <c r="AB61" s="369"/>
      <c r="AC61" s="369"/>
      <c r="AD61" s="369"/>
      <c r="AE61" s="369"/>
      <c r="AF61" s="369"/>
      <c r="AG61" s="370">
        <f>'SO02-02 - Vytápění'!J29</f>
        <v>0</v>
      </c>
      <c r="AH61" s="371"/>
      <c r="AI61" s="371"/>
      <c r="AJ61" s="371"/>
      <c r="AK61" s="371"/>
      <c r="AL61" s="371"/>
      <c r="AM61" s="371"/>
      <c r="AN61" s="370">
        <f t="shared" si="0"/>
        <v>0</v>
      </c>
      <c r="AO61" s="371"/>
      <c r="AP61" s="371"/>
      <c r="AQ61" s="372" t="s">
        <v>84</v>
      </c>
      <c r="AR61" s="368"/>
      <c r="AS61" s="373">
        <v>0</v>
      </c>
      <c r="AT61" s="374">
        <f t="shared" si="1"/>
        <v>0</v>
      </c>
      <c r="AU61" s="375">
        <f>'SO02-02 - Vytápění'!P88</f>
        <v>0</v>
      </c>
      <c r="AV61" s="374">
        <f>'SO02-02 - Vytápění'!J32</f>
        <v>0</v>
      </c>
      <c r="AW61" s="374">
        <f>'SO02-02 - Vytápění'!J33</f>
        <v>0</v>
      </c>
      <c r="AX61" s="374">
        <f>'SO02-02 - Vytápění'!J34</f>
        <v>0</v>
      </c>
      <c r="AY61" s="374">
        <f>'SO02-02 - Vytápění'!J35</f>
        <v>0</v>
      </c>
      <c r="AZ61" s="374">
        <f>'SO02-02 - Vytápění'!F32</f>
        <v>0</v>
      </c>
      <c r="BA61" s="374">
        <f>'SO02-02 - Vytápění'!F33</f>
        <v>0</v>
      </c>
      <c r="BB61" s="374">
        <f>'SO02-02 - Vytápění'!F34</f>
        <v>0</v>
      </c>
      <c r="BC61" s="374">
        <f>'SO02-02 - Vytápění'!F35</f>
        <v>0</v>
      </c>
      <c r="BD61" s="376">
        <f>'SO02-02 - Vytápění'!F36</f>
        <v>0</v>
      </c>
      <c r="BT61" s="378" t="s">
        <v>80</v>
      </c>
      <c r="BV61" s="378" t="s">
        <v>73</v>
      </c>
      <c r="BW61" s="378" t="s">
        <v>107</v>
      </c>
      <c r="BX61" s="378" t="s">
        <v>103</v>
      </c>
      <c r="CL61" s="378" t="s">
        <v>5</v>
      </c>
    </row>
    <row r="62" spans="1:90" s="377" customFormat="1" ht="16.5" customHeight="1">
      <c r="A62" s="367" t="s">
        <v>81</v>
      </c>
      <c r="B62" s="368"/>
      <c r="C62" s="191"/>
      <c r="D62" s="191"/>
      <c r="E62" s="369" t="s">
        <v>108</v>
      </c>
      <c r="F62" s="369"/>
      <c r="G62" s="369"/>
      <c r="H62" s="369"/>
      <c r="I62" s="369"/>
      <c r="J62" s="191"/>
      <c r="K62" s="369" t="s">
        <v>90</v>
      </c>
      <c r="L62" s="369"/>
      <c r="M62" s="369"/>
      <c r="N62" s="369"/>
      <c r="O62" s="369"/>
      <c r="P62" s="369"/>
      <c r="Q62" s="369"/>
      <c r="R62" s="369"/>
      <c r="S62" s="369"/>
      <c r="T62" s="369"/>
      <c r="U62" s="369"/>
      <c r="V62" s="369"/>
      <c r="W62" s="369"/>
      <c r="X62" s="369"/>
      <c r="Y62" s="369"/>
      <c r="Z62" s="369"/>
      <c r="AA62" s="369"/>
      <c r="AB62" s="369"/>
      <c r="AC62" s="369"/>
      <c r="AD62" s="369"/>
      <c r="AE62" s="369"/>
      <c r="AF62" s="369"/>
      <c r="AG62" s="370">
        <f>'SO02-03 - Zdravotně techn...'!J29</f>
        <v>0</v>
      </c>
      <c r="AH62" s="371"/>
      <c r="AI62" s="371"/>
      <c r="AJ62" s="371"/>
      <c r="AK62" s="371"/>
      <c r="AL62" s="371"/>
      <c r="AM62" s="371"/>
      <c r="AN62" s="370">
        <f t="shared" si="0"/>
        <v>0</v>
      </c>
      <c r="AO62" s="371"/>
      <c r="AP62" s="371"/>
      <c r="AQ62" s="372" t="s">
        <v>84</v>
      </c>
      <c r="AR62" s="368"/>
      <c r="AS62" s="373">
        <v>0</v>
      </c>
      <c r="AT62" s="374">
        <f t="shared" si="1"/>
        <v>0</v>
      </c>
      <c r="AU62" s="375">
        <f>'SO02-03 - Zdravotně techn...'!P85</f>
        <v>0</v>
      </c>
      <c r="AV62" s="374">
        <f>'SO02-03 - Zdravotně techn...'!J32</f>
        <v>0</v>
      </c>
      <c r="AW62" s="374">
        <f>'SO02-03 - Zdravotně techn...'!J33</f>
        <v>0</v>
      </c>
      <c r="AX62" s="374">
        <f>'SO02-03 - Zdravotně techn...'!J34</f>
        <v>0</v>
      </c>
      <c r="AY62" s="374">
        <f>'SO02-03 - Zdravotně techn...'!J35</f>
        <v>0</v>
      </c>
      <c r="AZ62" s="374">
        <f>'SO02-03 - Zdravotně techn...'!F32</f>
        <v>0</v>
      </c>
      <c r="BA62" s="374">
        <f>'SO02-03 - Zdravotně techn...'!F33</f>
        <v>0</v>
      </c>
      <c r="BB62" s="374">
        <f>'SO02-03 - Zdravotně techn...'!F34</f>
        <v>0</v>
      </c>
      <c r="BC62" s="374">
        <f>'SO02-03 - Zdravotně techn...'!F35</f>
        <v>0</v>
      </c>
      <c r="BD62" s="376">
        <f>'SO02-03 - Zdravotně techn...'!F36</f>
        <v>0</v>
      </c>
      <c r="BT62" s="378" t="s">
        <v>80</v>
      </c>
      <c r="BV62" s="378" t="s">
        <v>73</v>
      </c>
      <c r="BW62" s="378" t="s">
        <v>109</v>
      </c>
      <c r="BX62" s="378" t="s">
        <v>103</v>
      </c>
      <c r="CL62" s="378" t="s">
        <v>5</v>
      </c>
    </row>
    <row r="63" spans="1:90" s="377" customFormat="1" ht="16.5" customHeight="1">
      <c r="A63" s="367" t="s">
        <v>81</v>
      </c>
      <c r="B63" s="368"/>
      <c r="C63" s="191"/>
      <c r="D63" s="191"/>
      <c r="E63" s="369" t="s">
        <v>110</v>
      </c>
      <c r="F63" s="369"/>
      <c r="G63" s="369"/>
      <c r="H63" s="369"/>
      <c r="I63" s="369"/>
      <c r="J63" s="191"/>
      <c r="K63" s="369" t="s">
        <v>93</v>
      </c>
      <c r="L63" s="369"/>
      <c r="M63" s="369"/>
      <c r="N63" s="369"/>
      <c r="O63" s="369"/>
      <c r="P63" s="369"/>
      <c r="Q63" s="369"/>
      <c r="R63" s="369"/>
      <c r="S63" s="369"/>
      <c r="T63" s="369"/>
      <c r="U63" s="369"/>
      <c r="V63" s="369"/>
      <c r="W63" s="369"/>
      <c r="X63" s="369"/>
      <c r="Y63" s="369"/>
      <c r="Z63" s="369"/>
      <c r="AA63" s="369"/>
      <c r="AB63" s="369"/>
      <c r="AC63" s="369"/>
      <c r="AD63" s="369"/>
      <c r="AE63" s="369"/>
      <c r="AF63" s="369"/>
      <c r="AG63" s="370">
        <f>'SO02-04 - Elektroinstalac...'!J29</f>
        <v>0</v>
      </c>
      <c r="AH63" s="371"/>
      <c r="AI63" s="371"/>
      <c r="AJ63" s="371"/>
      <c r="AK63" s="371"/>
      <c r="AL63" s="371"/>
      <c r="AM63" s="371"/>
      <c r="AN63" s="370">
        <f t="shared" si="0"/>
        <v>0</v>
      </c>
      <c r="AO63" s="371"/>
      <c r="AP63" s="371"/>
      <c r="AQ63" s="372" t="s">
        <v>84</v>
      </c>
      <c r="AR63" s="368"/>
      <c r="AS63" s="373">
        <v>0</v>
      </c>
      <c r="AT63" s="374">
        <f t="shared" si="1"/>
        <v>0</v>
      </c>
      <c r="AU63" s="375">
        <f>'SO02-04 - Elektroinstalac...'!P92</f>
        <v>0</v>
      </c>
      <c r="AV63" s="374">
        <f>'SO02-04 - Elektroinstalac...'!J32</f>
        <v>0</v>
      </c>
      <c r="AW63" s="374">
        <f>'SO02-04 - Elektroinstalac...'!J33</f>
        <v>0</v>
      </c>
      <c r="AX63" s="374">
        <f>'SO02-04 - Elektroinstalac...'!J34</f>
        <v>0</v>
      </c>
      <c r="AY63" s="374">
        <f>'SO02-04 - Elektroinstalac...'!J35</f>
        <v>0</v>
      </c>
      <c r="AZ63" s="374">
        <f>'SO02-04 - Elektroinstalac...'!F32</f>
        <v>0</v>
      </c>
      <c r="BA63" s="374">
        <f>'SO02-04 - Elektroinstalac...'!F33</f>
        <v>0</v>
      </c>
      <c r="BB63" s="374">
        <f>'SO02-04 - Elektroinstalac...'!F34</f>
        <v>0</v>
      </c>
      <c r="BC63" s="374">
        <f>'SO02-04 - Elektroinstalac...'!F35</f>
        <v>0</v>
      </c>
      <c r="BD63" s="376">
        <f>'SO02-04 - Elektroinstalac...'!F36</f>
        <v>0</v>
      </c>
      <c r="BT63" s="378" t="s">
        <v>80</v>
      </c>
      <c r="BV63" s="378" t="s">
        <v>73</v>
      </c>
      <c r="BW63" s="378" t="s">
        <v>111</v>
      </c>
      <c r="BX63" s="378" t="s">
        <v>103</v>
      </c>
      <c r="CL63" s="378" t="s">
        <v>5</v>
      </c>
    </row>
    <row r="64" spans="1:90" s="377" customFormat="1" ht="16.5" customHeight="1">
      <c r="A64" s="367" t="s">
        <v>81</v>
      </c>
      <c r="B64" s="368"/>
      <c r="C64" s="191"/>
      <c r="D64" s="191"/>
      <c r="E64" s="369" t="s">
        <v>112</v>
      </c>
      <c r="F64" s="369"/>
      <c r="G64" s="369"/>
      <c r="H64" s="369"/>
      <c r="I64" s="369"/>
      <c r="J64" s="191"/>
      <c r="K64" s="369" t="s">
        <v>96</v>
      </c>
      <c r="L64" s="369"/>
      <c r="M64" s="369"/>
      <c r="N64" s="369"/>
      <c r="O64" s="369"/>
      <c r="P64" s="369"/>
      <c r="Q64" s="369"/>
      <c r="R64" s="369"/>
      <c r="S64" s="369"/>
      <c r="T64" s="369"/>
      <c r="U64" s="369"/>
      <c r="V64" s="369"/>
      <c r="W64" s="369"/>
      <c r="X64" s="369"/>
      <c r="Y64" s="369"/>
      <c r="Z64" s="369"/>
      <c r="AA64" s="369"/>
      <c r="AB64" s="369"/>
      <c r="AC64" s="369"/>
      <c r="AD64" s="369"/>
      <c r="AE64" s="369"/>
      <c r="AF64" s="369"/>
      <c r="AG64" s="370">
        <f>'SO02-05 - Elektroinstalac...'!J29</f>
        <v>0</v>
      </c>
      <c r="AH64" s="371"/>
      <c r="AI64" s="371"/>
      <c r="AJ64" s="371"/>
      <c r="AK64" s="371"/>
      <c r="AL64" s="371"/>
      <c r="AM64" s="371"/>
      <c r="AN64" s="370">
        <f t="shared" si="0"/>
        <v>0</v>
      </c>
      <c r="AO64" s="371"/>
      <c r="AP64" s="371"/>
      <c r="AQ64" s="372" t="s">
        <v>84</v>
      </c>
      <c r="AR64" s="368"/>
      <c r="AS64" s="373">
        <v>0</v>
      </c>
      <c r="AT64" s="374">
        <f t="shared" si="1"/>
        <v>0</v>
      </c>
      <c r="AU64" s="375">
        <f>'SO02-05 - Elektroinstalac...'!P83</f>
        <v>0</v>
      </c>
      <c r="AV64" s="374">
        <f>'SO02-05 - Elektroinstalac...'!J32</f>
        <v>0</v>
      </c>
      <c r="AW64" s="374">
        <f>'SO02-05 - Elektroinstalac...'!J33</f>
        <v>0</v>
      </c>
      <c r="AX64" s="374">
        <f>'SO02-05 - Elektroinstalac...'!J34</f>
        <v>0</v>
      </c>
      <c r="AY64" s="374">
        <f>'SO02-05 - Elektroinstalac...'!J35</f>
        <v>0</v>
      </c>
      <c r="AZ64" s="374">
        <f>'SO02-05 - Elektroinstalac...'!F32</f>
        <v>0</v>
      </c>
      <c r="BA64" s="374">
        <f>'SO02-05 - Elektroinstalac...'!F33</f>
        <v>0</v>
      </c>
      <c r="BB64" s="374">
        <f>'SO02-05 - Elektroinstalac...'!F34</f>
        <v>0</v>
      </c>
      <c r="BC64" s="374">
        <f>'SO02-05 - Elektroinstalac...'!F35</f>
        <v>0</v>
      </c>
      <c r="BD64" s="376">
        <f>'SO02-05 - Elektroinstalac...'!F36</f>
        <v>0</v>
      </c>
      <c r="BT64" s="378" t="s">
        <v>80</v>
      </c>
      <c r="BV64" s="378" t="s">
        <v>73</v>
      </c>
      <c r="BW64" s="378" t="s">
        <v>113</v>
      </c>
      <c r="BX64" s="378" t="s">
        <v>103</v>
      </c>
      <c r="CL64" s="378" t="s">
        <v>5</v>
      </c>
    </row>
    <row r="65" spans="1:90" s="377" customFormat="1" ht="16.5" customHeight="1">
      <c r="A65" s="367" t="s">
        <v>81</v>
      </c>
      <c r="B65" s="368"/>
      <c r="C65" s="191"/>
      <c r="D65" s="191"/>
      <c r="E65" s="369" t="s">
        <v>114</v>
      </c>
      <c r="F65" s="369"/>
      <c r="G65" s="369"/>
      <c r="H65" s="369"/>
      <c r="I65" s="369"/>
      <c r="J65" s="191"/>
      <c r="K65" s="369" t="s">
        <v>99</v>
      </c>
      <c r="L65" s="369"/>
      <c r="M65" s="369"/>
      <c r="N65" s="369"/>
      <c r="O65" s="369"/>
      <c r="P65" s="369"/>
      <c r="Q65" s="369"/>
      <c r="R65" s="369"/>
      <c r="S65" s="369"/>
      <c r="T65" s="369"/>
      <c r="U65" s="369"/>
      <c r="V65" s="369"/>
      <c r="W65" s="369"/>
      <c r="X65" s="369"/>
      <c r="Y65" s="369"/>
      <c r="Z65" s="369"/>
      <c r="AA65" s="369"/>
      <c r="AB65" s="369"/>
      <c r="AC65" s="369"/>
      <c r="AD65" s="369"/>
      <c r="AE65" s="369"/>
      <c r="AF65" s="369"/>
      <c r="AG65" s="370">
        <f>'SO02-06 - Vzduchotechnika'!J29</f>
        <v>0</v>
      </c>
      <c r="AH65" s="371"/>
      <c r="AI65" s="371"/>
      <c r="AJ65" s="371"/>
      <c r="AK65" s="371"/>
      <c r="AL65" s="371"/>
      <c r="AM65" s="371"/>
      <c r="AN65" s="370">
        <f t="shared" si="0"/>
        <v>0</v>
      </c>
      <c r="AO65" s="371"/>
      <c r="AP65" s="371"/>
      <c r="AQ65" s="372" t="s">
        <v>84</v>
      </c>
      <c r="AR65" s="368"/>
      <c r="AS65" s="373">
        <v>0</v>
      </c>
      <c r="AT65" s="374">
        <f t="shared" si="1"/>
        <v>0</v>
      </c>
      <c r="AU65" s="375">
        <f>'SO02-06 - Vzduchotechnika'!P86</f>
        <v>0</v>
      </c>
      <c r="AV65" s="374">
        <f>'SO02-06 - Vzduchotechnika'!J32</f>
        <v>0</v>
      </c>
      <c r="AW65" s="374">
        <f>'SO02-06 - Vzduchotechnika'!J33</f>
        <v>0</v>
      </c>
      <c r="AX65" s="374">
        <f>'SO02-06 - Vzduchotechnika'!J34</f>
        <v>0</v>
      </c>
      <c r="AY65" s="374">
        <f>'SO02-06 - Vzduchotechnika'!J35</f>
        <v>0</v>
      </c>
      <c r="AZ65" s="374">
        <f>'SO02-06 - Vzduchotechnika'!F32</f>
        <v>0</v>
      </c>
      <c r="BA65" s="374">
        <f>'SO02-06 - Vzduchotechnika'!F33</f>
        <v>0</v>
      </c>
      <c r="BB65" s="374">
        <f>'SO02-06 - Vzduchotechnika'!F34</f>
        <v>0</v>
      </c>
      <c r="BC65" s="374">
        <f>'SO02-06 - Vzduchotechnika'!F35</f>
        <v>0</v>
      </c>
      <c r="BD65" s="376">
        <f>'SO02-06 - Vzduchotechnika'!F36</f>
        <v>0</v>
      </c>
      <c r="BT65" s="378" t="s">
        <v>80</v>
      </c>
      <c r="BV65" s="378" t="s">
        <v>73</v>
      </c>
      <c r="BW65" s="378" t="s">
        <v>115</v>
      </c>
      <c r="BX65" s="378" t="s">
        <v>103</v>
      </c>
      <c r="CL65" s="378" t="s">
        <v>5</v>
      </c>
    </row>
    <row r="66" spans="1:91" s="353" customFormat="1" ht="16.5" customHeight="1">
      <c r="A66" s="367" t="s">
        <v>81</v>
      </c>
      <c r="B66" s="354"/>
      <c r="C66" s="355"/>
      <c r="D66" s="356" t="s">
        <v>116</v>
      </c>
      <c r="E66" s="356"/>
      <c r="F66" s="356"/>
      <c r="G66" s="356"/>
      <c r="H66" s="356"/>
      <c r="I66" s="357"/>
      <c r="J66" s="356" t="s">
        <v>117</v>
      </c>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60">
        <f>'SO03 - Sjezd a venkovní ú...'!J27</f>
        <v>0</v>
      </c>
      <c r="AH66" s="359"/>
      <c r="AI66" s="359"/>
      <c r="AJ66" s="359"/>
      <c r="AK66" s="359"/>
      <c r="AL66" s="359"/>
      <c r="AM66" s="359"/>
      <c r="AN66" s="360">
        <f t="shared" si="0"/>
        <v>0</v>
      </c>
      <c r="AO66" s="359"/>
      <c r="AP66" s="359"/>
      <c r="AQ66" s="361" t="s">
        <v>77</v>
      </c>
      <c r="AR66" s="354"/>
      <c r="AS66" s="362">
        <v>0</v>
      </c>
      <c r="AT66" s="363">
        <f t="shared" si="1"/>
        <v>0</v>
      </c>
      <c r="AU66" s="364">
        <f>'SO03 - Sjezd a venkovní ú...'!P91</f>
        <v>0</v>
      </c>
      <c r="AV66" s="363">
        <f>'SO03 - Sjezd a venkovní ú...'!J30</f>
        <v>0</v>
      </c>
      <c r="AW66" s="363">
        <f>'SO03 - Sjezd a venkovní ú...'!J31</f>
        <v>0</v>
      </c>
      <c r="AX66" s="363">
        <f>'SO03 - Sjezd a venkovní ú...'!J32</f>
        <v>0</v>
      </c>
      <c r="AY66" s="363">
        <f>'SO03 - Sjezd a venkovní ú...'!J33</f>
        <v>0</v>
      </c>
      <c r="AZ66" s="363">
        <f>'SO03 - Sjezd a venkovní ú...'!F30</f>
        <v>0</v>
      </c>
      <c r="BA66" s="363">
        <f>'SO03 - Sjezd a venkovní ú...'!F31</f>
        <v>0</v>
      </c>
      <c r="BB66" s="363">
        <f>'SO03 - Sjezd a venkovní ú...'!F32</f>
        <v>0</v>
      </c>
      <c r="BC66" s="363">
        <f>'SO03 - Sjezd a venkovní ú...'!F33</f>
        <v>0</v>
      </c>
      <c r="BD66" s="365">
        <f>'SO03 - Sjezd a venkovní ú...'!F34</f>
        <v>0</v>
      </c>
      <c r="BT66" s="366" t="s">
        <v>78</v>
      </c>
      <c r="BV66" s="366" t="s">
        <v>73</v>
      </c>
      <c r="BW66" s="366" t="s">
        <v>118</v>
      </c>
      <c r="BX66" s="366" t="s">
        <v>7</v>
      </c>
      <c r="CL66" s="366" t="s">
        <v>5</v>
      </c>
      <c r="CM66" s="366" t="s">
        <v>80</v>
      </c>
    </row>
    <row r="67" spans="1:91" s="353" customFormat="1" ht="16.5" customHeight="1">
      <c r="A67" s="367" t="s">
        <v>81</v>
      </c>
      <c r="B67" s="354"/>
      <c r="C67" s="355"/>
      <c r="D67" s="356" t="s">
        <v>119</v>
      </c>
      <c r="E67" s="356"/>
      <c r="F67" s="356"/>
      <c r="G67" s="356"/>
      <c r="H67" s="356"/>
      <c r="I67" s="357"/>
      <c r="J67" s="356" t="s">
        <v>120</v>
      </c>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60">
        <f>'SO04 - Přeložka plynu'!J27</f>
        <v>0</v>
      </c>
      <c r="AH67" s="359"/>
      <c r="AI67" s="359"/>
      <c r="AJ67" s="359"/>
      <c r="AK67" s="359"/>
      <c r="AL67" s="359"/>
      <c r="AM67" s="359"/>
      <c r="AN67" s="360">
        <f t="shared" si="0"/>
        <v>0</v>
      </c>
      <c r="AO67" s="359"/>
      <c r="AP67" s="359"/>
      <c r="AQ67" s="361" t="s">
        <v>77</v>
      </c>
      <c r="AR67" s="354"/>
      <c r="AS67" s="362">
        <v>0</v>
      </c>
      <c r="AT67" s="363">
        <f t="shared" si="1"/>
        <v>0</v>
      </c>
      <c r="AU67" s="364">
        <f>'SO04 - Přeložka plynu'!P83</f>
        <v>0</v>
      </c>
      <c r="AV67" s="363">
        <f>'SO04 - Přeložka plynu'!J30</f>
        <v>0</v>
      </c>
      <c r="AW67" s="363">
        <f>'SO04 - Přeložka plynu'!J31</f>
        <v>0</v>
      </c>
      <c r="AX67" s="363">
        <f>'SO04 - Přeložka plynu'!J32</f>
        <v>0</v>
      </c>
      <c r="AY67" s="363">
        <f>'SO04 - Přeložka plynu'!J33</f>
        <v>0</v>
      </c>
      <c r="AZ67" s="363">
        <f>'SO04 - Přeložka plynu'!F30</f>
        <v>0</v>
      </c>
      <c r="BA67" s="363">
        <f>'SO04 - Přeložka plynu'!F31</f>
        <v>0</v>
      </c>
      <c r="BB67" s="363">
        <f>'SO04 - Přeložka plynu'!F32</f>
        <v>0</v>
      </c>
      <c r="BC67" s="363">
        <f>'SO04 - Přeložka plynu'!F33</f>
        <v>0</v>
      </c>
      <c r="BD67" s="365">
        <f>'SO04 - Přeložka plynu'!F34</f>
        <v>0</v>
      </c>
      <c r="BT67" s="366" t="s">
        <v>78</v>
      </c>
      <c r="BV67" s="366" t="s">
        <v>73</v>
      </c>
      <c r="BW67" s="366" t="s">
        <v>121</v>
      </c>
      <c r="BX67" s="366" t="s">
        <v>7</v>
      </c>
      <c r="CL67" s="366" t="s">
        <v>5</v>
      </c>
      <c r="CM67" s="366" t="s">
        <v>80</v>
      </c>
    </row>
    <row r="68" spans="1:91" s="353" customFormat="1" ht="16.5" customHeight="1">
      <c r="A68" s="367" t="s">
        <v>81</v>
      </c>
      <c r="B68" s="354"/>
      <c r="C68" s="355"/>
      <c r="D68" s="356" t="s">
        <v>122</v>
      </c>
      <c r="E68" s="356"/>
      <c r="F68" s="356"/>
      <c r="G68" s="356"/>
      <c r="H68" s="356"/>
      <c r="I68" s="357"/>
      <c r="J68" s="356" t="s">
        <v>123</v>
      </c>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60">
        <f>'SO05 - Výsadba zeleně'!J27</f>
        <v>0</v>
      </c>
      <c r="AH68" s="359"/>
      <c r="AI68" s="359"/>
      <c r="AJ68" s="359"/>
      <c r="AK68" s="359"/>
      <c r="AL68" s="359"/>
      <c r="AM68" s="359"/>
      <c r="AN68" s="360">
        <f t="shared" si="0"/>
        <v>0</v>
      </c>
      <c r="AO68" s="359"/>
      <c r="AP68" s="359"/>
      <c r="AQ68" s="361" t="s">
        <v>77</v>
      </c>
      <c r="AR68" s="354"/>
      <c r="AS68" s="362">
        <v>0</v>
      </c>
      <c r="AT68" s="363">
        <f t="shared" si="1"/>
        <v>0</v>
      </c>
      <c r="AU68" s="364">
        <f>'SO05 - Výsadba zeleně'!P79</f>
        <v>0</v>
      </c>
      <c r="AV68" s="363">
        <f>'SO05 - Výsadba zeleně'!J30</f>
        <v>0</v>
      </c>
      <c r="AW68" s="363">
        <f>'SO05 - Výsadba zeleně'!J31</f>
        <v>0</v>
      </c>
      <c r="AX68" s="363">
        <f>'SO05 - Výsadba zeleně'!J32</f>
        <v>0</v>
      </c>
      <c r="AY68" s="363">
        <f>'SO05 - Výsadba zeleně'!J33</f>
        <v>0</v>
      </c>
      <c r="AZ68" s="363">
        <f>'SO05 - Výsadba zeleně'!F30</f>
        <v>0</v>
      </c>
      <c r="BA68" s="363">
        <f>'SO05 - Výsadba zeleně'!F31</f>
        <v>0</v>
      </c>
      <c r="BB68" s="363">
        <f>'SO05 - Výsadba zeleně'!F32</f>
        <v>0</v>
      </c>
      <c r="BC68" s="363">
        <f>'SO05 - Výsadba zeleně'!F33</f>
        <v>0</v>
      </c>
      <c r="BD68" s="365">
        <f>'SO05 - Výsadba zeleně'!F34</f>
        <v>0</v>
      </c>
      <c r="BT68" s="366" t="s">
        <v>78</v>
      </c>
      <c r="BV68" s="366" t="s">
        <v>73</v>
      </c>
      <c r="BW68" s="366" t="s">
        <v>124</v>
      </c>
      <c r="BX68" s="366" t="s">
        <v>7</v>
      </c>
      <c r="CL68" s="366" t="s">
        <v>5</v>
      </c>
      <c r="CM68" s="366" t="s">
        <v>80</v>
      </c>
    </row>
    <row r="69" spans="1:91" s="353" customFormat="1" ht="16.5" customHeight="1">
      <c r="A69" s="367" t="s">
        <v>81</v>
      </c>
      <c r="B69" s="354"/>
      <c r="C69" s="355"/>
      <c r="D69" s="356" t="s">
        <v>125</v>
      </c>
      <c r="E69" s="356"/>
      <c r="F69" s="356"/>
      <c r="G69" s="356"/>
      <c r="H69" s="356"/>
      <c r="I69" s="357"/>
      <c r="J69" s="356" t="s">
        <v>126</v>
      </c>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60">
        <f>'VON - Vedlejší a ostatní ...'!J27</f>
        <v>0</v>
      </c>
      <c r="AH69" s="359"/>
      <c r="AI69" s="359"/>
      <c r="AJ69" s="359"/>
      <c r="AK69" s="359"/>
      <c r="AL69" s="359"/>
      <c r="AM69" s="359"/>
      <c r="AN69" s="360">
        <f t="shared" si="0"/>
        <v>0</v>
      </c>
      <c r="AO69" s="359"/>
      <c r="AP69" s="359"/>
      <c r="AQ69" s="361" t="s">
        <v>77</v>
      </c>
      <c r="AR69" s="354"/>
      <c r="AS69" s="379">
        <v>0</v>
      </c>
      <c r="AT69" s="380">
        <f t="shared" si="1"/>
        <v>0</v>
      </c>
      <c r="AU69" s="381">
        <f>'VON - Vedlejší a ostatní ...'!P81</f>
        <v>0</v>
      </c>
      <c r="AV69" s="380">
        <f>'VON - Vedlejší a ostatní ...'!J30</f>
        <v>0</v>
      </c>
      <c r="AW69" s="380">
        <f>'VON - Vedlejší a ostatní ...'!J31</f>
        <v>0</v>
      </c>
      <c r="AX69" s="380">
        <f>'VON - Vedlejší a ostatní ...'!J32</f>
        <v>0</v>
      </c>
      <c r="AY69" s="380">
        <f>'VON - Vedlejší a ostatní ...'!J33</f>
        <v>0</v>
      </c>
      <c r="AZ69" s="380">
        <f>'VON - Vedlejší a ostatní ...'!F30</f>
        <v>0</v>
      </c>
      <c r="BA69" s="380">
        <f>'VON - Vedlejší a ostatní ...'!F31</f>
        <v>0</v>
      </c>
      <c r="BB69" s="380">
        <f>'VON - Vedlejší a ostatní ...'!F32</f>
        <v>0</v>
      </c>
      <c r="BC69" s="380">
        <f>'VON - Vedlejší a ostatní ...'!F33</f>
        <v>0</v>
      </c>
      <c r="BD69" s="382">
        <f>'VON - Vedlejší a ostatní ...'!F34</f>
        <v>0</v>
      </c>
      <c r="BT69" s="366" t="s">
        <v>78</v>
      </c>
      <c r="BV69" s="366" t="s">
        <v>73</v>
      </c>
      <c r="BW69" s="366" t="s">
        <v>127</v>
      </c>
      <c r="BX69" s="366" t="s">
        <v>7</v>
      </c>
      <c r="CL69" s="366" t="s">
        <v>5</v>
      </c>
      <c r="CM69" s="366" t="s">
        <v>80</v>
      </c>
    </row>
    <row r="70" spans="2:44" s="140" customFormat="1" ht="30" customHeight="1">
      <c r="B70" s="141"/>
      <c r="AR70" s="141"/>
    </row>
    <row r="71" spans="2:44" s="140" customFormat="1" ht="6.95" customHeight="1">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41"/>
    </row>
  </sheetData>
  <sheetProtection password="CC4E" sheet="1" objects="1" scenarios="1" selectLockedCells="1"/>
  <mergeCells count="109">
    <mergeCell ref="BE5:BE32"/>
    <mergeCell ref="W30:AE30"/>
    <mergeCell ref="X32:AB32"/>
    <mergeCell ref="AK32:AO32"/>
    <mergeCell ref="AR2:BE2"/>
    <mergeCell ref="K5:AO5"/>
    <mergeCell ref="W28:AE28"/>
    <mergeCell ref="AK28:AO28"/>
    <mergeCell ref="AN69:AP69"/>
    <mergeCell ref="AN68:AP68"/>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67:H67"/>
    <mergeCell ref="E58:I58"/>
    <mergeCell ref="E57:I57"/>
    <mergeCell ref="D59:H59"/>
    <mergeCell ref="E60:I60"/>
    <mergeCell ref="E61:I61"/>
    <mergeCell ref="E62:I62"/>
    <mergeCell ref="E63:I63"/>
    <mergeCell ref="E64:I64"/>
    <mergeCell ref="E65:I65"/>
    <mergeCell ref="D66:H66"/>
    <mergeCell ref="AG56:AM56"/>
    <mergeCell ref="AG57:AM57"/>
    <mergeCell ref="AG58:AM58"/>
    <mergeCell ref="AG59:AM59"/>
    <mergeCell ref="AG60:AM60"/>
    <mergeCell ref="AG61:AM61"/>
    <mergeCell ref="AG62:AM62"/>
    <mergeCell ref="D68:H68"/>
    <mergeCell ref="D69:H69"/>
    <mergeCell ref="AM46:AP46"/>
    <mergeCell ref="AS46:AT48"/>
    <mergeCell ref="AN49:AP49"/>
    <mergeCell ref="K65:AF65"/>
    <mergeCell ref="K64:AF64"/>
    <mergeCell ref="J66:AF66"/>
    <mergeCell ref="J67:AF67"/>
    <mergeCell ref="J68:AF68"/>
    <mergeCell ref="J69:AF69"/>
    <mergeCell ref="AG64:AM64"/>
    <mergeCell ref="AG63:AM63"/>
    <mergeCell ref="AG65:AM65"/>
    <mergeCell ref="AG66:AM66"/>
    <mergeCell ref="AG67:AM67"/>
    <mergeCell ref="AG68:AM68"/>
    <mergeCell ref="AG69:AM69"/>
    <mergeCell ref="AN53:AP53"/>
    <mergeCell ref="AN52:AP52"/>
    <mergeCell ref="AG52:AM52"/>
    <mergeCell ref="AG53:AM53"/>
    <mergeCell ref="AG54:AM54"/>
    <mergeCell ref="AG55:AM55"/>
    <mergeCell ref="L42:AO42"/>
    <mergeCell ref="AM44:AN44"/>
    <mergeCell ref="I49:AF49"/>
    <mergeCell ref="AG49:AM49"/>
    <mergeCell ref="K53:AF53"/>
    <mergeCell ref="K54:AF54"/>
    <mergeCell ref="K55:AF55"/>
    <mergeCell ref="K56:AF56"/>
    <mergeCell ref="K57:AF57"/>
    <mergeCell ref="AN51:AP51"/>
    <mergeCell ref="K58:AF58"/>
    <mergeCell ref="J59:AF59"/>
    <mergeCell ref="K60:AF60"/>
    <mergeCell ref="K61:AF61"/>
    <mergeCell ref="K62:AF62"/>
    <mergeCell ref="K63:AF63"/>
    <mergeCell ref="AG51:AM51"/>
    <mergeCell ref="C49:G49"/>
    <mergeCell ref="D52:H52"/>
    <mergeCell ref="E53:I53"/>
    <mergeCell ref="E54:I54"/>
    <mergeCell ref="E55:I55"/>
    <mergeCell ref="E56:I56"/>
    <mergeCell ref="AN63:AP63"/>
    <mergeCell ref="AN64:AP64"/>
    <mergeCell ref="AN65:AP65"/>
    <mergeCell ref="AN66:AP66"/>
    <mergeCell ref="AN67:AP67"/>
    <mergeCell ref="AN59:AP59"/>
    <mergeCell ref="AN57:AP57"/>
    <mergeCell ref="AN54:AP54"/>
    <mergeCell ref="AN55:AP55"/>
    <mergeCell ref="AN56:AP56"/>
    <mergeCell ref="AN58:AP58"/>
    <mergeCell ref="AN60:AP60"/>
    <mergeCell ref="AN61:AP61"/>
    <mergeCell ref="AN62:AP62"/>
  </mergeCells>
  <hyperlinks>
    <hyperlink ref="K1:S1" location="C2" display="1) Rekapitulace stavby"/>
    <hyperlink ref="W1:AI1" location="C51" display="2) Rekapitulace objektů stavby a soupisů prací"/>
    <hyperlink ref="A53" location="'SO01-01 - Stavební část'!C2" display="/"/>
    <hyperlink ref="A54" location="'SO01-02 - Vytápění'!C2" display="/"/>
    <hyperlink ref="A55" location="'SO01-03 - Zdravotně techn...'!C2" display="/"/>
    <hyperlink ref="A56" location="'SO01-04 - Elektroinstalac...'!C2" display="/"/>
    <hyperlink ref="A57" location="'SO01-05 - Elektroinstalac...'!C2" display="/"/>
    <hyperlink ref="A58" location="'SO01-06 - Vzduchotechnika'!C2" display="/"/>
    <hyperlink ref="A60" location="'SO02-01 - Stavební část'!C2" display="/"/>
    <hyperlink ref="A61" location="'SO02-02 - Vytápění'!C2" display="/"/>
    <hyperlink ref="A62" location="'SO02-03 - Zdravotně techn...'!C2" display="/"/>
    <hyperlink ref="A63" location="'SO02-04 - Elektroinstalac...'!C2" display="/"/>
    <hyperlink ref="A64" location="'SO02-05 - Elektroinstalac...'!C2" display="/"/>
    <hyperlink ref="A65" location="'SO02-06 - Vzduchotechnika'!C2" display="/"/>
    <hyperlink ref="A66" location="'SO03 - Sjezd a venkovní ú...'!C2" display="/"/>
    <hyperlink ref="A67" location="'SO04 - Přeložka plynu'!C2" display="/"/>
    <hyperlink ref="A68" location="'SO05 - Výsadba zeleně'!C2" display="/"/>
    <hyperlink ref="A69"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2"/>
  <sheetViews>
    <sheetView showGridLines="0" workbookViewId="0" topLeftCell="A1">
      <pane ySplit="1" topLeftCell="A2" activePane="bottomLeft" state="frozen"/>
      <selection pane="bottomLeft" activeCell="H198" sqref="H198"/>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109</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2696</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3130</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ROUND(J85,2)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ROUND(SUM(BE85:BE201),2)</f>
        <v>0</v>
      </c>
      <c r="G32" s="142"/>
      <c r="H32" s="142"/>
      <c r="I32" s="15">
        <v>0.21</v>
      </c>
      <c r="J32" s="159">
        <f>ROUND(ROUND((SUM(BE85:BE201)),2)*I32,2)</f>
        <v>0</v>
      </c>
      <c r="K32" s="144"/>
    </row>
    <row r="33" spans="2:11" s="140" customFormat="1" ht="14.45" customHeight="1">
      <c r="B33" s="141"/>
      <c r="C33" s="142"/>
      <c r="D33" s="142"/>
      <c r="E33" s="158" t="s">
        <v>43</v>
      </c>
      <c r="F33" s="159">
        <f>ROUND(SUM(BF85:BF201),2)</f>
        <v>0</v>
      </c>
      <c r="G33" s="142"/>
      <c r="H33" s="142"/>
      <c r="I33" s="15">
        <v>0.15</v>
      </c>
      <c r="J33" s="159">
        <f>ROUND(ROUND((SUM(BF85:BF201)),2)*I33,2)</f>
        <v>0</v>
      </c>
      <c r="K33" s="144"/>
    </row>
    <row r="34" spans="2:11" s="140" customFormat="1" ht="14.45" customHeight="1" hidden="1">
      <c r="B34" s="141"/>
      <c r="C34" s="142"/>
      <c r="D34" s="142"/>
      <c r="E34" s="158" t="s">
        <v>44</v>
      </c>
      <c r="F34" s="159">
        <f>ROUND(SUM(BG85:BG201),2)</f>
        <v>0</v>
      </c>
      <c r="G34" s="142"/>
      <c r="H34" s="142"/>
      <c r="I34" s="15">
        <v>0.21</v>
      </c>
      <c r="J34" s="159">
        <v>0</v>
      </c>
      <c r="K34" s="144"/>
    </row>
    <row r="35" spans="2:11" s="140" customFormat="1" ht="14.45" customHeight="1" hidden="1">
      <c r="B35" s="141"/>
      <c r="C35" s="142"/>
      <c r="D35" s="142"/>
      <c r="E35" s="158" t="s">
        <v>45</v>
      </c>
      <c r="F35" s="159">
        <f>ROUND(SUM(BH85:BH201),2)</f>
        <v>0</v>
      </c>
      <c r="G35" s="142"/>
      <c r="H35" s="142"/>
      <c r="I35" s="15">
        <v>0.15</v>
      </c>
      <c r="J35" s="159">
        <v>0</v>
      </c>
      <c r="K35" s="144"/>
    </row>
    <row r="36" spans="2:11" s="140" customFormat="1" ht="14.45" customHeight="1" hidden="1">
      <c r="B36" s="141"/>
      <c r="C36" s="142"/>
      <c r="D36" s="142"/>
      <c r="E36" s="158" t="s">
        <v>46</v>
      </c>
      <c r="F36" s="159">
        <f>ROUND(SUM(BI85:BI201),2)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2696</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SO02-03 - Zdravotně technické instalace</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J85</f>
        <v>0</v>
      </c>
      <c r="K60" s="144"/>
      <c r="AU60" s="128" t="s">
        <v>143</v>
      </c>
    </row>
    <row r="61" spans="2:11" s="184" customFormat="1" ht="24.95" customHeight="1">
      <c r="B61" s="178"/>
      <c r="C61" s="179"/>
      <c r="D61" s="180" t="s">
        <v>3131</v>
      </c>
      <c r="E61" s="181"/>
      <c r="F61" s="181"/>
      <c r="G61" s="181"/>
      <c r="H61" s="181"/>
      <c r="I61" s="20"/>
      <c r="J61" s="182">
        <f>J86</f>
        <v>0</v>
      </c>
      <c r="K61" s="183"/>
    </row>
    <row r="62" spans="2:11" s="184" customFormat="1" ht="24.95" customHeight="1">
      <c r="B62" s="178"/>
      <c r="C62" s="179"/>
      <c r="D62" s="180" t="s">
        <v>3132</v>
      </c>
      <c r="E62" s="181"/>
      <c r="F62" s="181"/>
      <c r="G62" s="181"/>
      <c r="H62" s="181"/>
      <c r="I62" s="20"/>
      <c r="J62" s="182">
        <f>J128</f>
        <v>0</v>
      </c>
      <c r="K62" s="183"/>
    </row>
    <row r="63" spans="2:11" s="184" customFormat="1" ht="24.95" customHeight="1">
      <c r="B63" s="178"/>
      <c r="C63" s="179"/>
      <c r="D63" s="180" t="s">
        <v>1956</v>
      </c>
      <c r="E63" s="181"/>
      <c r="F63" s="181"/>
      <c r="G63" s="181"/>
      <c r="H63" s="181"/>
      <c r="I63" s="20"/>
      <c r="J63" s="182">
        <f>J172</f>
        <v>0</v>
      </c>
      <c r="K63" s="183"/>
    </row>
    <row r="64" spans="2:11" s="140" customFormat="1" ht="21.75" customHeight="1">
      <c r="B64" s="141"/>
      <c r="C64" s="142"/>
      <c r="D64" s="142"/>
      <c r="E64" s="142"/>
      <c r="F64" s="142"/>
      <c r="G64" s="142"/>
      <c r="H64" s="142"/>
      <c r="I64" s="10"/>
      <c r="J64" s="142"/>
      <c r="K64" s="144"/>
    </row>
    <row r="65" spans="2:11" s="140" customFormat="1" ht="6.95" customHeight="1">
      <c r="B65" s="167"/>
      <c r="C65" s="168"/>
      <c r="D65" s="168"/>
      <c r="E65" s="168"/>
      <c r="F65" s="168"/>
      <c r="G65" s="168"/>
      <c r="H65" s="168"/>
      <c r="I65" s="17"/>
      <c r="J65" s="168"/>
      <c r="K65" s="169"/>
    </row>
    <row r="69" spans="2:12" s="140" customFormat="1" ht="6.95" customHeight="1">
      <c r="B69" s="170"/>
      <c r="C69" s="171"/>
      <c r="D69" s="171"/>
      <c r="E69" s="171"/>
      <c r="F69" s="171"/>
      <c r="G69" s="171"/>
      <c r="H69" s="171"/>
      <c r="I69" s="18"/>
      <c r="J69" s="171"/>
      <c r="K69" s="171"/>
      <c r="L69" s="141"/>
    </row>
    <row r="70" spans="2:12" s="140" customFormat="1" ht="36.95" customHeight="1">
      <c r="B70" s="141"/>
      <c r="C70" s="192" t="s">
        <v>180</v>
      </c>
      <c r="I70" s="22"/>
      <c r="L70" s="141"/>
    </row>
    <row r="71" spans="2:12" s="140" customFormat="1" ht="6.95" customHeight="1">
      <c r="B71" s="141"/>
      <c r="I71" s="22"/>
      <c r="L71" s="141"/>
    </row>
    <row r="72" spans="2:12" s="140" customFormat="1" ht="14.45" customHeight="1">
      <c r="B72" s="141"/>
      <c r="C72" s="193" t="s">
        <v>19</v>
      </c>
      <c r="I72" s="22"/>
      <c r="L72" s="141"/>
    </row>
    <row r="73" spans="2:12" s="140" customFormat="1" ht="16.5" customHeight="1">
      <c r="B73" s="141"/>
      <c r="E73" s="194" t="str">
        <f>E7</f>
        <v>Přístavba ZŠ Komenského, Dačice</v>
      </c>
      <c r="F73" s="195"/>
      <c r="G73" s="195"/>
      <c r="H73" s="195"/>
      <c r="I73" s="22"/>
      <c r="L73" s="141"/>
    </row>
    <row r="74" spans="2:12" ht="15">
      <c r="B74" s="132"/>
      <c r="C74" s="193" t="s">
        <v>134</v>
      </c>
      <c r="L74" s="132"/>
    </row>
    <row r="75" spans="2:12" s="140" customFormat="1" ht="16.5" customHeight="1">
      <c r="B75" s="141"/>
      <c r="E75" s="194" t="s">
        <v>2696</v>
      </c>
      <c r="F75" s="196"/>
      <c r="G75" s="196"/>
      <c r="H75" s="196"/>
      <c r="I75" s="22"/>
      <c r="L75" s="141"/>
    </row>
    <row r="76" spans="2:12" s="140" customFormat="1" ht="14.45" customHeight="1">
      <c r="B76" s="141"/>
      <c r="C76" s="193" t="s">
        <v>136</v>
      </c>
      <c r="I76" s="22"/>
      <c r="L76" s="141"/>
    </row>
    <row r="77" spans="2:12" s="140" customFormat="1" ht="17.25" customHeight="1">
      <c r="B77" s="141"/>
      <c r="E77" s="197" t="str">
        <f>E11</f>
        <v>SO02-03 - Zdravotně technické instalace</v>
      </c>
      <c r="F77" s="196"/>
      <c r="G77" s="196"/>
      <c r="H77" s="196"/>
      <c r="I77" s="22"/>
      <c r="L77" s="141"/>
    </row>
    <row r="78" spans="2:12" s="140" customFormat="1" ht="6.95" customHeight="1">
      <c r="B78" s="141"/>
      <c r="I78" s="22"/>
      <c r="L78" s="141"/>
    </row>
    <row r="79" spans="2:12" s="140" customFormat="1" ht="18" customHeight="1">
      <c r="B79" s="141"/>
      <c r="C79" s="193" t="s">
        <v>23</v>
      </c>
      <c r="F79" s="198" t="str">
        <f>F14</f>
        <v xml:space="preserve"> </v>
      </c>
      <c r="I79" s="23" t="s">
        <v>25</v>
      </c>
      <c r="J79" s="199">
        <f>IF(J14="","",J14)</f>
        <v>43418</v>
      </c>
      <c r="L79" s="141"/>
    </row>
    <row r="80" spans="2:12" s="140" customFormat="1" ht="6.95" customHeight="1">
      <c r="B80" s="141"/>
      <c r="I80" s="22"/>
      <c r="L80" s="141"/>
    </row>
    <row r="81" spans="2:12" s="140" customFormat="1" ht="15">
      <c r="B81" s="141"/>
      <c r="C81" s="193" t="s">
        <v>26</v>
      </c>
      <c r="F81" s="198" t="str">
        <f>E17</f>
        <v>Město Dačice</v>
      </c>
      <c r="I81" s="23" t="s">
        <v>32</v>
      </c>
      <c r="J81" s="198" t="str">
        <f>E23</f>
        <v>f-plan, spol. s r.o.</v>
      </c>
      <c r="L81" s="141"/>
    </row>
    <row r="82" spans="2:12" s="140" customFormat="1" ht="14.45" customHeight="1">
      <c r="B82" s="141"/>
      <c r="C82" s="193" t="s">
        <v>30</v>
      </c>
      <c r="F82" s="198" t="str">
        <f>IF(E20="","",E20)</f>
        <v/>
      </c>
      <c r="I82" s="22"/>
      <c r="L82" s="141"/>
    </row>
    <row r="83" spans="2:12" s="140" customFormat="1" ht="10.35" customHeight="1">
      <c r="B83" s="141"/>
      <c r="I83" s="22"/>
      <c r="L83" s="141"/>
    </row>
    <row r="84" spans="2:20" s="207" customFormat="1" ht="29.25" customHeight="1">
      <c r="B84" s="200"/>
      <c r="C84" s="201" t="s">
        <v>181</v>
      </c>
      <c r="D84" s="202" t="s">
        <v>56</v>
      </c>
      <c r="E84" s="202" t="s">
        <v>52</v>
      </c>
      <c r="F84" s="202" t="s">
        <v>182</v>
      </c>
      <c r="G84" s="202" t="s">
        <v>183</v>
      </c>
      <c r="H84" s="202" t="s">
        <v>184</v>
      </c>
      <c r="I84" s="24" t="s">
        <v>185</v>
      </c>
      <c r="J84" s="202" t="s">
        <v>141</v>
      </c>
      <c r="K84" s="203" t="s">
        <v>186</v>
      </c>
      <c r="L84" s="200"/>
      <c r="M84" s="204" t="s">
        <v>187</v>
      </c>
      <c r="N84" s="205" t="s">
        <v>41</v>
      </c>
      <c r="O84" s="205" t="s">
        <v>188</v>
      </c>
      <c r="P84" s="205" t="s">
        <v>189</v>
      </c>
      <c r="Q84" s="205" t="s">
        <v>190</v>
      </c>
      <c r="R84" s="205" t="s">
        <v>191</v>
      </c>
      <c r="S84" s="205" t="s">
        <v>192</v>
      </c>
      <c r="T84" s="206" t="s">
        <v>193</v>
      </c>
    </row>
    <row r="85" spans="2:63" s="140" customFormat="1" ht="29.25" customHeight="1">
      <c r="B85" s="141"/>
      <c r="C85" s="208" t="s">
        <v>142</v>
      </c>
      <c r="I85" s="22"/>
      <c r="J85" s="209">
        <f>BK85</f>
        <v>0</v>
      </c>
      <c r="L85" s="141"/>
      <c r="M85" s="210"/>
      <c r="N85" s="153"/>
      <c r="O85" s="153"/>
      <c r="P85" s="211">
        <f>P86+P128+P172</f>
        <v>0</v>
      </c>
      <c r="Q85" s="153"/>
      <c r="R85" s="211">
        <f>R86+R128+R172</f>
        <v>1.01928</v>
      </c>
      <c r="S85" s="153"/>
      <c r="T85" s="212">
        <f>T86+T128+T172</f>
        <v>0</v>
      </c>
      <c r="AT85" s="128" t="s">
        <v>70</v>
      </c>
      <c r="AU85" s="128" t="s">
        <v>143</v>
      </c>
      <c r="BK85" s="213">
        <f>BK86+BK128+BK172</f>
        <v>0</v>
      </c>
    </row>
    <row r="86" spans="2:63" s="215" customFormat="1" ht="37.35" customHeight="1">
      <c r="B86" s="214"/>
      <c r="D86" s="216" t="s">
        <v>70</v>
      </c>
      <c r="E86" s="217" t="s">
        <v>2063</v>
      </c>
      <c r="F86" s="217" t="s">
        <v>3133</v>
      </c>
      <c r="I86" s="25"/>
      <c r="J86" s="218">
        <f>BK86</f>
        <v>0</v>
      </c>
      <c r="L86" s="214"/>
      <c r="M86" s="219"/>
      <c r="N86" s="220"/>
      <c r="O86" s="220"/>
      <c r="P86" s="221">
        <f>SUM(P87:P127)</f>
        <v>0</v>
      </c>
      <c r="Q86" s="220"/>
      <c r="R86" s="221">
        <f>SUM(R87:R127)</f>
        <v>0.19606</v>
      </c>
      <c r="S86" s="220"/>
      <c r="T86" s="222">
        <f>SUM(T87:T127)</f>
        <v>0</v>
      </c>
      <c r="AR86" s="216" t="s">
        <v>80</v>
      </c>
      <c r="AT86" s="223" t="s">
        <v>70</v>
      </c>
      <c r="AU86" s="223" t="s">
        <v>71</v>
      </c>
      <c r="AY86" s="216" t="s">
        <v>196</v>
      </c>
      <c r="BK86" s="224">
        <f>SUM(BK87:BK127)</f>
        <v>0</v>
      </c>
    </row>
    <row r="87" spans="2:65" s="140" customFormat="1" ht="16.5" customHeight="1">
      <c r="B87" s="141"/>
      <c r="C87" s="227" t="s">
        <v>78</v>
      </c>
      <c r="D87" s="227" t="s">
        <v>198</v>
      </c>
      <c r="E87" s="228" t="s">
        <v>2065</v>
      </c>
      <c r="F87" s="229" t="s">
        <v>2066</v>
      </c>
      <c r="G87" s="230" t="s">
        <v>355</v>
      </c>
      <c r="H87" s="231">
        <v>2</v>
      </c>
      <c r="I87" s="26"/>
      <c r="J87" s="232">
        <f>ROUND(I87*H87,2)</f>
        <v>0</v>
      </c>
      <c r="K87" s="229" t="s">
        <v>202</v>
      </c>
      <c r="L87" s="141"/>
      <c r="M87" s="233" t="s">
        <v>5</v>
      </c>
      <c r="N87" s="234" t="s">
        <v>42</v>
      </c>
      <c r="O87" s="142"/>
      <c r="P87" s="235">
        <f>O87*H87</f>
        <v>0</v>
      </c>
      <c r="Q87" s="235">
        <v>0.00023</v>
      </c>
      <c r="R87" s="235">
        <f>Q87*H87</f>
        <v>0.00046</v>
      </c>
      <c r="S87" s="235">
        <v>0</v>
      </c>
      <c r="T87" s="236">
        <f>S87*H87</f>
        <v>0</v>
      </c>
      <c r="AR87" s="128" t="s">
        <v>263</v>
      </c>
      <c r="AT87" s="128" t="s">
        <v>198</v>
      </c>
      <c r="AU87" s="128" t="s">
        <v>78</v>
      </c>
      <c r="AY87" s="128" t="s">
        <v>196</v>
      </c>
      <c r="BE87" s="237">
        <f>IF(N87="základní",J87,0)</f>
        <v>0</v>
      </c>
      <c r="BF87" s="237">
        <f>IF(N87="snížená",J87,0)</f>
        <v>0</v>
      </c>
      <c r="BG87" s="237">
        <f>IF(N87="zákl. přenesená",J87,0)</f>
        <v>0</v>
      </c>
      <c r="BH87" s="237">
        <f>IF(N87="sníž. přenesená",J87,0)</f>
        <v>0</v>
      </c>
      <c r="BI87" s="237">
        <f>IF(N87="nulová",J87,0)</f>
        <v>0</v>
      </c>
      <c r="BJ87" s="128" t="s">
        <v>78</v>
      </c>
      <c r="BK87" s="237">
        <f>ROUND(I87*H87,2)</f>
        <v>0</v>
      </c>
      <c r="BL87" s="128" t="s">
        <v>263</v>
      </c>
      <c r="BM87" s="128" t="s">
        <v>80</v>
      </c>
    </row>
    <row r="88" spans="2:47" s="140" customFormat="1" ht="108">
      <c r="B88" s="141"/>
      <c r="D88" s="238" t="s">
        <v>204</v>
      </c>
      <c r="F88" s="239" t="s">
        <v>2067</v>
      </c>
      <c r="I88" s="22"/>
      <c r="L88" s="141"/>
      <c r="M88" s="240"/>
      <c r="N88" s="142"/>
      <c r="O88" s="142"/>
      <c r="P88" s="142"/>
      <c r="Q88" s="142"/>
      <c r="R88" s="142"/>
      <c r="S88" s="142"/>
      <c r="T88" s="241"/>
      <c r="AT88" s="128" t="s">
        <v>204</v>
      </c>
      <c r="AU88" s="128" t="s">
        <v>78</v>
      </c>
    </row>
    <row r="89" spans="2:65" s="140" customFormat="1" ht="16.5" customHeight="1">
      <c r="B89" s="141"/>
      <c r="C89" s="227" t="s">
        <v>80</v>
      </c>
      <c r="D89" s="227" t="s">
        <v>198</v>
      </c>
      <c r="E89" s="228" t="s">
        <v>2068</v>
      </c>
      <c r="F89" s="229" t="s">
        <v>2069</v>
      </c>
      <c r="G89" s="230" t="s">
        <v>355</v>
      </c>
      <c r="H89" s="231">
        <v>1</v>
      </c>
      <c r="I89" s="26"/>
      <c r="J89" s="232">
        <f>ROUND(I89*H89,2)</f>
        <v>0</v>
      </c>
      <c r="K89" s="229" t="s">
        <v>202</v>
      </c>
      <c r="L89" s="141"/>
      <c r="M89" s="233" t="s">
        <v>5</v>
      </c>
      <c r="N89" s="234" t="s">
        <v>42</v>
      </c>
      <c r="O89" s="142"/>
      <c r="P89" s="235">
        <f>O89*H89</f>
        <v>0</v>
      </c>
      <c r="Q89" s="235">
        <v>0.00023</v>
      </c>
      <c r="R89" s="235">
        <f>Q89*H89</f>
        <v>0.00023</v>
      </c>
      <c r="S89" s="235">
        <v>0</v>
      </c>
      <c r="T89" s="236">
        <f>S89*H89</f>
        <v>0</v>
      </c>
      <c r="AR89" s="128" t="s">
        <v>263</v>
      </c>
      <c r="AT89" s="128" t="s">
        <v>198</v>
      </c>
      <c r="AU89" s="128" t="s">
        <v>78</v>
      </c>
      <c r="AY89" s="128" t="s">
        <v>196</v>
      </c>
      <c r="BE89" s="237">
        <f>IF(N89="základní",J89,0)</f>
        <v>0</v>
      </c>
      <c r="BF89" s="237">
        <f>IF(N89="snížená",J89,0)</f>
        <v>0</v>
      </c>
      <c r="BG89" s="237">
        <f>IF(N89="zákl. přenesená",J89,0)</f>
        <v>0</v>
      </c>
      <c r="BH89" s="237">
        <f>IF(N89="sníž. přenesená",J89,0)</f>
        <v>0</v>
      </c>
      <c r="BI89" s="237">
        <f>IF(N89="nulová",J89,0)</f>
        <v>0</v>
      </c>
      <c r="BJ89" s="128" t="s">
        <v>78</v>
      </c>
      <c r="BK89" s="237">
        <f>ROUND(I89*H89,2)</f>
        <v>0</v>
      </c>
      <c r="BL89" s="128" t="s">
        <v>263</v>
      </c>
      <c r="BM89" s="128" t="s">
        <v>203</v>
      </c>
    </row>
    <row r="90" spans="2:47" s="140" customFormat="1" ht="108">
      <c r="B90" s="141"/>
      <c r="D90" s="238" t="s">
        <v>204</v>
      </c>
      <c r="F90" s="239" t="s">
        <v>2067</v>
      </c>
      <c r="I90" s="22"/>
      <c r="L90" s="141"/>
      <c r="M90" s="240"/>
      <c r="N90" s="142"/>
      <c r="O90" s="142"/>
      <c r="P90" s="142"/>
      <c r="Q90" s="142"/>
      <c r="R90" s="142"/>
      <c r="S90" s="142"/>
      <c r="T90" s="241"/>
      <c r="AT90" s="128" t="s">
        <v>204</v>
      </c>
      <c r="AU90" s="128" t="s">
        <v>78</v>
      </c>
    </row>
    <row r="91" spans="2:65" s="140" customFormat="1" ht="25.5" customHeight="1">
      <c r="B91" s="141"/>
      <c r="C91" s="227" t="s">
        <v>215</v>
      </c>
      <c r="D91" s="227" t="s">
        <v>198</v>
      </c>
      <c r="E91" s="228" t="s">
        <v>2070</v>
      </c>
      <c r="F91" s="229" t="s">
        <v>2071</v>
      </c>
      <c r="G91" s="230" t="s">
        <v>355</v>
      </c>
      <c r="H91" s="231">
        <v>1</v>
      </c>
      <c r="I91" s="26"/>
      <c r="J91" s="232">
        <f>ROUND(I91*H91,2)</f>
        <v>0</v>
      </c>
      <c r="K91" s="229" t="s">
        <v>202</v>
      </c>
      <c r="L91" s="141"/>
      <c r="M91" s="233" t="s">
        <v>5</v>
      </c>
      <c r="N91" s="234" t="s">
        <v>42</v>
      </c>
      <c r="O91" s="142"/>
      <c r="P91" s="235">
        <f>O91*H91</f>
        <v>0</v>
      </c>
      <c r="Q91" s="235">
        <v>0.00128</v>
      </c>
      <c r="R91" s="235">
        <f>Q91*H91</f>
        <v>0.00128</v>
      </c>
      <c r="S91" s="235">
        <v>0</v>
      </c>
      <c r="T91" s="236">
        <f>S91*H91</f>
        <v>0</v>
      </c>
      <c r="AR91" s="128" t="s">
        <v>263</v>
      </c>
      <c r="AT91" s="128" t="s">
        <v>198</v>
      </c>
      <c r="AU91" s="128" t="s">
        <v>78</v>
      </c>
      <c r="AY91" s="128" t="s">
        <v>196</v>
      </c>
      <c r="BE91" s="237">
        <f>IF(N91="základní",J91,0)</f>
        <v>0</v>
      </c>
      <c r="BF91" s="237">
        <f>IF(N91="snížená",J91,0)</f>
        <v>0</v>
      </c>
      <c r="BG91" s="237">
        <f>IF(N91="zákl. přenesená",J91,0)</f>
        <v>0</v>
      </c>
      <c r="BH91" s="237">
        <f>IF(N91="sníž. přenesená",J91,0)</f>
        <v>0</v>
      </c>
      <c r="BI91" s="237">
        <f>IF(N91="nulová",J91,0)</f>
        <v>0</v>
      </c>
      <c r="BJ91" s="128" t="s">
        <v>78</v>
      </c>
      <c r="BK91" s="237">
        <f>ROUND(I91*H91,2)</f>
        <v>0</v>
      </c>
      <c r="BL91" s="128" t="s">
        <v>263</v>
      </c>
      <c r="BM91" s="128" t="s">
        <v>221</v>
      </c>
    </row>
    <row r="92" spans="2:47" s="140" customFormat="1" ht="108">
      <c r="B92" s="141"/>
      <c r="D92" s="238" t="s">
        <v>204</v>
      </c>
      <c r="F92" s="239" t="s">
        <v>2067</v>
      </c>
      <c r="I92" s="22"/>
      <c r="L92" s="141"/>
      <c r="M92" s="240"/>
      <c r="N92" s="142"/>
      <c r="O92" s="142"/>
      <c r="P92" s="142"/>
      <c r="Q92" s="142"/>
      <c r="R92" s="142"/>
      <c r="S92" s="142"/>
      <c r="T92" s="241"/>
      <c r="AT92" s="128" t="s">
        <v>204</v>
      </c>
      <c r="AU92" s="128" t="s">
        <v>78</v>
      </c>
    </row>
    <row r="93" spans="2:65" s="140" customFormat="1" ht="16.5" customHeight="1">
      <c r="B93" s="141"/>
      <c r="C93" s="227" t="s">
        <v>203</v>
      </c>
      <c r="D93" s="227" t="s">
        <v>198</v>
      </c>
      <c r="E93" s="228" t="s">
        <v>1979</v>
      </c>
      <c r="F93" s="229" t="s">
        <v>1980</v>
      </c>
      <c r="G93" s="230" t="s">
        <v>304</v>
      </c>
      <c r="H93" s="231">
        <v>4</v>
      </c>
      <c r="I93" s="26"/>
      <c r="J93" s="232">
        <f>ROUND(I93*H93,2)</f>
        <v>0</v>
      </c>
      <c r="K93" s="229" t="s">
        <v>202</v>
      </c>
      <c r="L93" s="141"/>
      <c r="M93" s="233" t="s">
        <v>5</v>
      </c>
      <c r="N93" s="234" t="s">
        <v>42</v>
      </c>
      <c r="O93" s="142"/>
      <c r="P93" s="235">
        <f>O93*H93</f>
        <v>0</v>
      </c>
      <c r="Q93" s="235">
        <v>0.00132</v>
      </c>
      <c r="R93" s="235">
        <f>Q93*H93</f>
        <v>0.00528</v>
      </c>
      <c r="S93" s="235">
        <v>0</v>
      </c>
      <c r="T93" s="236">
        <f>S93*H93</f>
        <v>0</v>
      </c>
      <c r="AR93" s="128" t="s">
        <v>263</v>
      </c>
      <c r="AT93" s="128" t="s">
        <v>198</v>
      </c>
      <c r="AU93" s="128" t="s">
        <v>78</v>
      </c>
      <c r="AY93" s="128" t="s">
        <v>196</v>
      </c>
      <c r="BE93" s="237">
        <f>IF(N93="základní",J93,0)</f>
        <v>0</v>
      </c>
      <c r="BF93" s="237">
        <f>IF(N93="snížená",J93,0)</f>
        <v>0</v>
      </c>
      <c r="BG93" s="237">
        <f>IF(N93="zákl. přenesená",J93,0)</f>
        <v>0</v>
      </c>
      <c r="BH93" s="237">
        <f>IF(N93="sníž. přenesená",J93,0)</f>
        <v>0</v>
      </c>
      <c r="BI93" s="237">
        <f>IF(N93="nulová",J93,0)</f>
        <v>0</v>
      </c>
      <c r="BJ93" s="128" t="s">
        <v>78</v>
      </c>
      <c r="BK93" s="237">
        <f>ROUND(I93*H93,2)</f>
        <v>0</v>
      </c>
      <c r="BL93" s="128" t="s">
        <v>263</v>
      </c>
      <c r="BM93" s="128" t="s">
        <v>230</v>
      </c>
    </row>
    <row r="94" spans="2:47" s="140" customFormat="1" ht="67.5">
      <c r="B94" s="141"/>
      <c r="D94" s="238" t="s">
        <v>204</v>
      </c>
      <c r="F94" s="239" t="s">
        <v>1981</v>
      </c>
      <c r="I94" s="22"/>
      <c r="L94" s="141"/>
      <c r="M94" s="240"/>
      <c r="N94" s="142"/>
      <c r="O94" s="142"/>
      <c r="P94" s="142"/>
      <c r="Q94" s="142"/>
      <c r="R94" s="142"/>
      <c r="S94" s="142"/>
      <c r="T94" s="241"/>
      <c r="AT94" s="128" t="s">
        <v>204</v>
      </c>
      <c r="AU94" s="128" t="s">
        <v>78</v>
      </c>
    </row>
    <row r="95" spans="2:65" s="140" customFormat="1" ht="16.5" customHeight="1">
      <c r="B95" s="141"/>
      <c r="C95" s="227" t="s">
        <v>224</v>
      </c>
      <c r="D95" s="227" t="s">
        <v>198</v>
      </c>
      <c r="E95" s="228" t="s">
        <v>1982</v>
      </c>
      <c r="F95" s="229" t="s">
        <v>1983</v>
      </c>
      <c r="G95" s="230" t="s">
        <v>304</v>
      </c>
      <c r="H95" s="231">
        <v>6</v>
      </c>
      <c r="I95" s="26"/>
      <c r="J95" s="232">
        <f>ROUND(I95*H95,2)</f>
        <v>0</v>
      </c>
      <c r="K95" s="229" t="s">
        <v>202</v>
      </c>
      <c r="L95" s="141"/>
      <c r="M95" s="233" t="s">
        <v>5</v>
      </c>
      <c r="N95" s="234" t="s">
        <v>42</v>
      </c>
      <c r="O95" s="142"/>
      <c r="P95" s="235">
        <f>O95*H95</f>
        <v>0</v>
      </c>
      <c r="Q95" s="235">
        <v>0.00182</v>
      </c>
      <c r="R95" s="235">
        <f>Q95*H95</f>
        <v>0.01092</v>
      </c>
      <c r="S95" s="235">
        <v>0</v>
      </c>
      <c r="T95" s="236">
        <f>S95*H95</f>
        <v>0</v>
      </c>
      <c r="AR95" s="128" t="s">
        <v>263</v>
      </c>
      <c r="AT95" s="128" t="s">
        <v>198</v>
      </c>
      <c r="AU95" s="128" t="s">
        <v>78</v>
      </c>
      <c r="AY95" s="128" t="s">
        <v>196</v>
      </c>
      <c r="BE95" s="237">
        <f>IF(N95="základní",J95,0)</f>
        <v>0</v>
      </c>
      <c r="BF95" s="237">
        <f>IF(N95="snížená",J95,0)</f>
        <v>0</v>
      </c>
      <c r="BG95" s="237">
        <f>IF(N95="zákl. přenesená",J95,0)</f>
        <v>0</v>
      </c>
      <c r="BH95" s="237">
        <f>IF(N95="sníž. přenesená",J95,0)</f>
        <v>0</v>
      </c>
      <c r="BI95" s="237">
        <f>IF(N95="nulová",J95,0)</f>
        <v>0</v>
      </c>
      <c r="BJ95" s="128" t="s">
        <v>78</v>
      </c>
      <c r="BK95" s="237">
        <f>ROUND(I95*H95,2)</f>
        <v>0</v>
      </c>
      <c r="BL95" s="128" t="s">
        <v>263</v>
      </c>
      <c r="BM95" s="128" t="s">
        <v>238</v>
      </c>
    </row>
    <row r="96" spans="2:47" s="140" customFormat="1" ht="67.5">
      <c r="B96" s="141"/>
      <c r="D96" s="238" t="s">
        <v>204</v>
      </c>
      <c r="F96" s="239" t="s">
        <v>1981</v>
      </c>
      <c r="I96" s="22"/>
      <c r="L96" s="141"/>
      <c r="M96" s="240"/>
      <c r="N96" s="142"/>
      <c r="O96" s="142"/>
      <c r="P96" s="142"/>
      <c r="Q96" s="142"/>
      <c r="R96" s="142"/>
      <c r="S96" s="142"/>
      <c r="T96" s="241"/>
      <c r="AT96" s="128" t="s">
        <v>204</v>
      </c>
      <c r="AU96" s="128" t="s">
        <v>78</v>
      </c>
    </row>
    <row r="97" spans="2:65" s="140" customFormat="1" ht="16.5" customHeight="1">
      <c r="B97" s="141"/>
      <c r="C97" s="227" t="s">
        <v>221</v>
      </c>
      <c r="D97" s="227" t="s">
        <v>198</v>
      </c>
      <c r="E97" s="228" t="s">
        <v>1984</v>
      </c>
      <c r="F97" s="229" t="s">
        <v>1985</v>
      </c>
      <c r="G97" s="230" t="s">
        <v>304</v>
      </c>
      <c r="H97" s="231">
        <v>4</v>
      </c>
      <c r="I97" s="26"/>
      <c r="J97" s="232">
        <f>ROUND(I97*H97,2)</f>
        <v>0</v>
      </c>
      <c r="K97" s="229" t="s">
        <v>202</v>
      </c>
      <c r="L97" s="141"/>
      <c r="M97" s="233" t="s">
        <v>5</v>
      </c>
      <c r="N97" s="234" t="s">
        <v>42</v>
      </c>
      <c r="O97" s="142"/>
      <c r="P97" s="235">
        <f>O97*H97</f>
        <v>0</v>
      </c>
      <c r="Q97" s="235">
        <v>0.00282</v>
      </c>
      <c r="R97" s="235">
        <f>Q97*H97</f>
        <v>0.01128</v>
      </c>
      <c r="S97" s="235">
        <v>0</v>
      </c>
      <c r="T97" s="236">
        <f>S97*H97</f>
        <v>0</v>
      </c>
      <c r="AR97" s="128" t="s">
        <v>263</v>
      </c>
      <c r="AT97" s="128" t="s">
        <v>198</v>
      </c>
      <c r="AU97" s="128" t="s">
        <v>78</v>
      </c>
      <c r="AY97" s="128" t="s">
        <v>196</v>
      </c>
      <c r="BE97" s="237">
        <f>IF(N97="základní",J97,0)</f>
        <v>0</v>
      </c>
      <c r="BF97" s="237">
        <f>IF(N97="snížená",J97,0)</f>
        <v>0</v>
      </c>
      <c r="BG97" s="237">
        <f>IF(N97="zákl. přenesená",J97,0)</f>
        <v>0</v>
      </c>
      <c r="BH97" s="237">
        <f>IF(N97="sníž. přenesená",J97,0)</f>
        <v>0</v>
      </c>
      <c r="BI97" s="237">
        <f>IF(N97="nulová",J97,0)</f>
        <v>0</v>
      </c>
      <c r="BJ97" s="128" t="s">
        <v>78</v>
      </c>
      <c r="BK97" s="237">
        <f>ROUND(I97*H97,2)</f>
        <v>0</v>
      </c>
      <c r="BL97" s="128" t="s">
        <v>263</v>
      </c>
      <c r="BM97" s="128" t="s">
        <v>248</v>
      </c>
    </row>
    <row r="98" spans="2:47" s="140" customFormat="1" ht="67.5">
      <c r="B98" s="141"/>
      <c r="D98" s="238" t="s">
        <v>204</v>
      </c>
      <c r="F98" s="239" t="s">
        <v>1981</v>
      </c>
      <c r="I98" s="22"/>
      <c r="L98" s="141"/>
      <c r="M98" s="240"/>
      <c r="N98" s="142"/>
      <c r="O98" s="142"/>
      <c r="P98" s="142"/>
      <c r="Q98" s="142"/>
      <c r="R98" s="142"/>
      <c r="S98" s="142"/>
      <c r="T98" s="241"/>
      <c r="AT98" s="128" t="s">
        <v>204</v>
      </c>
      <c r="AU98" s="128" t="s">
        <v>78</v>
      </c>
    </row>
    <row r="99" spans="2:65" s="140" customFormat="1" ht="16.5" customHeight="1">
      <c r="B99" s="141"/>
      <c r="C99" s="227" t="s">
        <v>232</v>
      </c>
      <c r="D99" s="227" t="s">
        <v>198</v>
      </c>
      <c r="E99" s="228" t="s">
        <v>2076</v>
      </c>
      <c r="F99" s="229" t="s">
        <v>2077</v>
      </c>
      <c r="G99" s="230" t="s">
        <v>304</v>
      </c>
      <c r="H99" s="231">
        <v>2</v>
      </c>
      <c r="I99" s="26"/>
      <c r="J99" s="232">
        <f>ROUND(I99*H99,2)</f>
        <v>0</v>
      </c>
      <c r="K99" s="229" t="s">
        <v>202</v>
      </c>
      <c r="L99" s="141"/>
      <c r="M99" s="233" t="s">
        <v>5</v>
      </c>
      <c r="N99" s="234" t="s">
        <v>42</v>
      </c>
      <c r="O99" s="142"/>
      <c r="P99" s="235">
        <f>O99*H99</f>
        <v>0</v>
      </c>
      <c r="Q99" s="235">
        <v>0.00036</v>
      </c>
      <c r="R99" s="235">
        <f>Q99*H99</f>
        <v>0.00072</v>
      </c>
      <c r="S99" s="235">
        <v>0</v>
      </c>
      <c r="T99" s="236">
        <f>S99*H99</f>
        <v>0</v>
      </c>
      <c r="AR99" s="128" t="s">
        <v>263</v>
      </c>
      <c r="AT99" s="128" t="s">
        <v>198</v>
      </c>
      <c r="AU99" s="128" t="s">
        <v>78</v>
      </c>
      <c r="AY99" s="128" t="s">
        <v>196</v>
      </c>
      <c r="BE99" s="237">
        <f>IF(N99="základní",J99,0)</f>
        <v>0</v>
      </c>
      <c r="BF99" s="237">
        <f>IF(N99="snížená",J99,0)</f>
        <v>0</v>
      </c>
      <c r="BG99" s="237">
        <f>IF(N99="zákl. přenesená",J99,0)</f>
        <v>0</v>
      </c>
      <c r="BH99" s="237">
        <f>IF(N99="sníž. přenesená",J99,0)</f>
        <v>0</v>
      </c>
      <c r="BI99" s="237">
        <f>IF(N99="nulová",J99,0)</f>
        <v>0</v>
      </c>
      <c r="BJ99" s="128" t="s">
        <v>78</v>
      </c>
      <c r="BK99" s="237">
        <f>ROUND(I99*H99,2)</f>
        <v>0</v>
      </c>
      <c r="BL99" s="128" t="s">
        <v>263</v>
      </c>
      <c r="BM99" s="128" t="s">
        <v>255</v>
      </c>
    </row>
    <row r="100" spans="2:47" s="140" customFormat="1" ht="67.5">
      <c r="B100" s="141"/>
      <c r="D100" s="238" t="s">
        <v>204</v>
      </c>
      <c r="F100" s="239" t="s">
        <v>1981</v>
      </c>
      <c r="I100" s="22"/>
      <c r="L100" s="141"/>
      <c r="M100" s="240"/>
      <c r="N100" s="142"/>
      <c r="O100" s="142"/>
      <c r="P100" s="142"/>
      <c r="Q100" s="142"/>
      <c r="R100" s="142"/>
      <c r="S100" s="142"/>
      <c r="T100" s="241"/>
      <c r="AT100" s="128" t="s">
        <v>204</v>
      </c>
      <c r="AU100" s="128" t="s">
        <v>78</v>
      </c>
    </row>
    <row r="101" spans="2:65" s="140" customFormat="1" ht="16.5" customHeight="1">
      <c r="B101" s="141"/>
      <c r="C101" s="227" t="s">
        <v>230</v>
      </c>
      <c r="D101" s="227" t="s">
        <v>198</v>
      </c>
      <c r="E101" s="228" t="s">
        <v>2076</v>
      </c>
      <c r="F101" s="229" t="s">
        <v>2077</v>
      </c>
      <c r="G101" s="230" t="s">
        <v>304</v>
      </c>
      <c r="H101" s="231">
        <v>10</v>
      </c>
      <c r="I101" s="26"/>
      <c r="J101" s="232">
        <f>ROUND(I101*H101,2)</f>
        <v>0</v>
      </c>
      <c r="K101" s="229" t="s">
        <v>202</v>
      </c>
      <c r="L101" s="141"/>
      <c r="M101" s="233" t="s">
        <v>5</v>
      </c>
      <c r="N101" s="234" t="s">
        <v>42</v>
      </c>
      <c r="O101" s="142"/>
      <c r="P101" s="235">
        <f>O101*H101</f>
        <v>0</v>
      </c>
      <c r="Q101" s="235">
        <v>0.00036</v>
      </c>
      <c r="R101" s="235">
        <f>Q101*H101</f>
        <v>0.0036000000000000003</v>
      </c>
      <c r="S101" s="235">
        <v>0</v>
      </c>
      <c r="T101" s="236">
        <f>S101*H101</f>
        <v>0</v>
      </c>
      <c r="AR101" s="128" t="s">
        <v>263</v>
      </c>
      <c r="AT101" s="128" t="s">
        <v>198</v>
      </c>
      <c r="AU101" s="128" t="s">
        <v>78</v>
      </c>
      <c r="AY101" s="128" t="s">
        <v>196</v>
      </c>
      <c r="BE101" s="237">
        <f>IF(N101="základní",J101,0)</f>
        <v>0</v>
      </c>
      <c r="BF101" s="237">
        <f>IF(N101="snížená",J101,0)</f>
        <v>0</v>
      </c>
      <c r="BG101" s="237">
        <f>IF(N101="zákl. přenesená",J101,0)</f>
        <v>0</v>
      </c>
      <c r="BH101" s="237">
        <f>IF(N101="sníž. přenesená",J101,0)</f>
        <v>0</v>
      </c>
      <c r="BI101" s="237">
        <f>IF(N101="nulová",J101,0)</f>
        <v>0</v>
      </c>
      <c r="BJ101" s="128" t="s">
        <v>78</v>
      </c>
      <c r="BK101" s="237">
        <f>ROUND(I101*H101,2)</f>
        <v>0</v>
      </c>
      <c r="BL101" s="128" t="s">
        <v>263</v>
      </c>
      <c r="BM101" s="128" t="s">
        <v>263</v>
      </c>
    </row>
    <row r="102" spans="2:47" s="140" customFormat="1" ht="67.5">
      <c r="B102" s="141"/>
      <c r="D102" s="238" t="s">
        <v>204</v>
      </c>
      <c r="F102" s="239" t="s">
        <v>1981</v>
      </c>
      <c r="I102" s="22"/>
      <c r="L102" s="141"/>
      <c r="M102" s="240"/>
      <c r="N102" s="142"/>
      <c r="O102" s="142"/>
      <c r="P102" s="142"/>
      <c r="Q102" s="142"/>
      <c r="R102" s="142"/>
      <c r="S102" s="142"/>
      <c r="T102" s="241"/>
      <c r="AT102" s="128" t="s">
        <v>204</v>
      </c>
      <c r="AU102" s="128" t="s">
        <v>78</v>
      </c>
    </row>
    <row r="103" spans="2:65" s="140" customFormat="1" ht="16.5" customHeight="1">
      <c r="B103" s="141"/>
      <c r="C103" s="227" t="s">
        <v>242</v>
      </c>
      <c r="D103" s="227" t="s">
        <v>198</v>
      </c>
      <c r="E103" s="228" t="s">
        <v>2078</v>
      </c>
      <c r="F103" s="229" t="s">
        <v>2079</v>
      </c>
      <c r="G103" s="230" t="s">
        <v>304</v>
      </c>
      <c r="H103" s="231">
        <v>56</v>
      </c>
      <c r="I103" s="26"/>
      <c r="J103" s="232">
        <f>ROUND(I103*H103,2)</f>
        <v>0</v>
      </c>
      <c r="K103" s="229" t="s">
        <v>202</v>
      </c>
      <c r="L103" s="141"/>
      <c r="M103" s="233" t="s">
        <v>5</v>
      </c>
      <c r="N103" s="234" t="s">
        <v>42</v>
      </c>
      <c r="O103" s="142"/>
      <c r="P103" s="235">
        <f>O103*H103</f>
        <v>0</v>
      </c>
      <c r="Q103" s="235">
        <v>0.00046</v>
      </c>
      <c r="R103" s="235">
        <f>Q103*H103</f>
        <v>0.02576</v>
      </c>
      <c r="S103" s="235">
        <v>0</v>
      </c>
      <c r="T103" s="236">
        <f>S103*H103</f>
        <v>0</v>
      </c>
      <c r="AR103" s="128" t="s">
        <v>263</v>
      </c>
      <c r="AT103" s="128" t="s">
        <v>198</v>
      </c>
      <c r="AU103" s="128" t="s">
        <v>78</v>
      </c>
      <c r="AY103" s="128" t="s">
        <v>196</v>
      </c>
      <c r="BE103" s="237">
        <f>IF(N103="základní",J103,0)</f>
        <v>0</v>
      </c>
      <c r="BF103" s="237">
        <f>IF(N103="snížená",J103,0)</f>
        <v>0</v>
      </c>
      <c r="BG103" s="237">
        <f>IF(N103="zákl. přenesená",J103,0)</f>
        <v>0</v>
      </c>
      <c r="BH103" s="237">
        <f>IF(N103="sníž. přenesená",J103,0)</f>
        <v>0</v>
      </c>
      <c r="BI103" s="237">
        <f>IF(N103="nulová",J103,0)</f>
        <v>0</v>
      </c>
      <c r="BJ103" s="128" t="s">
        <v>78</v>
      </c>
      <c r="BK103" s="237">
        <f>ROUND(I103*H103,2)</f>
        <v>0</v>
      </c>
      <c r="BL103" s="128" t="s">
        <v>263</v>
      </c>
      <c r="BM103" s="128" t="s">
        <v>269</v>
      </c>
    </row>
    <row r="104" spans="2:47" s="140" customFormat="1" ht="67.5">
      <c r="B104" s="141"/>
      <c r="D104" s="238" t="s">
        <v>204</v>
      </c>
      <c r="F104" s="239" t="s">
        <v>1981</v>
      </c>
      <c r="I104" s="22"/>
      <c r="L104" s="141"/>
      <c r="M104" s="240"/>
      <c r="N104" s="142"/>
      <c r="O104" s="142"/>
      <c r="P104" s="142"/>
      <c r="Q104" s="142"/>
      <c r="R104" s="142"/>
      <c r="S104" s="142"/>
      <c r="T104" s="241"/>
      <c r="AT104" s="128" t="s">
        <v>204</v>
      </c>
      <c r="AU104" s="128" t="s">
        <v>78</v>
      </c>
    </row>
    <row r="105" spans="2:65" s="140" customFormat="1" ht="16.5" customHeight="1">
      <c r="B105" s="141"/>
      <c r="C105" s="227" t="s">
        <v>238</v>
      </c>
      <c r="D105" s="227" t="s">
        <v>198</v>
      </c>
      <c r="E105" s="228" t="s">
        <v>2080</v>
      </c>
      <c r="F105" s="229" t="s">
        <v>2081</v>
      </c>
      <c r="G105" s="230" t="s">
        <v>304</v>
      </c>
      <c r="H105" s="231">
        <v>32</v>
      </c>
      <c r="I105" s="26"/>
      <c r="J105" s="232">
        <f>ROUND(I105*H105,2)</f>
        <v>0</v>
      </c>
      <c r="K105" s="229" t="s">
        <v>202</v>
      </c>
      <c r="L105" s="141"/>
      <c r="M105" s="233" t="s">
        <v>5</v>
      </c>
      <c r="N105" s="234" t="s">
        <v>42</v>
      </c>
      <c r="O105" s="142"/>
      <c r="P105" s="235">
        <f>O105*H105</f>
        <v>0</v>
      </c>
      <c r="Q105" s="235">
        <v>0.00077</v>
      </c>
      <c r="R105" s="235">
        <f>Q105*H105</f>
        <v>0.02464</v>
      </c>
      <c r="S105" s="235">
        <v>0</v>
      </c>
      <c r="T105" s="236">
        <f>S105*H105</f>
        <v>0</v>
      </c>
      <c r="AR105" s="128" t="s">
        <v>263</v>
      </c>
      <c r="AT105" s="128" t="s">
        <v>198</v>
      </c>
      <c r="AU105" s="128" t="s">
        <v>78</v>
      </c>
      <c r="AY105" s="128" t="s">
        <v>196</v>
      </c>
      <c r="BE105" s="237">
        <f>IF(N105="základní",J105,0)</f>
        <v>0</v>
      </c>
      <c r="BF105" s="237">
        <f>IF(N105="snížená",J105,0)</f>
        <v>0</v>
      </c>
      <c r="BG105" s="237">
        <f>IF(N105="zákl. přenesená",J105,0)</f>
        <v>0</v>
      </c>
      <c r="BH105" s="237">
        <f>IF(N105="sníž. přenesená",J105,0)</f>
        <v>0</v>
      </c>
      <c r="BI105" s="237">
        <f>IF(N105="nulová",J105,0)</f>
        <v>0</v>
      </c>
      <c r="BJ105" s="128" t="s">
        <v>78</v>
      </c>
      <c r="BK105" s="237">
        <f>ROUND(I105*H105,2)</f>
        <v>0</v>
      </c>
      <c r="BL105" s="128" t="s">
        <v>263</v>
      </c>
      <c r="BM105" s="128" t="s">
        <v>274</v>
      </c>
    </row>
    <row r="106" spans="2:47" s="140" customFormat="1" ht="67.5">
      <c r="B106" s="141"/>
      <c r="D106" s="238" t="s">
        <v>204</v>
      </c>
      <c r="F106" s="239" t="s">
        <v>1981</v>
      </c>
      <c r="I106" s="22"/>
      <c r="L106" s="141"/>
      <c r="M106" s="240"/>
      <c r="N106" s="142"/>
      <c r="O106" s="142"/>
      <c r="P106" s="142"/>
      <c r="Q106" s="142"/>
      <c r="R106" s="142"/>
      <c r="S106" s="142"/>
      <c r="T106" s="241"/>
      <c r="AT106" s="128" t="s">
        <v>204</v>
      </c>
      <c r="AU106" s="128" t="s">
        <v>78</v>
      </c>
    </row>
    <row r="107" spans="2:65" s="140" customFormat="1" ht="16.5" customHeight="1">
      <c r="B107" s="141"/>
      <c r="C107" s="227" t="s">
        <v>249</v>
      </c>
      <c r="D107" s="227" t="s">
        <v>198</v>
      </c>
      <c r="E107" s="228" t="s">
        <v>2082</v>
      </c>
      <c r="F107" s="229" t="s">
        <v>2083</v>
      </c>
      <c r="G107" s="230" t="s">
        <v>304</v>
      </c>
      <c r="H107" s="231">
        <v>62</v>
      </c>
      <c r="I107" s="26"/>
      <c r="J107" s="232">
        <f>ROUND(I107*H107,2)</f>
        <v>0</v>
      </c>
      <c r="K107" s="229" t="s">
        <v>202</v>
      </c>
      <c r="L107" s="141"/>
      <c r="M107" s="233" t="s">
        <v>5</v>
      </c>
      <c r="N107" s="234" t="s">
        <v>42</v>
      </c>
      <c r="O107" s="142"/>
      <c r="P107" s="235">
        <f>O107*H107</f>
        <v>0</v>
      </c>
      <c r="Q107" s="235">
        <v>0.00177</v>
      </c>
      <c r="R107" s="235">
        <f>Q107*H107</f>
        <v>0.10974</v>
      </c>
      <c r="S107" s="235">
        <v>0</v>
      </c>
      <c r="T107" s="236">
        <f>S107*H107</f>
        <v>0</v>
      </c>
      <c r="AR107" s="128" t="s">
        <v>263</v>
      </c>
      <c r="AT107" s="128" t="s">
        <v>198</v>
      </c>
      <c r="AU107" s="128" t="s">
        <v>78</v>
      </c>
      <c r="AY107" s="128" t="s">
        <v>196</v>
      </c>
      <c r="BE107" s="237">
        <f>IF(N107="základní",J107,0)</f>
        <v>0</v>
      </c>
      <c r="BF107" s="237">
        <f>IF(N107="snížená",J107,0)</f>
        <v>0</v>
      </c>
      <c r="BG107" s="237">
        <f>IF(N107="zákl. přenesená",J107,0)</f>
        <v>0</v>
      </c>
      <c r="BH107" s="237">
        <f>IF(N107="sníž. přenesená",J107,0)</f>
        <v>0</v>
      </c>
      <c r="BI107" s="237">
        <f>IF(N107="nulová",J107,0)</f>
        <v>0</v>
      </c>
      <c r="BJ107" s="128" t="s">
        <v>78</v>
      </c>
      <c r="BK107" s="237">
        <f>ROUND(I107*H107,2)</f>
        <v>0</v>
      </c>
      <c r="BL107" s="128" t="s">
        <v>263</v>
      </c>
      <c r="BM107" s="128" t="s">
        <v>281</v>
      </c>
    </row>
    <row r="108" spans="2:47" s="140" customFormat="1" ht="67.5">
      <c r="B108" s="141"/>
      <c r="D108" s="238" t="s">
        <v>204</v>
      </c>
      <c r="F108" s="239" t="s">
        <v>1981</v>
      </c>
      <c r="I108" s="22"/>
      <c r="L108" s="141"/>
      <c r="M108" s="240"/>
      <c r="N108" s="142"/>
      <c r="O108" s="142"/>
      <c r="P108" s="142"/>
      <c r="Q108" s="142"/>
      <c r="R108" s="142"/>
      <c r="S108" s="142"/>
      <c r="T108" s="241"/>
      <c r="AT108" s="128" t="s">
        <v>204</v>
      </c>
      <c r="AU108" s="128" t="s">
        <v>78</v>
      </c>
    </row>
    <row r="109" spans="2:65" s="140" customFormat="1" ht="16.5" customHeight="1">
      <c r="B109" s="141"/>
      <c r="C109" s="266" t="s">
        <v>248</v>
      </c>
      <c r="D109" s="266" t="s">
        <v>297</v>
      </c>
      <c r="E109" s="267" t="s">
        <v>2087</v>
      </c>
      <c r="F109" s="268" t="s">
        <v>2088</v>
      </c>
      <c r="G109" s="269" t="s">
        <v>355</v>
      </c>
      <c r="H109" s="270">
        <v>2</v>
      </c>
      <c r="I109" s="30"/>
      <c r="J109" s="271">
        <f aca="true" t="shared" si="0" ref="J109:J117">ROUND(I109*H109,2)</f>
        <v>0</v>
      </c>
      <c r="K109" s="268" t="s">
        <v>202</v>
      </c>
      <c r="L109" s="272"/>
      <c r="M109" s="273" t="s">
        <v>5</v>
      </c>
      <c r="N109" s="274" t="s">
        <v>42</v>
      </c>
      <c r="O109" s="142"/>
      <c r="P109" s="235">
        <f aca="true" t="shared" si="1" ref="P109:P117">O109*H109</f>
        <v>0</v>
      </c>
      <c r="Q109" s="235">
        <v>0.00033</v>
      </c>
      <c r="R109" s="235">
        <f aca="true" t="shared" si="2" ref="R109:R117">Q109*H109</f>
        <v>0.00066</v>
      </c>
      <c r="S109" s="235">
        <v>0</v>
      </c>
      <c r="T109" s="236">
        <f aca="true" t="shared" si="3" ref="T109:T117">S109*H109</f>
        <v>0</v>
      </c>
      <c r="AR109" s="128" t="s">
        <v>305</v>
      </c>
      <c r="AT109" s="128" t="s">
        <v>297</v>
      </c>
      <c r="AU109" s="128" t="s">
        <v>78</v>
      </c>
      <c r="AY109" s="128" t="s">
        <v>196</v>
      </c>
      <c r="BE109" s="237">
        <f aca="true" t="shared" si="4" ref="BE109:BE117">IF(N109="základní",J109,0)</f>
        <v>0</v>
      </c>
      <c r="BF109" s="237">
        <f aca="true" t="shared" si="5" ref="BF109:BF117">IF(N109="snížená",J109,0)</f>
        <v>0</v>
      </c>
      <c r="BG109" s="237">
        <f aca="true" t="shared" si="6" ref="BG109:BG117">IF(N109="zákl. přenesená",J109,0)</f>
        <v>0</v>
      </c>
      <c r="BH109" s="237">
        <f aca="true" t="shared" si="7" ref="BH109:BH117">IF(N109="sníž. přenesená",J109,0)</f>
        <v>0</v>
      </c>
      <c r="BI109" s="237">
        <f aca="true" t="shared" si="8" ref="BI109:BI117">IF(N109="nulová",J109,0)</f>
        <v>0</v>
      </c>
      <c r="BJ109" s="128" t="s">
        <v>78</v>
      </c>
      <c r="BK109" s="237">
        <f aca="true" t="shared" si="9" ref="BK109:BK117">ROUND(I109*H109,2)</f>
        <v>0</v>
      </c>
      <c r="BL109" s="128" t="s">
        <v>263</v>
      </c>
      <c r="BM109" s="128" t="s">
        <v>3134</v>
      </c>
    </row>
    <row r="110" spans="2:65" s="140" customFormat="1" ht="16.5" customHeight="1">
      <c r="B110" s="141"/>
      <c r="C110" s="266" t="s">
        <v>257</v>
      </c>
      <c r="D110" s="266" t="s">
        <v>297</v>
      </c>
      <c r="E110" s="267" t="s">
        <v>2084</v>
      </c>
      <c r="F110" s="268" t="s">
        <v>2085</v>
      </c>
      <c r="G110" s="269" t="s">
        <v>355</v>
      </c>
      <c r="H110" s="270">
        <v>3</v>
      </c>
      <c r="I110" s="30"/>
      <c r="J110" s="271">
        <f t="shared" si="0"/>
        <v>0</v>
      </c>
      <c r="K110" s="268" t="s">
        <v>202</v>
      </c>
      <c r="L110" s="272"/>
      <c r="M110" s="273" t="s">
        <v>5</v>
      </c>
      <c r="N110" s="274" t="s">
        <v>42</v>
      </c>
      <c r="O110" s="142"/>
      <c r="P110" s="235">
        <f t="shared" si="1"/>
        <v>0</v>
      </c>
      <c r="Q110" s="235">
        <v>0.00014</v>
      </c>
      <c r="R110" s="235">
        <f t="shared" si="2"/>
        <v>0.00041999999999999996</v>
      </c>
      <c r="S110" s="235">
        <v>0</v>
      </c>
      <c r="T110" s="236">
        <f t="shared" si="3"/>
        <v>0</v>
      </c>
      <c r="AR110" s="128" t="s">
        <v>305</v>
      </c>
      <c r="AT110" s="128" t="s">
        <v>297</v>
      </c>
      <c r="AU110" s="128" t="s">
        <v>78</v>
      </c>
      <c r="AY110" s="128" t="s">
        <v>196</v>
      </c>
      <c r="BE110" s="237">
        <f t="shared" si="4"/>
        <v>0</v>
      </c>
      <c r="BF110" s="237">
        <f t="shared" si="5"/>
        <v>0</v>
      </c>
      <c r="BG110" s="237">
        <f t="shared" si="6"/>
        <v>0</v>
      </c>
      <c r="BH110" s="237">
        <f t="shared" si="7"/>
        <v>0</v>
      </c>
      <c r="BI110" s="237">
        <f t="shared" si="8"/>
        <v>0</v>
      </c>
      <c r="BJ110" s="128" t="s">
        <v>78</v>
      </c>
      <c r="BK110" s="237">
        <f t="shared" si="9"/>
        <v>0</v>
      </c>
      <c r="BL110" s="128" t="s">
        <v>263</v>
      </c>
      <c r="BM110" s="128" t="s">
        <v>3135</v>
      </c>
    </row>
    <row r="111" spans="2:65" s="140" customFormat="1" ht="16.5" customHeight="1">
      <c r="B111" s="141"/>
      <c r="C111" s="266" t="s">
        <v>255</v>
      </c>
      <c r="D111" s="266" t="s">
        <v>297</v>
      </c>
      <c r="E111" s="267" t="s">
        <v>2090</v>
      </c>
      <c r="F111" s="268" t="s">
        <v>2091</v>
      </c>
      <c r="G111" s="269" t="s">
        <v>355</v>
      </c>
      <c r="H111" s="270">
        <v>2</v>
      </c>
      <c r="I111" s="30"/>
      <c r="J111" s="271">
        <f t="shared" si="0"/>
        <v>0</v>
      </c>
      <c r="K111" s="268" t="s">
        <v>202</v>
      </c>
      <c r="L111" s="272"/>
      <c r="M111" s="273" t="s">
        <v>5</v>
      </c>
      <c r="N111" s="274" t="s">
        <v>42</v>
      </c>
      <c r="O111" s="142"/>
      <c r="P111" s="235">
        <f t="shared" si="1"/>
        <v>0</v>
      </c>
      <c r="Q111" s="235">
        <v>3E-05</v>
      </c>
      <c r="R111" s="235">
        <f t="shared" si="2"/>
        <v>6E-05</v>
      </c>
      <c r="S111" s="235">
        <v>0</v>
      </c>
      <c r="T111" s="236">
        <f t="shared" si="3"/>
        <v>0</v>
      </c>
      <c r="AR111" s="128" t="s">
        <v>305</v>
      </c>
      <c r="AT111" s="128" t="s">
        <v>297</v>
      </c>
      <c r="AU111" s="128" t="s">
        <v>78</v>
      </c>
      <c r="AY111" s="128" t="s">
        <v>196</v>
      </c>
      <c r="BE111" s="237">
        <f t="shared" si="4"/>
        <v>0</v>
      </c>
      <c r="BF111" s="237">
        <f t="shared" si="5"/>
        <v>0</v>
      </c>
      <c r="BG111" s="237">
        <f t="shared" si="6"/>
        <v>0</v>
      </c>
      <c r="BH111" s="237">
        <f t="shared" si="7"/>
        <v>0</v>
      </c>
      <c r="BI111" s="237">
        <f t="shared" si="8"/>
        <v>0</v>
      </c>
      <c r="BJ111" s="128" t="s">
        <v>78</v>
      </c>
      <c r="BK111" s="237">
        <f t="shared" si="9"/>
        <v>0</v>
      </c>
      <c r="BL111" s="128" t="s">
        <v>263</v>
      </c>
      <c r="BM111" s="128" t="s">
        <v>3136</v>
      </c>
    </row>
    <row r="112" spans="2:65" s="140" customFormat="1" ht="16.5" customHeight="1">
      <c r="B112" s="141"/>
      <c r="C112" s="266" t="s">
        <v>11</v>
      </c>
      <c r="D112" s="266" t="s">
        <v>297</v>
      </c>
      <c r="E112" s="267" t="s">
        <v>2093</v>
      </c>
      <c r="F112" s="268" t="s">
        <v>2094</v>
      </c>
      <c r="G112" s="269" t="s">
        <v>355</v>
      </c>
      <c r="H112" s="270">
        <v>3</v>
      </c>
      <c r="I112" s="30"/>
      <c r="J112" s="271">
        <f t="shared" si="0"/>
        <v>0</v>
      </c>
      <c r="K112" s="268" t="s">
        <v>202</v>
      </c>
      <c r="L112" s="272"/>
      <c r="M112" s="273" t="s">
        <v>5</v>
      </c>
      <c r="N112" s="274" t="s">
        <v>42</v>
      </c>
      <c r="O112" s="142"/>
      <c r="P112" s="235">
        <f t="shared" si="1"/>
        <v>0</v>
      </c>
      <c r="Q112" s="235">
        <v>7E-05</v>
      </c>
      <c r="R112" s="235">
        <f t="shared" si="2"/>
        <v>0.00020999999999999998</v>
      </c>
      <c r="S112" s="235">
        <v>0</v>
      </c>
      <c r="T112" s="236">
        <f t="shared" si="3"/>
        <v>0</v>
      </c>
      <c r="AR112" s="128" t="s">
        <v>305</v>
      </c>
      <c r="AT112" s="128" t="s">
        <v>297</v>
      </c>
      <c r="AU112" s="128" t="s">
        <v>78</v>
      </c>
      <c r="AY112" s="128" t="s">
        <v>196</v>
      </c>
      <c r="BE112" s="237">
        <f t="shared" si="4"/>
        <v>0</v>
      </c>
      <c r="BF112" s="237">
        <f t="shared" si="5"/>
        <v>0</v>
      </c>
      <c r="BG112" s="237">
        <f t="shared" si="6"/>
        <v>0</v>
      </c>
      <c r="BH112" s="237">
        <f t="shared" si="7"/>
        <v>0</v>
      </c>
      <c r="BI112" s="237">
        <f t="shared" si="8"/>
        <v>0</v>
      </c>
      <c r="BJ112" s="128" t="s">
        <v>78</v>
      </c>
      <c r="BK112" s="237">
        <f t="shared" si="9"/>
        <v>0</v>
      </c>
      <c r="BL112" s="128" t="s">
        <v>263</v>
      </c>
      <c r="BM112" s="128" t="s">
        <v>3137</v>
      </c>
    </row>
    <row r="113" spans="2:65" s="140" customFormat="1" ht="16.5" customHeight="1">
      <c r="B113" s="141"/>
      <c r="C113" s="227" t="s">
        <v>263</v>
      </c>
      <c r="D113" s="227" t="s">
        <v>198</v>
      </c>
      <c r="E113" s="228" t="s">
        <v>2096</v>
      </c>
      <c r="F113" s="229" t="s">
        <v>2097</v>
      </c>
      <c r="G113" s="230" t="s">
        <v>355</v>
      </c>
      <c r="H113" s="231">
        <v>1</v>
      </c>
      <c r="I113" s="26"/>
      <c r="J113" s="232">
        <f t="shared" si="0"/>
        <v>0</v>
      </c>
      <c r="K113" s="229" t="s">
        <v>202</v>
      </c>
      <c r="L113" s="141"/>
      <c r="M113" s="233" t="s">
        <v>5</v>
      </c>
      <c r="N113" s="234" t="s">
        <v>42</v>
      </c>
      <c r="O113" s="142"/>
      <c r="P113" s="235">
        <f t="shared" si="1"/>
        <v>0</v>
      </c>
      <c r="Q113" s="235">
        <v>0.00016</v>
      </c>
      <c r="R113" s="235">
        <f t="shared" si="2"/>
        <v>0.00016</v>
      </c>
      <c r="S113" s="235">
        <v>0</v>
      </c>
      <c r="T113" s="236">
        <f t="shared" si="3"/>
        <v>0</v>
      </c>
      <c r="AR113" s="128" t="s">
        <v>263</v>
      </c>
      <c r="AT113" s="128" t="s">
        <v>198</v>
      </c>
      <c r="AU113" s="128" t="s">
        <v>78</v>
      </c>
      <c r="AY113" s="128" t="s">
        <v>196</v>
      </c>
      <c r="BE113" s="237">
        <f t="shared" si="4"/>
        <v>0</v>
      </c>
      <c r="BF113" s="237">
        <f t="shared" si="5"/>
        <v>0</v>
      </c>
      <c r="BG113" s="237">
        <f t="shared" si="6"/>
        <v>0</v>
      </c>
      <c r="BH113" s="237">
        <f t="shared" si="7"/>
        <v>0</v>
      </c>
      <c r="BI113" s="237">
        <f t="shared" si="8"/>
        <v>0</v>
      </c>
      <c r="BJ113" s="128" t="s">
        <v>78</v>
      </c>
      <c r="BK113" s="237">
        <f t="shared" si="9"/>
        <v>0</v>
      </c>
      <c r="BL113" s="128" t="s">
        <v>263</v>
      </c>
      <c r="BM113" s="128" t="s">
        <v>305</v>
      </c>
    </row>
    <row r="114" spans="2:65" s="140" customFormat="1" ht="16.5" customHeight="1">
      <c r="B114" s="141"/>
      <c r="C114" s="227" t="s">
        <v>278</v>
      </c>
      <c r="D114" s="227" t="s">
        <v>198</v>
      </c>
      <c r="E114" s="228" t="s">
        <v>2098</v>
      </c>
      <c r="F114" s="229" t="s">
        <v>2099</v>
      </c>
      <c r="G114" s="230" t="s">
        <v>355</v>
      </c>
      <c r="H114" s="231">
        <v>1</v>
      </c>
      <c r="I114" s="26"/>
      <c r="J114" s="232">
        <f t="shared" si="0"/>
        <v>0</v>
      </c>
      <c r="K114" s="229" t="s">
        <v>202</v>
      </c>
      <c r="L114" s="141"/>
      <c r="M114" s="233" t="s">
        <v>5</v>
      </c>
      <c r="N114" s="234" t="s">
        <v>42</v>
      </c>
      <c r="O114" s="142"/>
      <c r="P114" s="235">
        <f t="shared" si="1"/>
        <v>0</v>
      </c>
      <c r="Q114" s="235">
        <v>0.00029</v>
      </c>
      <c r="R114" s="235">
        <f t="shared" si="2"/>
        <v>0.00029</v>
      </c>
      <c r="S114" s="235">
        <v>0</v>
      </c>
      <c r="T114" s="236">
        <f t="shared" si="3"/>
        <v>0</v>
      </c>
      <c r="AR114" s="128" t="s">
        <v>263</v>
      </c>
      <c r="AT114" s="128" t="s">
        <v>198</v>
      </c>
      <c r="AU114" s="128" t="s">
        <v>78</v>
      </c>
      <c r="AY114" s="128" t="s">
        <v>196</v>
      </c>
      <c r="BE114" s="237">
        <f t="shared" si="4"/>
        <v>0</v>
      </c>
      <c r="BF114" s="237">
        <f t="shared" si="5"/>
        <v>0</v>
      </c>
      <c r="BG114" s="237">
        <f t="shared" si="6"/>
        <v>0</v>
      </c>
      <c r="BH114" s="237">
        <f t="shared" si="7"/>
        <v>0</v>
      </c>
      <c r="BI114" s="237">
        <f t="shared" si="8"/>
        <v>0</v>
      </c>
      <c r="BJ114" s="128" t="s">
        <v>78</v>
      </c>
      <c r="BK114" s="237">
        <f t="shared" si="9"/>
        <v>0</v>
      </c>
      <c r="BL114" s="128" t="s">
        <v>263</v>
      </c>
      <c r="BM114" s="128" t="s">
        <v>313</v>
      </c>
    </row>
    <row r="115" spans="2:65" s="140" customFormat="1" ht="16.5" customHeight="1">
      <c r="B115" s="141"/>
      <c r="C115" s="227" t="s">
        <v>269</v>
      </c>
      <c r="D115" s="227" t="s">
        <v>198</v>
      </c>
      <c r="E115" s="228" t="s">
        <v>2100</v>
      </c>
      <c r="F115" s="229" t="s">
        <v>2101</v>
      </c>
      <c r="G115" s="230" t="s">
        <v>355</v>
      </c>
      <c r="H115" s="231">
        <v>2</v>
      </c>
      <c r="I115" s="26"/>
      <c r="J115" s="232">
        <f t="shared" si="0"/>
        <v>0</v>
      </c>
      <c r="K115" s="229" t="s">
        <v>202</v>
      </c>
      <c r="L115" s="141"/>
      <c r="M115" s="233" t="s">
        <v>5</v>
      </c>
      <c r="N115" s="234" t="s">
        <v>42</v>
      </c>
      <c r="O115" s="142"/>
      <c r="P115" s="235">
        <f t="shared" si="1"/>
        <v>0</v>
      </c>
      <c r="Q115" s="235">
        <v>9E-05</v>
      </c>
      <c r="R115" s="235">
        <f t="shared" si="2"/>
        <v>0.00018</v>
      </c>
      <c r="S115" s="235">
        <v>0</v>
      </c>
      <c r="T115" s="236">
        <f t="shared" si="3"/>
        <v>0</v>
      </c>
      <c r="AR115" s="128" t="s">
        <v>263</v>
      </c>
      <c r="AT115" s="128" t="s">
        <v>198</v>
      </c>
      <c r="AU115" s="128" t="s">
        <v>78</v>
      </c>
      <c r="AY115" s="128" t="s">
        <v>196</v>
      </c>
      <c r="BE115" s="237">
        <f t="shared" si="4"/>
        <v>0</v>
      </c>
      <c r="BF115" s="237">
        <f t="shared" si="5"/>
        <v>0</v>
      </c>
      <c r="BG115" s="237">
        <f t="shared" si="6"/>
        <v>0</v>
      </c>
      <c r="BH115" s="237">
        <f t="shared" si="7"/>
        <v>0</v>
      </c>
      <c r="BI115" s="237">
        <f t="shared" si="8"/>
        <v>0</v>
      </c>
      <c r="BJ115" s="128" t="s">
        <v>78</v>
      </c>
      <c r="BK115" s="237">
        <f t="shared" si="9"/>
        <v>0</v>
      </c>
      <c r="BL115" s="128" t="s">
        <v>263</v>
      </c>
      <c r="BM115" s="128" t="s">
        <v>320</v>
      </c>
    </row>
    <row r="116" spans="2:65" s="140" customFormat="1" ht="16.5" customHeight="1">
      <c r="B116" s="141"/>
      <c r="C116" s="227" t="s">
        <v>289</v>
      </c>
      <c r="D116" s="227" t="s">
        <v>198</v>
      </c>
      <c r="E116" s="228" t="s">
        <v>2102</v>
      </c>
      <c r="F116" s="229" t="s">
        <v>2103</v>
      </c>
      <c r="G116" s="230" t="s">
        <v>355</v>
      </c>
      <c r="H116" s="231">
        <v>1</v>
      </c>
      <c r="I116" s="26"/>
      <c r="J116" s="232">
        <f t="shared" si="0"/>
        <v>0</v>
      </c>
      <c r="K116" s="229" t="s">
        <v>202</v>
      </c>
      <c r="L116" s="141"/>
      <c r="M116" s="233" t="s">
        <v>5</v>
      </c>
      <c r="N116" s="234" t="s">
        <v>42</v>
      </c>
      <c r="O116" s="142"/>
      <c r="P116" s="235">
        <f t="shared" si="1"/>
        <v>0</v>
      </c>
      <c r="Q116" s="235">
        <v>0.00017</v>
      </c>
      <c r="R116" s="235">
        <f t="shared" si="2"/>
        <v>0.00017</v>
      </c>
      <c r="S116" s="235">
        <v>0</v>
      </c>
      <c r="T116" s="236">
        <f t="shared" si="3"/>
        <v>0</v>
      </c>
      <c r="AR116" s="128" t="s">
        <v>263</v>
      </c>
      <c r="AT116" s="128" t="s">
        <v>198</v>
      </c>
      <c r="AU116" s="128" t="s">
        <v>78</v>
      </c>
      <c r="AY116" s="128" t="s">
        <v>196</v>
      </c>
      <c r="BE116" s="237">
        <f t="shared" si="4"/>
        <v>0</v>
      </c>
      <c r="BF116" s="237">
        <f t="shared" si="5"/>
        <v>0</v>
      </c>
      <c r="BG116" s="237">
        <f t="shared" si="6"/>
        <v>0</v>
      </c>
      <c r="BH116" s="237">
        <f t="shared" si="7"/>
        <v>0</v>
      </c>
      <c r="BI116" s="237">
        <f t="shared" si="8"/>
        <v>0</v>
      </c>
      <c r="BJ116" s="128" t="s">
        <v>78</v>
      </c>
      <c r="BK116" s="237">
        <f t="shared" si="9"/>
        <v>0</v>
      </c>
      <c r="BL116" s="128" t="s">
        <v>263</v>
      </c>
      <c r="BM116" s="128" t="s">
        <v>325</v>
      </c>
    </row>
    <row r="117" spans="2:65" s="140" customFormat="1" ht="25.5" customHeight="1">
      <c r="B117" s="141"/>
      <c r="C117" s="227" t="s">
        <v>274</v>
      </c>
      <c r="D117" s="227" t="s">
        <v>198</v>
      </c>
      <c r="E117" s="228" t="s">
        <v>2104</v>
      </c>
      <c r="F117" s="229" t="s">
        <v>2105</v>
      </c>
      <c r="G117" s="230" t="s">
        <v>355</v>
      </c>
      <c r="H117" s="231">
        <v>9</v>
      </c>
      <c r="I117" s="26"/>
      <c r="J117" s="232">
        <f t="shared" si="0"/>
        <v>0</v>
      </c>
      <c r="K117" s="229" t="s">
        <v>202</v>
      </c>
      <c r="L117" s="141"/>
      <c r="M117" s="233" t="s">
        <v>5</v>
      </c>
      <c r="N117" s="234" t="s">
        <v>42</v>
      </c>
      <c r="O117" s="142"/>
      <c r="P117" s="235">
        <f t="shared" si="1"/>
        <v>0</v>
      </c>
      <c r="Q117" s="235">
        <v>0</v>
      </c>
      <c r="R117" s="235">
        <f t="shared" si="2"/>
        <v>0</v>
      </c>
      <c r="S117" s="235">
        <v>0</v>
      </c>
      <c r="T117" s="236">
        <f t="shared" si="3"/>
        <v>0</v>
      </c>
      <c r="AR117" s="128" t="s">
        <v>263</v>
      </c>
      <c r="AT117" s="128" t="s">
        <v>198</v>
      </c>
      <c r="AU117" s="128" t="s">
        <v>78</v>
      </c>
      <c r="AY117" s="128" t="s">
        <v>196</v>
      </c>
      <c r="BE117" s="237">
        <f t="shared" si="4"/>
        <v>0</v>
      </c>
      <c r="BF117" s="237">
        <f t="shared" si="5"/>
        <v>0</v>
      </c>
      <c r="BG117" s="237">
        <f t="shared" si="6"/>
        <v>0</v>
      </c>
      <c r="BH117" s="237">
        <f t="shared" si="7"/>
        <v>0</v>
      </c>
      <c r="BI117" s="237">
        <f t="shared" si="8"/>
        <v>0</v>
      </c>
      <c r="BJ117" s="128" t="s">
        <v>78</v>
      </c>
      <c r="BK117" s="237">
        <f t="shared" si="9"/>
        <v>0</v>
      </c>
      <c r="BL117" s="128" t="s">
        <v>263</v>
      </c>
      <c r="BM117" s="128" t="s">
        <v>331</v>
      </c>
    </row>
    <row r="118" spans="2:47" s="140" customFormat="1" ht="67.5">
      <c r="B118" s="141"/>
      <c r="D118" s="238" t="s">
        <v>204</v>
      </c>
      <c r="F118" s="239" t="s">
        <v>2106</v>
      </c>
      <c r="I118" s="22"/>
      <c r="L118" s="141"/>
      <c r="M118" s="240"/>
      <c r="N118" s="142"/>
      <c r="O118" s="142"/>
      <c r="P118" s="142"/>
      <c r="Q118" s="142"/>
      <c r="R118" s="142"/>
      <c r="S118" s="142"/>
      <c r="T118" s="241"/>
      <c r="AT118" s="128" t="s">
        <v>204</v>
      </c>
      <c r="AU118" s="128" t="s">
        <v>78</v>
      </c>
    </row>
    <row r="119" spans="2:65" s="140" customFormat="1" ht="25.5" customHeight="1">
      <c r="B119" s="141"/>
      <c r="C119" s="227" t="s">
        <v>10</v>
      </c>
      <c r="D119" s="227" t="s">
        <v>198</v>
      </c>
      <c r="E119" s="228" t="s">
        <v>2107</v>
      </c>
      <c r="F119" s="229" t="s">
        <v>2108</v>
      </c>
      <c r="G119" s="230" t="s">
        <v>355</v>
      </c>
      <c r="H119" s="231">
        <v>5</v>
      </c>
      <c r="I119" s="26"/>
      <c r="J119" s="232">
        <f>ROUND(I119*H119,2)</f>
        <v>0</v>
      </c>
      <c r="K119" s="229" t="s">
        <v>202</v>
      </c>
      <c r="L119" s="141"/>
      <c r="M119" s="233" t="s">
        <v>5</v>
      </c>
      <c r="N119" s="234" t="s">
        <v>42</v>
      </c>
      <c r="O119" s="142"/>
      <c r="P119" s="235">
        <f>O119*H119</f>
        <v>0</v>
      </c>
      <c r="Q119" s="235">
        <v>0</v>
      </c>
      <c r="R119" s="235">
        <f>Q119*H119</f>
        <v>0</v>
      </c>
      <c r="S119" s="235">
        <v>0</v>
      </c>
      <c r="T119" s="236">
        <f>S119*H119</f>
        <v>0</v>
      </c>
      <c r="AR119" s="128" t="s">
        <v>263</v>
      </c>
      <c r="AT119" s="128" t="s">
        <v>198</v>
      </c>
      <c r="AU119" s="128" t="s">
        <v>78</v>
      </c>
      <c r="AY119" s="128" t="s">
        <v>196</v>
      </c>
      <c r="BE119" s="237">
        <f>IF(N119="základní",J119,0)</f>
        <v>0</v>
      </c>
      <c r="BF119" s="237">
        <f>IF(N119="snížená",J119,0)</f>
        <v>0</v>
      </c>
      <c r="BG119" s="237">
        <f>IF(N119="zákl. přenesená",J119,0)</f>
        <v>0</v>
      </c>
      <c r="BH119" s="237">
        <f>IF(N119="sníž. přenesená",J119,0)</f>
        <v>0</v>
      </c>
      <c r="BI119" s="237">
        <f>IF(N119="nulová",J119,0)</f>
        <v>0</v>
      </c>
      <c r="BJ119" s="128" t="s">
        <v>78</v>
      </c>
      <c r="BK119" s="237">
        <f>ROUND(I119*H119,2)</f>
        <v>0</v>
      </c>
      <c r="BL119" s="128" t="s">
        <v>263</v>
      </c>
      <c r="BM119" s="128" t="s">
        <v>333</v>
      </c>
    </row>
    <row r="120" spans="2:47" s="140" customFormat="1" ht="67.5">
      <c r="B120" s="141"/>
      <c r="D120" s="238" t="s">
        <v>204</v>
      </c>
      <c r="F120" s="239" t="s">
        <v>2106</v>
      </c>
      <c r="I120" s="22"/>
      <c r="L120" s="141"/>
      <c r="M120" s="240"/>
      <c r="N120" s="142"/>
      <c r="O120" s="142"/>
      <c r="P120" s="142"/>
      <c r="Q120" s="142"/>
      <c r="R120" s="142"/>
      <c r="S120" s="142"/>
      <c r="T120" s="241"/>
      <c r="AT120" s="128" t="s">
        <v>204</v>
      </c>
      <c r="AU120" s="128" t="s">
        <v>78</v>
      </c>
    </row>
    <row r="121" spans="2:65" s="140" customFormat="1" ht="25.5" customHeight="1">
      <c r="B121" s="141"/>
      <c r="C121" s="227" t="s">
        <v>281</v>
      </c>
      <c r="D121" s="227" t="s">
        <v>198</v>
      </c>
      <c r="E121" s="228" t="s">
        <v>2109</v>
      </c>
      <c r="F121" s="229" t="s">
        <v>2110</v>
      </c>
      <c r="G121" s="230" t="s">
        <v>355</v>
      </c>
      <c r="H121" s="231">
        <v>3</v>
      </c>
      <c r="I121" s="26"/>
      <c r="J121" s="232">
        <f>ROUND(I121*H121,2)</f>
        <v>0</v>
      </c>
      <c r="K121" s="229" t="s">
        <v>202</v>
      </c>
      <c r="L121" s="141"/>
      <c r="M121" s="233" t="s">
        <v>5</v>
      </c>
      <c r="N121" s="234" t="s">
        <v>42</v>
      </c>
      <c r="O121" s="142"/>
      <c r="P121" s="235">
        <f>O121*H121</f>
        <v>0</v>
      </c>
      <c r="Q121" s="235">
        <v>0</v>
      </c>
      <c r="R121" s="235">
        <f>Q121*H121</f>
        <v>0</v>
      </c>
      <c r="S121" s="235">
        <v>0</v>
      </c>
      <c r="T121" s="236">
        <f>S121*H121</f>
        <v>0</v>
      </c>
      <c r="AR121" s="128" t="s">
        <v>263</v>
      </c>
      <c r="AT121" s="128" t="s">
        <v>198</v>
      </c>
      <c r="AU121" s="128" t="s">
        <v>78</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263</v>
      </c>
      <c r="BM121" s="128" t="s">
        <v>337</v>
      </c>
    </row>
    <row r="122" spans="2:47" s="140" customFormat="1" ht="67.5">
      <c r="B122" s="141"/>
      <c r="D122" s="238" t="s">
        <v>204</v>
      </c>
      <c r="F122" s="239" t="s">
        <v>2106</v>
      </c>
      <c r="I122" s="22"/>
      <c r="L122" s="141"/>
      <c r="M122" s="240"/>
      <c r="N122" s="142"/>
      <c r="O122" s="142"/>
      <c r="P122" s="142"/>
      <c r="Q122" s="142"/>
      <c r="R122" s="142"/>
      <c r="S122" s="142"/>
      <c r="T122" s="241"/>
      <c r="AT122" s="128" t="s">
        <v>204</v>
      </c>
      <c r="AU122" s="128" t="s">
        <v>78</v>
      </c>
    </row>
    <row r="123" spans="2:65" s="140" customFormat="1" ht="25.5" customHeight="1">
      <c r="B123" s="141"/>
      <c r="C123" s="227" t="s">
        <v>306</v>
      </c>
      <c r="D123" s="227" t="s">
        <v>198</v>
      </c>
      <c r="E123" s="228" t="s">
        <v>2111</v>
      </c>
      <c r="F123" s="229" t="s">
        <v>2112</v>
      </c>
      <c r="G123" s="230" t="s">
        <v>330</v>
      </c>
      <c r="H123" s="231">
        <v>18</v>
      </c>
      <c r="I123" s="26"/>
      <c r="J123" s="232">
        <f>ROUND(I123*H123,2)</f>
        <v>0</v>
      </c>
      <c r="K123" s="229" t="s">
        <v>5</v>
      </c>
      <c r="L123" s="141"/>
      <c r="M123" s="233" t="s">
        <v>5</v>
      </c>
      <c r="N123" s="234" t="s">
        <v>42</v>
      </c>
      <c r="O123" s="142"/>
      <c r="P123" s="235">
        <f>O123*H123</f>
        <v>0</v>
      </c>
      <c r="Q123" s="235">
        <v>0</v>
      </c>
      <c r="R123" s="235">
        <f>Q123*H123</f>
        <v>0</v>
      </c>
      <c r="S123" s="235">
        <v>0</v>
      </c>
      <c r="T123" s="236">
        <f>S123*H123</f>
        <v>0</v>
      </c>
      <c r="AR123" s="128" t="s">
        <v>263</v>
      </c>
      <c r="AT123" s="128" t="s">
        <v>198</v>
      </c>
      <c r="AU123" s="128" t="s">
        <v>78</v>
      </c>
      <c r="AY123" s="128" t="s">
        <v>196</v>
      </c>
      <c r="BE123" s="237">
        <f>IF(N123="základní",J123,0)</f>
        <v>0</v>
      </c>
      <c r="BF123" s="237">
        <f>IF(N123="snížená",J123,0)</f>
        <v>0</v>
      </c>
      <c r="BG123" s="237">
        <f>IF(N123="zákl. přenesená",J123,0)</f>
        <v>0</v>
      </c>
      <c r="BH123" s="237">
        <f>IF(N123="sníž. přenesená",J123,0)</f>
        <v>0</v>
      </c>
      <c r="BI123" s="237">
        <f>IF(N123="nulová",J123,0)</f>
        <v>0</v>
      </c>
      <c r="BJ123" s="128" t="s">
        <v>78</v>
      </c>
      <c r="BK123" s="237">
        <f>ROUND(I123*H123,2)</f>
        <v>0</v>
      </c>
      <c r="BL123" s="128" t="s">
        <v>263</v>
      </c>
      <c r="BM123" s="128" t="s">
        <v>347</v>
      </c>
    </row>
    <row r="124" spans="2:65" s="140" customFormat="1" ht="16.5" customHeight="1">
      <c r="B124" s="141"/>
      <c r="C124" s="227" t="s">
        <v>286</v>
      </c>
      <c r="D124" s="227" t="s">
        <v>198</v>
      </c>
      <c r="E124" s="228" t="s">
        <v>2113</v>
      </c>
      <c r="F124" s="229" t="s">
        <v>2114</v>
      </c>
      <c r="G124" s="230" t="s">
        <v>2115</v>
      </c>
      <c r="H124" s="231">
        <v>20</v>
      </c>
      <c r="I124" s="26"/>
      <c r="J124" s="232">
        <f>ROUND(I124*H124,2)</f>
        <v>0</v>
      </c>
      <c r="K124" s="229" t="s">
        <v>5</v>
      </c>
      <c r="L124" s="141"/>
      <c r="M124" s="233" t="s">
        <v>5</v>
      </c>
      <c r="N124" s="234" t="s">
        <v>42</v>
      </c>
      <c r="O124" s="142"/>
      <c r="P124" s="235">
        <f>O124*H124</f>
        <v>0</v>
      </c>
      <c r="Q124" s="235">
        <v>0</v>
      </c>
      <c r="R124" s="235">
        <f>Q124*H124</f>
        <v>0</v>
      </c>
      <c r="S124" s="235">
        <v>0</v>
      </c>
      <c r="T124" s="236">
        <f>S124*H124</f>
        <v>0</v>
      </c>
      <c r="AR124" s="128" t="s">
        <v>263</v>
      </c>
      <c r="AT124" s="128" t="s">
        <v>198</v>
      </c>
      <c r="AU124" s="128" t="s">
        <v>78</v>
      </c>
      <c r="AY124" s="128" t="s">
        <v>196</v>
      </c>
      <c r="BE124" s="237">
        <f>IF(N124="základní",J124,0)</f>
        <v>0</v>
      </c>
      <c r="BF124" s="237">
        <f>IF(N124="snížená",J124,0)</f>
        <v>0</v>
      </c>
      <c r="BG124" s="237">
        <f>IF(N124="zákl. přenesená",J124,0)</f>
        <v>0</v>
      </c>
      <c r="BH124" s="237">
        <f>IF(N124="sníž. přenesená",J124,0)</f>
        <v>0</v>
      </c>
      <c r="BI124" s="237">
        <f>IF(N124="nulová",J124,0)</f>
        <v>0</v>
      </c>
      <c r="BJ124" s="128" t="s">
        <v>78</v>
      </c>
      <c r="BK124" s="237">
        <f>ROUND(I124*H124,2)</f>
        <v>0</v>
      </c>
      <c r="BL124" s="128" t="s">
        <v>263</v>
      </c>
      <c r="BM124" s="128" t="s">
        <v>350</v>
      </c>
    </row>
    <row r="125" spans="2:65" s="140" customFormat="1" ht="16.5" customHeight="1">
      <c r="B125" s="141"/>
      <c r="C125" s="227" t="s">
        <v>317</v>
      </c>
      <c r="D125" s="227" t="s">
        <v>198</v>
      </c>
      <c r="E125" s="228" t="s">
        <v>2116</v>
      </c>
      <c r="F125" s="229" t="s">
        <v>2117</v>
      </c>
      <c r="G125" s="230" t="s">
        <v>916</v>
      </c>
      <c r="H125" s="231">
        <v>1</v>
      </c>
      <c r="I125" s="26"/>
      <c r="J125" s="232">
        <f>ROUND(I125*H125,2)</f>
        <v>0</v>
      </c>
      <c r="K125" s="229" t="s">
        <v>5</v>
      </c>
      <c r="L125" s="141"/>
      <c r="M125" s="233" t="s">
        <v>5</v>
      </c>
      <c r="N125" s="234" t="s">
        <v>42</v>
      </c>
      <c r="O125" s="142"/>
      <c r="P125" s="235">
        <f>O125*H125</f>
        <v>0</v>
      </c>
      <c r="Q125" s="235">
        <v>0</v>
      </c>
      <c r="R125" s="235">
        <f>Q125*H125</f>
        <v>0</v>
      </c>
      <c r="S125" s="235">
        <v>0</v>
      </c>
      <c r="T125" s="236">
        <f>S125*H125</f>
        <v>0</v>
      </c>
      <c r="AR125" s="128" t="s">
        <v>263</v>
      </c>
      <c r="AT125" s="128" t="s">
        <v>198</v>
      </c>
      <c r="AU125" s="128" t="s">
        <v>78</v>
      </c>
      <c r="AY125" s="128" t="s">
        <v>196</v>
      </c>
      <c r="BE125" s="237">
        <f>IF(N125="základní",J125,0)</f>
        <v>0</v>
      </c>
      <c r="BF125" s="237">
        <f>IF(N125="snížená",J125,0)</f>
        <v>0</v>
      </c>
      <c r="BG125" s="237">
        <f>IF(N125="zákl. přenesená",J125,0)</f>
        <v>0</v>
      </c>
      <c r="BH125" s="237">
        <f>IF(N125="sníž. přenesená",J125,0)</f>
        <v>0</v>
      </c>
      <c r="BI125" s="237">
        <f>IF(N125="nulová",J125,0)</f>
        <v>0</v>
      </c>
      <c r="BJ125" s="128" t="s">
        <v>78</v>
      </c>
      <c r="BK125" s="237">
        <f>ROUND(I125*H125,2)</f>
        <v>0</v>
      </c>
      <c r="BL125" s="128" t="s">
        <v>263</v>
      </c>
      <c r="BM125" s="128" t="s">
        <v>356</v>
      </c>
    </row>
    <row r="126" spans="2:65" s="140" customFormat="1" ht="38.25" customHeight="1">
      <c r="B126" s="141"/>
      <c r="C126" s="227" t="s">
        <v>292</v>
      </c>
      <c r="D126" s="227" t="s">
        <v>198</v>
      </c>
      <c r="E126" s="228" t="s">
        <v>2118</v>
      </c>
      <c r="F126" s="229" t="s">
        <v>2119</v>
      </c>
      <c r="G126" s="230" t="s">
        <v>1839</v>
      </c>
      <c r="H126" s="32"/>
      <c r="I126" s="26"/>
      <c r="J126" s="232">
        <f>ROUND(I126*H126,2)</f>
        <v>0</v>
      </c>
      <c r="K126" s="229" t="s">
        <v>202</v>
      </c>
      <c r="L126" s="141"/>
      <c r="M126" s="233" t="s">
        <v>5</v>
      </c>
      <c r="N126" s="234" t="s">
        <v>42</v>
      </c>
      <c r="O126" s="142"/>
      <c r="P126" s="235">
        <f>O126*H126</f>
        <v>0</v>
      </c>
      <c r="Q126" s="235">
        <v>0</v>
      </c>
      <c r="R126" s="235">
        <f>Q126*H126</f>
        <v>0</v>
      </c>
      <c r="S126" s="235">
        <v>0</v>
      </c>
      <c r="T126" s="236">
        <f>S126*H126</f>
        <v>0</v>
      </c>
      <c r="AR126" s="128" t="s">
        <v>263</v>
      </c>
      <c r="AT126" s="128" t="s">
        <v>198</v>
      </c>
      <c r="AU126" s="128" t="s">
        <v>78</v>
      </c>
      <c r="AY126" s="128" t="s">
        <v>196</v>
      </c>
      <c r="BE126" s="237">
        <f>IF(N126="základní",J126,0)</f>
        <v>0</v>
      </c>
      <c r="BF126" s="237">
        <f>IF(N126="snížená",J126,0)</f>
        <v>0</v>
      </c>
      <c r="BG126" s="237">
        <f>IF(N126="zákl. přenesená",J126,0)</f>
        <v>0</v>
      </c>
      <c r="BH126" s="237">
        <f>IF(N126="sníž. přenesená",J126,0)</f>
        <v>0</v>
      </c>
      <c r="BI126" s="237">
        <f>IF(N126="nulová",J126,0)</f>
        <v>0</v>
      </c>
      <c r="BJ126" s="128" t="s">
        <v>78</v>
      </c>
      <c r="BK126" s="237">
        <f>ROUND(I126*H126,2)</f>
        <v>0</v>
      </c>
      <c r="BL126" s="128" t="s">
        <v>263</v>
      </c>
      <c r="BM126" s="128" t="s">
        <v>362</v>
      </c>
    </row>
    <row r="127" spans="2:47" s="140" customFormat="1" ht="148.5">
      <c r="B127" s="141"/>
      <c r="D127" s="238" t="s">
        <v>204</v>
      </c>
      <c r="F127" s="239" t="s">
        <v>1057</v>
      </c>
      <c r="I127" s="22"/>
      <c r="L127" s="141"/>
      <c r="M127" s="240"/>
      <c r="N127" s="142"/>
      <c r="O127" s="142"/>
      <c r="P127" s="142"/>
      <c r="Q127" s="142"/>
      <c r="R127" s="142"/>
      <c r="S127" s="142"/>
      <c r="T127" s="241"/>
      <c r="AT127" s="128" t="s">
        <v>204</v>
      </c>
      <c r="AU127" s="128" t="s">
        <v>78</v>
      </c>
    </row>
    <row r="128" spans="2:63" s="215" customFormat="1" ht="37.35" customHeight="1">
      <c r="B128" s="214"/>
      <c r="D128" s="216" t="s">
        <v>70</v>
      </c>
      <c r="E128" s="217" t="s">
        <v>2120</v>
      </c>
      <c r="F128" s="217" t="s">
        <v>3138</v>
      </c>
      <c r="I128" s="25"/>
      <c r="J128" s="218">
        <f>BK128</f>
        <v>0</v>
      </c>
      <c r="L128" s="214"/>
      <c r="M128" s="219"/>
      <c r="N128" s="220"/>
      <c r="O128" s="220"/>
      <c r="P128" s="221">
        <f>SUM(P129:P171)</f>
        <v>0</v>
      </c>
      <c r="Q128" s="220"/>
      <c r="R128" s="221">
        <f>SUM(R129:R171)</f>
        <v>0.4761699999999999</v>
      </c>
      <c r="S128" s="220"/>
      <c r="T128" s="222">
        <f>SUM(T129:T171)</f>
        <v>0</v>
      </c>
      <c r="AR128" s="216" t="s">
        <v>80</v>
      </c>
      <c r="AT128" s="223" t="s">
        <v>70</v>
      </c>
      <c r="AU128" s="223" t="s">
        <v>71</v>
      </c>
      <c r="AY128" s="216" t="s">
        <v>196</v>
      </c>
      <c r="BK128" s="224">
        <f>SUM(BK129:BK171)</f>
        <v>0</v>
      </c>
    </row>
    <row r="129" spans="2:65" s="140" customFormat="1" ht="25.5" customHeight="1">
      <c r="B129" s="141"/>
      <c r="C129" s="227" t="s">
        <v>327</v>
      </c>
      <c r="D129" s="227" t="s">
        <v>198</v>
      </c>
      <c r="E129" s="228" t="s">
        <v>2122</v>
      </c>
      <c r="F129" s="229" t="s">
        <v>2123</v>
      </c>
      <c r="G129" s="230" t="s">
        <v>304</v>
      </c>
      <c r="H129" s="231">
        <v>92</v>
      </c>
      <c r="I129" s="26"/>
      <c r="J129" s="232">
        <f>ROUND(I129*H129,2)</f>
        <v>0</v>
      </c>
      <c r="K129" s="229" t="s">
        <v>202</v>
      </c>
      <c r="L129" s="141"/>
      <c r="M129" s="233" t="s">
        <v>5</v>
      </c>
      <c r="N129" s="234" t="s">
        <v>42</v>
      </c>
      <c r="O129" s="142"/>
      <c r="P129" s="235">
        <f>O129*H129</f>
        <v>0</v>
      </c>
      <c r="Q129" s="235">
        <v>0.00066</v>
      </c>
      <c r="R129" s="235">
        <f>Q129*H129</f>
        <v>0.060719999999999996</v>
      </c>
      <c r="S129" s="235">
        <v>0</v>
      </c>
      <c r="T129" s="236">
        <f>S129*H129</f>
        <v>0</v>
      </c>
      <c r="AR129" s="128" t="s">
        <v>263</v>
      </c>
      <c r="AT129" s="128" t="s">
        <v>198</v>
      </c>
      <c r="AU129" s="128" t="s">
        <v>78</v>
      </c>
      <c r="AY129" s="128" t="s">
        <v>196</v>
      </c>
      <c r="BE129" s="237">
        <f>IF(N129="základní",J129,0)</f>
        <v>0</v>
      </c>
      <c r="BF129" s="237">
        <f>IF(N129="snížená",J129,0)</f>
        <v>0</v>
      </c>
      <c r="BG129" s="237">
        <f>IF(N129="zákl. přenesená",J129,0)</f>
        <v>0</v>
      </c>
      <c r="BH129" s="237">
        <f>IF(N129="sníž. přenesená",J129,0)</f>
        <v>0</v>
      </c>
      <c r="BI129" s="237">
        <f>IF(N129="nulová",J129,0)</f>
        <v>0</v>
      </c>
      <c r="BJ129" s="128" t="s">
        <v>78</v>
      </c>
      <c r="BK129" s="237">
        <f>ROUND(I129*H129,2)</f>
        <v>0</v>
      </c>
      <c r="BL129" s="128" t="s">
        <v>263</v>
      </c>
      <c r="BM129" s="128" t="s">
        <v>367</v>
      </c>
    </row>
    <row r="130" spans="2:47" s="140" customFormat="1" ht="40.5">
      <c r="B130" s="141"/>
      <c r="D130" s="238" t="s">
        <v>204</v>
      </c>
      <c r="F130" s="239" t="s">
        <v>2124</v>
      </c>
      <c r="I130" s="22"/>
      <c r="L130" s="141"/>
      <c r="M130" s="240"/>
      <c r="N130" s="142"/>
      <c r="O130" s="142"/>
      <c r="P130" s="142"/>
      <c r="Q130" s="142"/>
      <c r="R130" s="142"/>
      <c r="S130" s="142"/>
      <c r="T130" s="241"/>
      <c r="AT130" s="128" t="s">
        <v>204</v>
      </c>
      <c r="AU130" s="128" t="s">
        <v>78</v>
      </c>
    </row>
    <row r="131" spans="2:65" s="140" customFormat="1" ht="25.5" customHeight="1">
      <c r="B131" s="141"/>
      <c r="C131" s="227" t="s">
        <v>296</v>
      </c>
      <c r="D131" s="227" t="s">
        <v>198</v>
      </c>
      <c r="E131" s="228" t="s">
        <v>2125</v>
      </c>
      <c r="F131" s="229" t="s">
        <v>2126</v>
      </c>
      <c r="G131" s="230" t="s">
        <v>304</v>
      </c>
      <c r="H131" s="231">
        <v>46</v>
      </c>
      <c r="I131" s="26"/>
      <c r="J131" s="232">
        <f>ROUND(I131*H131,2)</f>
        <v>0</v>
      </c>
      <c r="K131" s="229" t="s">
        <v>202</v>
      </c>
      <c r="L131" s="141"/>
      <c r="M131" s="233" t="s">
        <v>5</v>
      </c>
      <c r="N131" s="234" t="s">
        <v>42</v>
      </c>
      <c r="O131" s="142"/>
      <c r="P131" s="235">
        <f>O131*H131</f>
        <v>0</v>
      </c>
      <c r="Q131" s="235">
        <v>0.00091</v>
      </c>
      <c r="R131" s="235">
        <f>Q131*H131</f>
        <v>0.04186</v>
      </c>
      <c r="S131" s="235">
        <v>0</v>
      </c>
      <c r="T131" s="236">
        <f>S131*H131</f>
        <v>0</v>
      </c>
      <c r="AR131" s="128" t="s">
        <v>263</v>
      </c>
      <c r="AT131" s="128" t="s">
        <v>198</v>
      </c>
      <c r="AU131" s="128" t="s">
        <v>78</v>
      </c>
      <c r="AY131" s="128" t="s">
        <v>196</v>
      </c>
      <c r="BE131" s="237">
        <f>IF(N131="základní",J131,0)</f>
        <v>0</v>
      </c>
      <c r="BF131" s="237">
        <f>IF(N131="snížená",J131,0)</f>
        <v>0</v>
      </c>
      <c r="BG131" s="237">
        <f>IF(N131="zákl. přenesená",J131,0)</f>
        <v>0</v>
      </c>
      <c r="BH131" s="237">
        <f>IF(N131="sníž. přenesená",J131,0)</f>
        <v>0</v>
      </c>
      <c r="BI131" s="237">
        <f>IF(N131="nulová",J131,0)</f>
        <v>0</v>
      </c>
      <c r="BJ131" s="128" t="s">
        <v>78</v>
      </c>
      <c r="BK131" s="237">
        <f>ROUND(I131*H131,2)</f>
        <v>0</v>
      </c>
      <c r="BL131" s="128" t="s">
        <v>263</v>
      </c>
      <c r="BM131" s="128" t="s">
        <v>371</v>
      </c>
    </row>
    <row r="132" spans="2:47" s="140" customFormat="1" ht="40.5">
      <c r="B132" s="141"/>
      <c r="D132" s="238" t="s">
        <v>204</v>
      </c>
      <c r="F132" s="239" t="s">
        <v>2124</v>
      </c>
      <c r="I132" s="22"/>
      <c r="L132" s="141"/>
      <c r="M132" s="240"/>
      <c r="N132" s="142"/>
      <c r="O132" s="142"/>
      <c r="P132" s="142"/>
      <c r="Q132" s="142"/>
      <c r="R132" s="142"/>
      <c r="S132" s="142"/>
      <c r="T132" s="241"/>
      <c r="AT132" s="128" t="s">
        <v>204</v>
      </c>
      <c r="AU132" s="128" t="s">
        <v>78</v>
      </c>
    </row>
    <row r="133" spans="2:65" s="140" customFormat="1" ht="25.5" customHeight="1">
      <c r="B133" s="141"/>
      <c r="C133" s="227" t="s">
        <v>334</v>
      </c>
      <c r="D133" s="227" t="s">
        <v>198</v>
      </c>
      <c r="E133" s="228" t="s">
        <v>2127</v>
      </c>
      <c r="F133" s="229" t="s">
        <v>2128</v>
      </c>
      <c r="G133" s="230" t="s">
        <v>304</v>
      </c>
      <c r="H133" s="231">
        <v>24</v>
      </c>
      <c r="I133" s="26"/>
      <c r="J133" s="232">
        <f>ROUND(I133*H133,2)</f>
        <v>0</v>
      </c>
      <c r="K133" s="229" t="s">
        <v>202</v>
      </c>
      <c r="L133" s="141"/>
      <c r="M133" s="233" t="s">
        <v>5</v>
      </c>
      <c r="N133" s="234" t="s">
        <v>42</v>
      </c>
      <c r="O133" s="142"/>
      <c r="P133" s="235">
        <f>O133*H133</f>
        <v>0</v>
      </c>
      <c r="Q133" s="235">
        <v>0.00119</v>
      </c>
      <c r="R133" s="235">
        <f>Q133*H133</f>
        <v>0.028560000000000002</v>
      </c>
      <c r="S133" s="235">
        <v>0</v>
      </c>
      <c r="T133" s="236">
        <f>S133*H133</f>
        <v>0</v>
      </c>
      <c r="AR133" s="128" t="s">
        <v>263</v>
      </c>
      <c r="AT133" s="128" t="s">
        <v>198</v>
      </c>
      <c r="AU133" s="128" t="s">
        <v>78</v>
      </c>
      <c r="AY133" s="128" t="s">
        <v>196</v>
      </c>
      <c r="BE133" s="237">
        <f>IF(N133="základní",J133,0)</f>
        <v>0</v>
      </c>
      <c r="BF133" s="237">
        <f>IF(N133="snížená",J133,0)</f>
        <v>0</v>
      </c>
      <c r="BG133" s="237">
        <f>IF(N133="zákl. přenesená",J133,0)</f>
        <v>0</v>
      </c>
      <c r="BH133" s="237">
        <f>IF(N133="sníž. přenesená",J133,0)</f>
        <v>0</v>
      </c>
      <c r="BI133" s="237">
        <f>IF(N133="nulová",J133,0)</f>
        <v>0</v>
      </c>
      <c r="BJ133" s="128" t="s">
        <v>78</v>
      </c>
      <c r="BK133" s="237">
        <f>ROUND(I133*H133,2)</f>
        <v>0</v>
      </c>
      <c r="BL133" s="128" t="s">
        <v>263</v>
      </c>
      <c r="BM133" s="128" t="s">
        <v>375</v>
      </c>
    </row>
    <row r="134" spans="2:47" s="140" customFormat="1" ht="40.5">
      <c r="B134" s="141"/>
      <c r="D134" s="238" t="s">
        <v>204</v>
      </c>
      <c r="F134" s="239" t="s">
        <v>2124</v>
      </c>
      <c r="I134" s="22"/>
      <c r="L134" s="141"/>
      <c r="M134" s="240"/>
      <c r="N134" s="142"/>
      <c r="O134" s="142"/>
      <c r="P134" s="142"/>
      <c r="Q134" s="142"/>
      <c r="R134" s="142"/>
      <c r="S134" s="142"/>
      <c r="T134" s="241"/>
      <c r="AT134" s="128" t="s">
        <v>204</v>
      </c>
      <c r="AU134" s="128" t="s">
        <v>78</v>
      </c>
    </row>
    <row r="135" spans="2:65" s="140" customFormat="1" ht="25.5" customHeight="1">
      <c r="B135" s="141"/>
      <c r="C135" s="227" t="s">
        <v>300</v>
      </c>
      <c r="D135" s="227" t="s">
        <v>198</v>
      </c>
      <c r="E135" s="228" t="s">
        <v>2129</v>
      </c>
      <c r="F135" s="229" t="s">
        <v>2130</v>
      </c>
      <c r="G135" s="230" t="s">
        <v>304</v>
      </c>
      <c r="H135" s="231">
        <v>68</v>
      </c>
      <c r="I135" s="26"/>
      <c r="J135" s="232">
        <f>ROUND(I135*H135,2)</f>
        <v>0</v>
      </c>
      <c r="K135" s="229" t="s">
        <v>202</v>
      </c>
      <c r="L135" s="141"/>
      <c r="M135" s="233" t="s">
        <v>5</v>
      </c>
      <c r="N135" s="234" t="s">
        <v>42</v>
      </c>
      <c r="O135" s="142"/>
      <c r="P135" s="235">
        <f>O135*H135</f>
        <v>0</v>
      </c>
      <c r="Q135" s="235">
        <v>0.00252</v>
      </c>
      <c r="R135" s="235">
        <f>Q135*H135</f>
        <v>0.17136</v>
      </c>
      <c r="S135" s="235">
        <v>0</v>
      </c>
      <c r="T135" s="236">
        <f>S135*H135</f>
        <v>0</v>
      </c>
      <c r="AR135" s="128" t="s">
        <v>263</v>
      </c>
      <c r="AT135" s="128" t="s">
        <v>198</v>
      </c>
      <c r="AU135" s="128" t="s">
        <v>78</v>
      </c>
      <c r="AY135" s="128" t="s">
        <v>196</v>
      </c>
      <c r="BE135" s="237">
        <f>IF(N135="základní",J135,0)</f>
        <v>0</v>
      </c>
      <c r="BF135" s="237">
        <f>IF(N135="snížená",J135,0)</f>
        <v>0</v>
      </c>
      <c r="BG135" s="237">
        <f>IF(N135="zákl. přenesená",J135,0)</f>
        <v>0</v>
      </c>
      <c r="BH135" s="237">
        <f>IF(N135="sníž. přenesená",J135,0)</f>
        <v>0</v>
      </c>
      <c r="BI135" s="237">
        <f>IF(N135="nulová",J135,0)</f>
        <v>0</v>
      </c>
      <c r="BJ135" s="128" t="s">
        <v>78</v>
      </c>
      <c r="BK135" s="237">
        <f>ROUND(I135*H135,2)</f>
        <v>0</v>
      </c>
      <c r="BL135" s="128" t="s">
        <v>263</v>
      </c>
      <c r="BM135" s="128" t="s">
        <v>378</v>
      </c>
    </row>
    <row r="136" spans="2:47" s="140" customFormat="1" ht="40.5">
      <c r="B136" s="141"/>
      <c r="D136" s="238" t="s">
        <v>204</v>
      </c>
      <c r="F136" s="239" t="s">
        <v>2124</v>
      </c>
      <c r="I136" s="22"/>
      <c r="L136" s="141"/>
      <c r="M136" s="240"/>
      <c r="N136" s="142"/>
      <c r="O136" s="142"/>
      <c r="P136" s="142"/>
      <c r="Q136" s="142"/>
      <c r="R136" s="142"/>
      <c r="S136" s="142"/>
      <c r="T136" s="241"/>
      <c r="AT136" s="128" t="s">
        <v>204</v>
      </c>
      <c r="AU136" s="128" t="s">
        <v>78</v>
      </c>
    </row>
    <row r="137" spans="2:65" s="140" customFormat="1" ht="25.5" customHeight="1">
      <c r="B137" s="141"/>
      <c r="C137" s="227" t="s">
        <v>344</v>
      </c>
      <c r="D137" s="227" t="s">
        <v>198</v>
      </c>
      <c r="E137" s="228" t="s">
        <v>2133</v>
      </c>
      <c r="F137" s="229" t="s">
        <v>2134</v>
      </c>
      <c r="G137" s="230" t="s">
        <v>304</v>
      </c>
      <c r="H137" s="231">
        <v>4</v>
      </c>
      <c r="I137" s="26"/>
      <c r="J137" s="232">
        <f>ROUND(I137*H137,2)</f>
        <v>0</v>
      </c>
      <c r="K137" s="229" t="s">
        <v>202</v>
      </c>
      <c r="L137" s="141"/>
      <c r="M137" s="233" t="s">
        <v>5</v>
      </c>
      <c r="N137" s="234" t="s">
        <v>42</v>
      </c>
      <c r="O137" s="142"/>
      <c r="P137" s="235">
        <f>O137*H137</f>
        <v>0</v>
      </c>
      <c r="Q137" s="235">
        <v>0.00309</v>
      </c>
      <c r="R137" s="235">
        <f>Q137*H137</f>
        <v>0.01236</v>
      </c>
      <c r="S137" s="235">
        <v>0</v>
      </c>
      <c r="T137" s="236">
        <f>S137*H137</f>
        <v>0</v>
      </c>
      <c r="AR137" s="128" t="s">
        <v>263</v>
      </c>
      <c r="AT137" s="128" t="s">
        <v>198</v>
      </c>
      <c r="AU137" s="128" t="s">
        <v>78</v>
      </c>
      <c r="AY137" s="128" t="s">
        <v>196</v>
      </c>
      <c r="BE137" s="237">
        <f>IF(N137="základní",J137,0)</f>
        <v>0</v>
      </c>
      <c r="BF137" s="237">
        <f>IF(N137="snížená",J137,0)</f>
        <v>0</v>
      </c>
      <c r="BG137" s="237">
        <f>IF(N137="zákl. přenesená",J137,0)</f>
        <v>0</v>
      </c>
      <c r="BH137" s="237">
        <f>IF(N137="sníž. přenesená",J137,0)</f>
        <v>0</v>
      </c>
      <c r="BI137" s="237">
        <f>IF(N137="nulová",J137,0)</f>
        <v>0</v>
      </c>
      <c r="BJ137" s="128" t="s">
        <v>78</v>
      </c>
      <c r="BK137" s="237">
        <f>ROUND(I137*H137,2)</f>
        <v>0</v>
      </c>
      <c r="BL137" s="128" t="s">
        <v>263</v>
      </c>
      <c r="BM137" s="128" t="s">
        <v>382</v>
      </c>
    </row>
    <row r="138" spans="2:65" s="140" customFormat="1" ht="25.5" customHeight="1">
      <c r="B138" s="141"/>
      <c r="C138" s="227" t="s">
        <v>305</v>
      </c>
      <c r="D138" s="227" t="s">
        <v>198</v>
      </c>
      <c r="E138" s="228" t="s">
        <v>2135</v>
      </c>
      <c r="F138" s="229" t="s">
        <v>2136</v>
      </c>
      <c r="G138" s="230" t="s">
        <v>304</v>
      </c>
      <c r="H138" s="231">
        <v>18</v>
      </c>
      <c r="I138" s="26"/>
      <c r="J138" s="232">
        <f>ROUND(I138*H138,2)</f>
        <v>0</v>
      </c>
      <c r="K138" s="229" t="s">
        <v>202</v>
      </c>
      <c r="L138" s="141"/>
      <c r="M138" s="233" t="s">
        <v>5</v>
      </c>
      <c r="N138" s="234" t="s">
        <v>42</v>
      </c>
      <c r="O138" s="142"/>
      <c r="P138" s="235">
        <f>O138*H138</f>
        <v>0</v>
      </c>
      <c r="Q138" s="235">
        <v>0.00451</v>
      </c>
      <c r="R138" s="235">
        <f>Q138*H138</f>
        <v>0.08118</v>
      </c>
      <c r="S138" s="235">
        <v>0</v>
      </c>
      <c r="T138" s="236">
        <f>S138*H138</f>
        <v>0</v>
      </c>
      <c r="AR138" s="128" t="s">
        <v>263</v>
      </c>
      <c r="AT138" s="128" t="s">
        <v>198</v>
      </c>
      <c r="AU138" s="128" t="s">
        <v>78</v>
      </c>
      <c r="AY138" s="128" t="s">
        <v>196</v>
      </c>
      <c r="BE138" s="237">
        <f>IF(N138="základní",J138,0)</f>
        <v>0</v>
      </c>
      <c r="BF138" s="237">
        <f>IF(N138="snížená",J138,0)</f>
        <v>0</v>
      </c>
      <c r="BG138" s="237">
        <f>IF(N138="zákl. přenesená",J138,0)</f>
        <v>0</v>
      </c>
      <c r="BH138" s="237">
        <f>IF(N138="sníž. přenesená",J138,0)</f>
        <v>0</v>
      </c>
      <c r="BI138" s="237">
        <f>IF(N138="nulová",J138,0)</f>
        <v>0</v>
      </c>
      <c r="BJ138" s="128" t="s">
        <v>78</v>
      </c>
      <c r="BK138" s="237">
        <f>ROUND(I138*H138,2)</f>
        <v>0</v>
      </c>
      <c r="BL138" s="128" t="s">
        <v>263</v>
      </c>
      <c r="BM138" s="128" t="s">
        <v>385</v>
      </c>
    </row>
    <row r="139" spans="2:65" s="140" customFormat="1" ht="16.5" customHeight="1">
      <c r="B139" s="141"/>
      <c r="C139" s="227" t="s">
        <v>352</v>
      </c>
      <c r="D139" s="227" t="s">
        <v>198</v>
      </c>
      <c r="E139" s="228" t="s">
        <v>2139</v>
      </c>
      <c r="F139" s="229" t="s">
        <v>2140</v>
      </c>
      <c r="G139" s="230" t="s">
        <v>304</v>
      </c>
      <c r="H139" s="231">
        <v>22</v>
      </c>
      <c r="I139" s="26"/>
      <c r="J139" s="232">
        <f>ROUND(I139*H139,2)</f>
        <v>0</v>
      </c>
      <c r="K139" s="229" t="s">
        <v>202</v>
      </c>
      <c r="L139" s="141"/>
      <c r="M139" s="233" t="s">
        <v>5</v>
      </c>
      <c r="N139" s="234" t="s">
        <v>42</v>
      </c>
      <c r="O139" s="142"/>
      <c r="P139" s="235">
        <f>O139*H139</f>
        <v>0</v>
      </c>
      <c r="Q139" s="235">
        <v>0.0006</v>
      </c>
      <c r="R139" s="235">
        <f>Q139*H139</f>
        <v>0.013199999999999998</v>
      </c>
      <c r="S139" s="235">
        <v>0</v>
      </c>
      <c r="T139" s="236">
        <f>S139*H139</f>
        <v>0</v>
      </c>
      <c r="AR139" s="128" t="s">
        <v>263</v>
      </c>
      <c r="AT139" s="128" t="s">
        <v>198</v>
      </c>
      <c r="AU139" s="128" t="s">
        <v>78</v>
      </c>
      <c r="AY139" s="128" t="s">
        <v>196</v>
      </c>
      <c r="BE139" s="237">
        <f>IF(N139="základní",J139,0)</f>
        <v>0</v>
      </c>
      <c r="BF139" s="237">
        <f>IF(N139="snížená",J139,0)</f>
        <v>0</v>
      </c>
      <c r="BG139" s="237">
        <f>IF(N139="zákl. přenesená",J139,0)</f>
        <v>0</v>
      </c>
      <c r="BH139" s="237">
        <f>IF(N139="sníž. přenesená",J139,0)</f>
        <v>0</v>
      </c>
      <c r="BI139" s="237">
        <f>IF(N139="nulová",J139,0)</f>
        <v>0</v>
      </c>
      <c r="BJ139" s="128" t="s">
        <v>78</v>
      </c>
      <c r="BK139" s="237">
        <f>ROUND(I139*H139,2)</f>
        <v>0</v>
      </c>
      <c r="BL139" s="128" t="s">
        <v>263</v>
      </c>
      <c r="BM139" s="128" t="s">
        <v>390</v>
      </c>
    </row>
    <row r="140" spans="2:47" s="140" customFormat="1" ht="40.5">
      <c r="B140" s="141"/>
      <c r="D140" s="238" t="s">
        <v>204</v>
      </c>
      <c r="F140" s="239" t="s">
        <v>2141</v>
      </c>
      <c r="I140" s="22"/>
      <c r="L140" s="141"/>
      <c r="M140" s="240"/>
      <c r="N140" s="142"/>
      <c r="O140" s="142"/>
      <c r="P140" s="142"/>
      <c r="Q140" s="142"/>
      <c r="R140" s="142"/>
      <c r="S140" s="142"/>
      <c r="T140" s="241"/>
      <c r="AT140" s="128" t="s">
        <v>204</v>
      </c>
      <c r="AU140" s="128" t="s">
        <v>78</v>
      </c>
    </row>
    <row r="141" spans="2:65" s="140" customFormat="1" ht="38.25" customHeight="1">
      <c r="B141" s="141"/>
      <c r="C141" s="227" t="s">
        <v>313</v>
      </c>
      <c r="D141" s="227" t="s">
        <v>198</v>
      </c>
      <c r="E141" s="228" t="s">
        <v>2142</v>
      </c>
      <c r="F141" s="229" t="s">
        <v>2143</v>
      </c>
      <c r="G141" s="230" t="s">
        <v>304</v>
      </c>
      <c r="H141" s="231">
        <v>92</v>
      </c>
      <c r="I141" s="26"/>
      <c r="J141" s="232">
        <f>ROUND(I141*H141,2)</f>
        <v>0</v>
      </c>
      <c r="K141" s="229" t="s">
        <v>202</v>
      </c>
      <c r="L141" s="141"/>
      <c r="M141" s="233" t="s">
        <v>5</v>
      </c>
      <c r="N141" s="234" t="s">
        <v>42</v>
      </c>
      <c r="O141" s="142"/>
      <c r="P141" s="235">
        <f>O141*H141</f>
        <v>0</v>
      </c>
      <c r="Q141" s="235">
        <v>0.00012</v>
      </c>
      <c r="R141" s="235">
        <f>Q141*H141</f>
        <v>0.01104</v>
      </c>
      <c r="S141" s="235">
        <v>0</v>
      </c>
      <c r="T141" s="236">
        <f>S141*H141</f>
        <v>0</v>
      </c>
      <c r="AR141" s="128" t="s">
        <v>263</v>
      </c>
      <c r="AT141" s="128" t="s">
        <v>198</v>
      </c>
      <c r="AU141" s="128" t="s">
        <v>78</v>
      </c>
      <c r="AY141" s="128" t="s">
        <v>196</v>
      </c>
      <c r="BE141" s="237">
        <f>IF(N141="základní",J141,0)</f>
        <v>0</v>
      </c>
      <c r="BF141" s="237">
        <f>IF(N141="snížená",J141,0)</f>
        <v>0</v>
      </c>
      <c r="BG141" s="237">
        <f>IF(N141="zákl. přenesená",J141,0)</f>
        <v>0</v>
      </c>
      <c r="BH141" s="237">
        <f>IF(N141="sníž. přenesená",J141,0)</f>
        <v>0</v>
      </c>
      <c r="BI141" s="237">
        <f>IF(N141="nulová",J141,0)</f>
        <v>0</v>
      </c>
      <c r="BJ141" s="128" t="s">
        <v>78</v>
      </c>
      <c r="BK141" s="237">
        <f>ROUND(I141*H141,2)</f>
        <v>0</v>
      </c>
      <c r="BL141" s="128" t="s">
        <v>263</v>
      </c>
      <c r="BM141" s="128" t="s">
        <v>393</v>
      </c>
    </row>
    <row r="142" spans="2:47" s="140" customFormat="1" ht="40.5">
      <c r="B142" s="141"/>
      <c r="D142" s="238" t="s">
        <v>204</v>
      </c>
      <c r="F142" s="239" t="s">
        <v>2141</v>
      </c>
      <c r="I142" s="22"/>
      <c r="L142" s="141"/>
      <c r="M142" s="240"/>
      <c r="N142" s="142"/>
      <c r="O142" s="142"/>
      <c r="P142" s="142"/>
      <c r="Q142" s="142"/>
      <c r="R142" s="142"/>
      <c r="S142" s="142"/>
      <c r="T142" s="241"/>
      <c r="AT142" s="128" t="s">
        <v>204</v>
      </c>
      <c r="AU142" s="128" t="s">
        <v>78</v>
      </c>
    </row>
    <row r="143" spans="2:65" s="140" customFormat="1" ht="38.25" customHeight="1">
      <c r="B143" s="141"/>
      <c r="C143" s="227" t="s">
        <v>364</v>
      </c>
      <c r="D143" s="227" t="s">
        <v>198</v>
      </c>
      <c r="E143" s="228" t="s">
        <v>2146</v>
      </c>
      <c r="F143" s="229" t="s">
        <v>3139</v>
      </c>
      <c r="G143" s="230" t="s">
        <v>304</v>
      </c>
      <c r="H143" s="231">
        <v>46</v>
      </c>
      <c r="I143" s="26"/>
      <c r="J143" s="232">
        <f>ROUND(I143*H143,2)</f>
        <v>0</v>
      </c>
      <c r="K143" s="229" t="s">
        <v>202</v>
      </c>
      <c r="L143" s="141"/>
      <c r="M143" s="233" t="s">
        <v>5</v>
      </c>
      <c r="N143" s="234" t="s">
        <v>42</v>
      </c>
      <c r="O143" s="142"/>
      <c r="P143" s="235">
        <f>O143*H143</f>
        <v>0</v>
      </c>
      <c r="Q143" s="235">
        <v>0.00024</v>
      </c>
      <c r="R143" s="235">
        <f>Q143*H143</f>
        <v>0.01104</v>
      </c>
      <c r="S143" s="235">
        <v>0</v>
      </c>
      <c r="T143" s="236">
        <f>S143*H143</f>
        <v>0</v>
      </c>
      <c r="AR143" s="128" t="s">
        <v>263</v>
      </c>
      <c r="AT143" s="128" t="s">
        <v>198</v>
      </c>
      <c r="AU143" s="128" t="s">
        <v>78</v>
      </c>
      <c r="AY143" s="128" t="s">
        <v>196</v>
      </c>
      <c r="BE143" s="237">
        <f>IF(N143="základní",J143,0)</f>
        <v>0</v>
      </c>
      <c r="BF143" s="237">
        <f>IF(N143="snížená",J143,0)</f>
        <v>0</v>
      </c>
      <c r="BG143" s="237">
        <f>IF(N143="zákl. přenesená",J143,0)</f>
        <v>0</v>
      </c>
      <c r="BH143" s="237">
        <f>IF(N143="sníž. přenesená",J143,0)</f>
        <v>0</v>
      </c>
      <c r="BI143" s="237">
        <f>IF(N143="nulová",J143,0)</f>
        <v>0</v>
      </c>
      <c r="BJ143" s="128" t="s">
        <v>78</v>
      </c>
      <c r="BK143" s="237">
        <f>ROUND(I143*H143,2)</f>
        <v>0</v>
      </c>
      <c r="BL143" s="128" t="s">
        <v>263</v>
      </c>
      <c r="BM143" s="128" t="s">
        <v>397</v>
      </c>
    </row>
    <row r="144" spans="2:47" s="140" customFormat="1" ht="40.5">
      <c r="B144" s="141"/>
      <c r="D144" s="238" t="s">
        <v>204</v>
      </c>
      <c r="F144" s="239" t="s">
        <v>2141</v>
      </c>
      <c r="I144" s="22"/>
      <c r="L144" s="141"/>
      <c r="M144" s="240"/>
      <c r="N144" s="142"/>
      <c r="O144" s="142"/>
      <c r="P144" s="142"/>
      <c r="Q144" s="142"/>
      <c r="R144" s="142"/>
      <c r="S144" s="142"/>
      <c r="T144" s="241"/>
      <c r="AT144" s="128" t="s">
        <v>204</v>
      </c>
      <c r="AU144" s="128" t="s">
        <v>78</v>
      </c>
    </row>
    <row r="145" spans="2:65" s="140" customFormat="1" ht="38.25" customHeight="1">
      <c r="B145" s="141"/>
      <c r="C145" s="227" t="s">
        <v>320</v>
      </c>
      <c r="D145" s="227" t="s">
        <v>198</v>
      </c>
      <c r="E145" s="228" t="s">
        <v>2148</v>
      </c>
      <c r="F145" s="229" t="s">
        <v>3140</v>
      </c>
      <c r="G145" s="230" t="s">
        <v>304</v>
      </c>
      <c r="H145" s="231">
        <v>24</v>
      </c>
      <c r="I145" s="26"/>
      <c r="J145" s="232">
        <f>ROUND(I145*H145,2)</f>
        <v>0</v>
      </c>
      <c r="K145" s="229" t="s">
        <v>5</v>
      </c>
      <c r="L145" s="141"/>
      <c r="M145" s="233" t="s">
        <v>5</v>
      </c>
      <c r="N145" s="234" t="s">
        <v>42</v>
      </c>
      <c r="O145" s="142"/>
      <c r="P145" s="235">
        <f>O145*H145</f>
        <v>0</v>
      </c>
      <c r="Q145" s="235">
        <v>0.00024</v>
      </c>
      <c r="R145" s="235">
        <f>Q145*H145</f>
        <v>0.00576</v>
      </c>
      <c r="S145" s="235">
        <v>0</v>
      </c>
      <c r="T145" s="236">
        <f>S145*H145</f>
        <v>0</v>
      </c>
      <c r="AR145" s="128" t="s">
        <v>263</v>
      </c>
      <c r="AT145" s="128" t="s">
        <v>198</v>
      </c>
      <c r="AU145" s="128" t="s">
        <v>78</v>
      </c>
      <c r="AY145" s="128" t="s">
        <v>196</v>
      </c>
      <c r="BE145" s="237">
        <f>IF(N145="základní",J145,0)</f>
        <v>0</v>
      </c>
      <c r="BF145" s="237">
        <f>IF(N145="snížená",J145,0)</f>
        <v>0</v>
      </c>
      <c r="BG145" s="237">
        <f>IF(N145="zákl. přenesená",J145,0)</f>
        <v>0</v>
      </c>
      <c r="BH145" s="237">
        <f>IF(N145="sníž. přenesená",J145,0)</f>
        <v>0</v>
      </c>
      <c r="BI145" s="237">
        <f>IF(N145="nulová",J145,0)</f>
        <v>0</v>
      </c>
      <c r="BJ145" s="128" t="s">
        <v>78</v>
      </c>
      <c r="BK145" s="237">
        <f>ROUND(I145*H145,2)</f>
        <v>0</v>
      </c>
      <c r="BL145" s="128" t="s">
        <v>263</v>
      </c>
      <c r="BM145" s="128" t="s">
        <v>400</v>
      </c>
    </row>
    <row r="146" spans="2:47" s="140" customFormat="1" ht="40.5">
      <c r="B146" s="141"/>
      <c r="D146" s="238" t="s">
        <v>204</v>
      </c>
      <c r="F146" s="239" t="s">
        <v>2141</v>
      </c>
      <c r="I146" s="22"/>
      <c r="L146" s="141"/>
      <c r="M146" s="240"/>
      <c r="N146" s="142"/>
      <c r="O146" s="142"/>
      <c r="P146" s="142"/>
      <c r="Q146" s="142"/>
      <c r="R146" s="142"/>
      <c r="S146" s="142"/>
      <c r="T146" s="241"/>
      <c r="AT146" s="128" t="s">
        <v>204</v>
      </c>
      <c r="AU146" s="128" t="s">
        <v>78</v>
      </c>
    </row>
    <row r="147" spans="2:65" s="140" customFormat="1" ht="38.25" customHeight="1">
      <c r="B147" s="141"/>
      <c r="C147" s="227" t="s">
        <v>372</v>
      </c>
      <c r="D147" s="227" t="s">
        <v>198</v>
      </c>
      <c r="E147" s="228" t="s">
        <v>3141</v>
      </c>
      <c r="F147" s="229" t="s">
        <v>3142</v>
      </c>
      <c r="G147" s="230" t="s">
        <v>304</v>
      </c>
      <c r="H147" s="231">
        <v>68</v>
      </c>
      <c r="I147" s="26"/>
      <c r="J147" s="232">
        <f>ROUND(I147*H147,2)</f>
        <v>0</v>
      </c>
      <c r="K147" s="229" t="s">
        <v>5</v>
      </c>
      <c r="L147" s="141"/>
      <c r="M147" s="233" t="s">
        <v>5</v>
      </c>
      <c r="N147" s="234" t="s">
        <v>42</v>
      </c>
      <c r="O147" s="142"/>
      <c r="P147" s="235">
        <f>O147*H147</f>
        <v>0</v>
      </c>
      <c r="Q147" s="235">
        <v>0.00024</v>
      </c>
      <c r="R147" s="235">
        <f>Q147*H147</f>
        <v>0.01632</v>
      </c>
      <c r="S147" s="235">
        <v>0</v>
      </c>
      <c r="T147" s="236">
        <f>S147*H147</f>
        <v>0</v>
      </c>
      <c r="AR147" s="128" t="s">
        <v>263</v>
      </c>
      <c r="AT147" s="128" t="s">
        <v>198</v>
      </c>
      <c r="AU147" s="128" t="s">
        <v>78</v>
      </c>
      <c r="AY147" s="128" t="s">
        <v>196</v>
      </c>
      <c r="BE147" s="237">
        <f>IF(N147="základní",J147,0)</f>
        <v>0</v>
      </c>
      <c r="BF147" s="237">
        <f>IF(N147="snížená",J147,0)</f>
        <v>0</v>
      </c>
      <c r="BG147" s="237">
        <f>IF(N147="zákl. přenesená",J147,0)</f>
        <v>0</v>
      </c>
      <c r="BH147" s="237">
        <f>IF(N147="sníž. přenesená",J147,0)</f>
        <v>0</v>
      </c>
      <c r="BI147" s="237">
        <f>IF(N147="nulová",J147,0)</f>
        <v>0</v>
      </c>
      <c r="BJ147" s="128" t="s">
        <v>78</v>
      </c>
      <c r="BK147" s="237">
        <f>ROUND(I147*H147,2)</f>
        <v>0</v>
      </c>
      <c r="BL147" s="128" t="s">
        <v>263</v>
      </c>
      <c r="BM147" s="128" t="s">
        <v>405</v>
      </c>
    </row>
    <row r="148" spans="2:47" s="140" customFormat="1" ht="40.5">
      <c r="B148" s="141"/>
      <c r="D148" s="238" t="s">
        <v>204</v>
      </c>
      <c r="F148" s="239" t="s">
        <v>2141</v>
      </c>
      <c r="I148" s="22"/>
      <c r="L148" s="141"/>
      <c r="M148" s="240"/>
      <c r="N148" s="142"/>
      <c r="O148" s="142"/>
      <c r="P148" s="142"/>
      <c r="Q148" s="142"/>
      <c r="R148" s="142"/>
      <c r="S148" s="142"/>
      <c r="T148" s="241"/>
      <c r="AT148" s="128" t="s">
        <v>204</v>
      </c>
      <c r="AU148" s="128" t="s">
        <v>78</v>
      </c>
    </row>
    <row r="149" spans="2:65" s="140" customFormat="1" ht="16.5" customHeight="1">
      <c r="B149" s="141"/>
      <c r="C149" s="227" t="s">
        <v>325</v>
      </c>
      <c r="D149" s="227" t="s">
        <v>198</v>
      </c>
      <c r="E149" s="228" t="s">
        <v>2152</v>
      </c>
      <c r="F149" s="229" t="s">
        <v>2153</v>
      </c>
      <c r="G149" s="230" t="s">
        <v>355</v>
      </c>
      <c r="H149" s="231">
        <v>12</v>
      </c>
      <c r="I149" s="26"/>
      <c r="J149" s="232">
        <f>ROUND(I149*H149,2)</f>
        <v>0</v>
      </c>
      <c r="K149" s="229" t="s">
        <v>202</v>
      </c>
      <c r="L149" s="141"/>
      <c r="M149" s="233" t="s">
        <v>5</v>
      </c>
      <c r="N149" s="234" t="s">
        <v>42</v>
      </c>
      <c r="O149" s="142"/>
      <c r="P149" s="235">
        <f>O149*H149</f>
        <v>0</v>
      </c>
      <c r="Q149" s="235">
        <v>0</v>
      </c>
      <c r="R149" s="235">
        <f>Q149*H149</f>
        <v>0</v>
      </c>
      <c r="S149" s="235">
        <v>0</v>
      </c>
      <c r="T149" s="236">
        <f>S149*H149</f>
        <v>0</v>
      </c>
      <c r="AR149" s="128" t="s">
        <v>263</v>
      </c>
      <c r="AT149" s="128" t="s">
        <v>198</v>
      </c>
      <c r="AU149" s="128" t="s">
        <v>78</v>
      </c>
      <c r="AY149" s="128" t="s">
        <v>196</v>
      </c>
      <c r="BE149" s="237">
        <f>IF(N149="základní",J149,0)</f>
        <v>0</v>
      </c>
      <c r="BF149" s="237">
        <f>IF(N149="snížená",J149,0)</f>
        <v>0</v>
      </c>
      <c r="BG149" s="237">
        <f>IF(N149="zákl. přenesená",J149,0)</f>
        <v>0</v>
      </c>
      <c r="BH149" s="237">
        <f>IF(N149="sníž. přenesená",J149,0)</f>
        <v>0</v>
      </c>
      <c r="BI149" s="237">
        <f>IF(N149="nulová",J149,0)</f>
        <v>0</v>
      </c>
      <c r="BJ149" s="128" t="s">
        <v>78</v>
      </c>
      <c r="BK149" s="237">
        <f>ROUND(I149*H149,2)</f>
        <v>0</v>
      </c>
      <c r="BL149" s="128" t="s">
        <v>263</v>
      </c>
      <c r="BM149" s="128" t="s">
        <v>408</v>
      </c>
    </row>
    <row r="150" spans="2:47" s="140" customFormat="1" ht="81">
      <c r="B150" s="141"/>
      <c r="D150" s="238" t="s">
        <v>204</v>
      </c>
      <c r="F150" s="239" t="s">
        <v>2154</v>
      </c>
      <c r="I150" s="22"/>
      <c r="L150" s="141"/>
      <c r="M150" s="240"/>
      <c r="N150" s="142"/>
      <c r="O150" s="142"/>
      <c r="P150" s="142"/>
      <c r="Q150" s="142"/>
      <c r="R150" s="142"/>
      <c r="S150" s="142"/>
      <c r="T150" s="241"/>
      <c r="AT150" s="128" t="s">
        <v>204</v>
      </c>
      <c r="AU150" s="128" t="s">
        <v>78</v>
      </c>
    </row>
    <row r="151" spans="2:65" s="140" customFormat="1" ht="16.5" customHeight="1">
      <c r="B151" s="141"/>
      <c r="C151" s="227" t="s">
        <v>379</v>
      </c>
      <c r="D151" s="227" t="s">
        <v>198</v>
      </c>
      <c r="E151" s="228" t="s">
        <v>3143</v>
      </c>
      <c r="F151" s="229" t="s">
        <v>3144</v>
      </c>
      <c r="G151" s="230" t="s">
        <v>355</v>
      </c>
      <c r="H151" s="231">
        <v>6</v>
      </c>
      <c r="I151" s="26"/>
      <c r="J151" s="232">
        <f>ROUND(I151*H151,2)</f>
        <v>0</v>
      </c>
      <c r="K151" s="229" t="s">
        <v>5</v>
      </c>
      <c r="L151" s="141"/>
      <c r="M151" s="233" t="s">
        <v>5</v>
      </c>
      <c r="N151" s="234" t="s">
        <v>42</v>
      </c>
      <c r="O151" s="142"/>
      <c r="P151" s="235">
        <f>O151*H151</f>
        <v>0</v>
      </c>
      <c r="Q151" s="235">
        <v>0</v>
      </c>
      <c r="R151" s="235">
        <f>Q151*H151</f>
        <v>0</v>
      </c>
      <c r="S151" s="235">
        <v>0</v>
      </c>
      <c r="T151" s="236">
        <f>S151*H151</f>
        <v>0</v>
      </c>
      <c r="AR151" s="128" t="s">
        <v>263</v>
      </c>
      <c r="AT151" s="128" t="s">
        <v>198</v>
      </c>
      <c r="AU151" s="128" t="s">
        <v>78</v>
      </c>
      <c r="AY151" s="128" t="s">
        <v>196</v>
      </c>
      <c r="BE151" s="237">
        <f>IF(N151="základní",J151,0)</f>
        <v>0</v>
      </c>
      <c r="BF151" s="237">
        <f>IF(N151="snížená",J151,0)</f>
        <v>0</v>
      </c>
      <c r="BG151" s="237">
        <f>IF(N151="zákl. přenesená",J151,0)</f>
        <v>0</v>
      </c>
      <c r="BH151" s="237">
        <f>IF(N151="sníž. přenesená",J151,0)</f>
        <v>0</v>
      </c>
      <c r="BI151" s="237">
        <f>IF(N151="nulová",J151,0)</f>
        <v>0</v>
      </c>
      <c r="BJ151" s="128" t="s">
        <v>78</v>
      </c>
      <c r="BK151" s="237">
        <f>ROUND(I151*H151,2)</f>
        <v>0</v>
      </c>
      <c r="BL151" s="128" t="s">
        <v>263</v>
      </c>
      <c r="BM151" s="128" t="s">
        <v>412</v>
      </c>
    </row>
    <row r="152" spans="2:65" s="140" customFormat="1" ht="16.5" customHeight="1">
      <c r="B152" s="141"/>
      <c r="C152" s="227" t="s">
        <v>331</v>
      </c>
      <c r="D152" s="227" t="s">
        <v>198</v>
      </c>
      <c r="E152" s="228" t="s">
        <v>2155</v>
      </c>
      <c r="F152" s="229" t="s">
        <v>2156</v>
      </c>
      <c r="G152" s="230" t="s">
        <v>355</v>
      </c>
      <c r="H152" s="231">
        <v>2</v>
      </c>
      <c r="I152" s="26"/>
      <c r="J152" s="232">
        <f>ROUND(I152*H152,2)</f>
        <v>0</v>
      </c>
      <c r="K152" s="229" t="s">
        <v>202</v>
      </c>
      <c r="L152" s="141"/>
      <c r="M152" s="233" t="s">
        <v>5</v>
      </c>
      <c r="N152" s="234" t="s">
        <v>42</v>
      </c>
      <c r="O152" s="142"/>
      <c r="P152" s="235">
        <f>O152*H152</f>
        <v>0</v>
      </c>
      <c r="Q152" s="235">
        <v>0.00022</v>
      </c>
      <c r="R152" s="235">
        <f>Q152*H152</f>
        <v>0.00044</v>
      </c>
      <c r="S152" s="235">
        <v>0</v>
      </c>
      <c r="T152" s="236">
        <f>S152*H152</f>
        <v>0</v>
      </c>
      <c r="AR152" s="128" t="s">
        <v>263</v>
      </c>
      <c r="AT152" s="128" t="s">
        <v>198</v>
      </c>
      <c r="AU152" s="128" t="s">
        <v>78</v>
      </c>
      <c r="AY152" s="128" t="s">
        <v>196</v>
      </c>
      <c r="BE152" s="237">
        <f>IF(N152="základní",J152,0)</f>
        <v>0</v>
      </c>
      <c r="BF152" s="237">
        <f>IF(N152="snížená",J152,0)</f>
        <v>0</v>
      </c>
      <c r="BG152" s="237">
        <f>IF(N152="zákl. přenesená",J152,0)</f>
        <v>0</v>
      </c>
      <c r="BH152" s="237">
        <f>IF(N152="sníž. přenesená",J152,0)</f>
        <v>0</v>
      </c>
      <c r="BI152" s="237">
        <f>IF(N152="nulová",J152,0)</f>
        <v>0</v>
      </c>
      <c r="BJ152" s="128" t="s">
        <v>78</v>
      </c>
      <c r="BK152" s="237">
        <f>ROUND(I152*H152,2)</f>
        <v>0</v>
      </c>
      <c r="BL152" s="128" t="s">
        <v>263</v>
      </c>
      <c r="BM152" s="128" t="s">
        <v>415</v>
      </c>
    </row>
    <row r="153" spans="2:47" s="140" customFormat="1" ht="54">
      <c r="B153" s="141"/>
      <c r="D153" s="238" t="s">
        <v>204</v>
      </c>
      <c r="F153" s="239" t="s">
        <v>2157</v>
      </c>
      <c r="I153" s="22"/>
      <c r="L153" s="141"/>
      <c r="M153" s="240"/>
      <c r="N153" s="142"/>
      <c r="O153" s="142"/>
      <c r="P153" s="142"/>
      <c r="Q153" s="142"/>
      <c r="R153" s="142"/>
      <c r="S153" s="142"/>
      <c r="T153" s="241"/>
      <c r="AT153" s="128" t="s">
        <v>204</v>
      </c>
      <c r="AU153" s="128" t="s">
        <v>78</v>
      </c>
    </row>
    <row r="154" spans="2:65" s="140" customFormat="1" ht="25.5" customHeight="1">
      <c r="B154" s="141"/>
      <c r="C154" s="227" t="s">
        <v>387</v>
      </c>
      <c r="D154" s="227" t="s">
        <v>198</v>
      </c>
      <c r="E154" s="228" t="s">
        <v>2158</v>
      </c>
      <c r="F154" s="229" t="s">
        <v>2159</v>
      </c>
      <c r="G154" s="230" t="s">
        <v>355</v>
      </c>
      <c r="H154" s="231">
        <v>1</v>
      </c>
      <c r="I154" s="26"/>
      <c r="J154" s="232">
        <f>ROUND(I154*H154,2)</f>
        <v>0</v>
      </c>
      <c r="K154" s="229" t="s">
        <v>202</v>
      </c>
      <c r="L154" s="141"/>
      <c r="M154" s="233" t="s">
        <v>5</v>
      </c>
      <c r="N154" s="234" t="s">
        <v>42</v>
      </c>
      <c r="O154" s="142"/>
      <c r="P154" s="235">
        <f>O154*H154</f>
        <v>0</v>
      </c>
      <c r="Q154" s="235">
        <v>0.00021</v>
      </c>
      <c r="R154" s="235">
        <f>Q154*H154</f>
        <v>0.00021</v>
      </c>
      <c r="S154" s="235">
        <v>0</v>
      </c>
      <c r="T154" s="236">
        <f>S154*H154</f>
        <v>0</v>
      </c>
      <c r="AR154" s="128" t="s">
        <v>263</v>
      </c>
      <c r="AT154" s="128" t="s">
        <v>198</v>
      </c>
      <c r="AU154" s="128" t="s">
        <v>78</v>
      </c>
      <c r="AY154" s="128" t="s">
        <v>196</v>
      </c>
      <c r="BE154" s="237">
        <f>IF(N154="základní",J154,0)</f>
        <v>0</v>
      </c>
      <c r="BF154" s="237">
        <f>IF(N154="snížená",J154,0)</f>
        <v>0</v>
      </c>
      <c r="BG154" s="237">
        <f>IF(N154="zákl. přenesená",J154,0)</f>
        <v>0</v>
      </c>
      <c r="BH154" s="237">
        <f>IF(N154="sníž. přenesená",J154,0)</f>
        <v>0</v>
      </c>
      <c r="BI154" s="237">
        <f>IF(N154="nulová",J154,0)</f>
        <v>0</v>
      </c>
      <c r="BJ154" s="128" t="s">
        <v>78</v>
      </c>
      <c r="BK154" s="237">
        <f>ROUND(I154*H154,2)</f>
        <v>0</v>
      </c>
      <c r="BL154" s="128" t="s">
        <v>263</v>
      </c>
      <c r="BM154" s="128" t="s">
        <v>419</v>
      </c>
    </row>
    <row r="155" spans="2:65" s="140" customFormat="1" ht="25.5" customHeight="1">
      <c r="B155" s="141"/>
      <c r="C155" s="227" t="s">
        <v>333</v>
      </c>
      <c r="D155" s="227" t="s">
        <v>198</v>
      </c>
      <c r="E155" s="228" t="s">
        <v>2160</v>
      </c>
      <c r="F155" s="229" t="s">
        <v>2161</v>
      </c>
      <c r="G155" s="230" t="s">
        <v>355</v>
      </c>
      <c r="H155" s="231">
        <v>4</v>
      </c>
      <c r="I155" s="26"/>
      <c r="J155" s="232">
        <f>ROUND(I155*H155,2)</f>
        <v>0</v>
      </c>
      <c r="K155" s="229" t="s">
        <v>202</v>
      </c>
      <c r="L155" s="141"/>
      <c r="M155" s="233" t="s">
        <v>5</v>
      </c>
      <c r="N155" s="234" t="s">
        <v>42</v>
      </c>
      <c r="O155" s="142"/>
      <c r="P155" s="235">
        <f>O155*H155</f>
        <v>0</v>
      </c>
      <c r="Q155" s="235">
        <v>0.00034</v>
      </c>
      <c r="R155" s="235">
        <f>Q155*H155</f>
        <v>0.00136</v>
      </c>
      <c r="S155" s="235">
        <v>0</v>
      </c>
      <c r="T155" s="236">
        <f>S155*H155</f>
        <v>0</v>
      </c>
      <c r="AR155" s="128" t="s">
        <v>263</v>
      </c>
      <c r="AT155" s="128" t="s">
        <v>198</v>
      </c>
      <c r="AU155" s="128" t="s">
        <v>78</v>
      </c>
      <c r="AY155" s="128" t="s">
        <v>196</v>
      </c>
      <c r="BE155" s="237">
        <f>IF(N155="základní",J155,0)</f>
        <v>0</v>
      </c>
      <c r="BF155" s="237">
        <f>IF(N155="snížená",J155,0)</f>
        <v>0</v>
      </c>
      <c r="BG155" s="237">
        <f>IF(N155="zákl. přenesená",J155,0)</f>
        <v>0</v>
      </c>
      <c r="BH155" s="237">
        <f>IF(N155="sníž. přenesená",J155,0)</f>
        <v>0</v>
      </c>
      <c r="BI155" s="237">
        <f>IF(N155="nulová",J155,0)</f>
        <v>0</v>
      </c>
      <c r="BJ155" s="128" t="s">
        <v>78</v>
      </c>
      <c r="BK155" s="237">
        <f>ROUND(I155*H155,2)</f>
        <v>0</v>
      </c>
      <c r="BL155" s="128" t="s">
        <v>263</v>
      </c>
      <c r="BM155" s="128" t="s">
        <v>422</v>
      </c>
    </row>
    <row r="156" spans="2:65" s="140" customFormat="1" ht="25.5" customHeight="1">
      <c r="B156" s="141"/>
      <c r="C156" s="227" t="s">
        <v>394</v>
      </c>
      <c r="D156" s="227" t="s">
        <v>198</v>
      </c>
      <c r="E156" s="228" t="s">
        <v>2162</v>
      </c>
      <c r="F156" s="229" t="s">
        <v>2163</v>
      </c>
      <c r="G156" s="230" t="s">
        <v>355</v>
      </c>
      <c r="H156" s="231">
        <v>4</v>
      </c>
      <c r="I156" s="26"/>
      <c r="J156" s="232">
        <f>ROUND(I156*H156,2)</f>
        <v>0</v>
      </c>
      <c r="K156" s="229" t="s">
        <v>202</v>
      </c>
      <c r="L156" s="141"/>
      <c r="M156" s="233" t="s">
        <v>5</v>
      </c>
      <c r="N156" s="234" t="s">
        <v>42</v>
      </c>
      <c r="O156" s="142"/>
      <c r="P156" s="235">
        <f>O156*H156</f>
        <v>0</v>
      </c>
      <c r="Q156" s="235">
        <v>0.0005</v>
      </c>
      <c r="R156" s="235">
        <f>Q156*H156</f>
        <v>0.002</v>
      </c>
      <c r="S156" s="235">
        <v>0</v>
      </c>
      <c r="T156" s="236">
        <f>S156*H156</f>
        <v>0</v>
      </c>
      <c r="AR156" s="128" t="s">
        <v>263</v>
      </c>
      <c r="AT156" s="128" t="s">
        <v>198</v>
      </c>
      <c r="AU156" s="128" t="s">
        <v>78</v>
      </c>
      <c r="AY156" s="128" t="s">
        <v>196</v>
      </c>
      <c r="BE156" s="237">
        <f>IF(N156="základní",J156,0)</f>
        <v>0</v>
      </c>
      <c r="BF156" s="237">
        <f>IF(N156="snížená",J156,0)</f>
        <v>0</v>
      </c>
      <c r="BG156" s="237">
        <f>IF(N156="zákl. přenesená",J156,0)</f>
        <v>0</v>
      </c>
      <c r="BH156" s="237">
        <f>IF(N156="sníž. přenesená",J156,0)</f>
        <v>0</v>
      </c>
      <c r="BI156" s="237">
        <f>IF(N156="nulová",J156,0)</f>
        <v>0</v>
      </c>
      <c r="BJ156" s="128" t="s">
        <v>78</v>
      </c>
      <c r="BK156" s="237">
        <f>ROUND(I156*H156,2)</f>
        <v>0</v>
      </c>
      <c r="BL156" s="128" t="s">
        <v>263</v>
      </c>
      <c r="BM156" s="128" t="s">
        <v>426</v>
      </c>
    </row>
    <row r="157" spans="2:65" s="140" customFormat="1" ht="25.5" customHeight="1">
      <c r="B157" s="141"/>
      <c r="C157" s="227" t="s">
        <v>337</v>
      </c>
      <c r="D157" s="227" t="s">
        <v>198</v>
      </c>
      <c r="E157" s="228" t="s">
        <v>2164</v>
      </c>
      <c r="F157" s="229" t="s">
        <v>2165</v>
      </c>
      <c r="G157" s="230" t="s">
        <v>355</v>
      </c>
      <c r="H157" s="231">
        <v>2</v>
      </c>
      <c r="I157" s="26"/>
      <c r="J157" s="232">
        <f>ROUND(I157*H157,2)</f>
        <v>0</v>
      </c>
      <c r="K157" s="229" t="s">
        <v>202</v>
      </c>
      <c r="L157" s="141"/>
      <c r="M157" s="233" t="s">
        <v>5</v>
      </c>
      <c r="N157" s="234" t="s">
        <v>42</v>
      </c>
      <c r="O157" s="142"/>
      <c r="P157" s="235">
        <f>O157*H157</f>
        <v>0</v>
      </c>
      <c r="Q157" s="235">
        <v>0.0007</v>
      </c>
      <c r="R157" s="235">
        <f>Q157*H157</f>
        <v>0.0014</v>
      </c>
      <c r="S157" s="235">
        <v>0</v>
      </c>
      <c r="T157" s="236">
        <f>S157*H157</f>
        <v>0</v>
      </c>
      <c r="AR157" s="128" t="s">
        <v>263</v>
      </c>
      <c r="AT157" s="128" t="s">
        <v>198</v>
      </c>
      <c r="AU157" s="128" t="s">
        <v>78</v>
      </c>
      <c r="AY157" s="128" t="s">
        <v>196</v>
      </c>
      <c r="BE157" s="237">
        <f>IF(N157="základní",J157,0)</f>
        <v>0</v>
      </c>
      <c r="BF157" s="237">
        <f>IF(N157="snížená",J157,0)</f>
        <v>0</v>
      </c>
      <c r="BG157" s="237">
        <f>IF(N157="zákl. přenesená",J157,0)</f>
        <v>0</v>
      </c>
      <c r="BH157" s="237">
        <f>IF(N157="sníž. přenesená",J157,0)</f>
        <v>0</v>
      </c>
      <c r="BI157" s="237">
        <f>IF(N157="nulová",J157,0)</f>
        <v>0</v>
      </c>
      <c r="BJ157" s="128" t="s">
        <v>78</v>
      </c>
      <c r="BK157" s="237">
        <f>ROUND(I157*H157,2)</f>
        <v>0</v>
      </c>
      <c r="BL157" s="128" t="s">
        <v>263</v>
      </c>
      <c r="BM157" s="128" t="s">
        <v>429</v>
      </c>
    </row>
    <row r="158" spans="2:65" s="140" customFormat="1" ht="25.5" customHeight="1">
      <c r="B158" s="141"/>
      <c r="C158" s="227" t="s">
        <v>402</v>
      </c>
      <c r="D158" s="227" t="s">
        <v>198</v>
      </c>
      <c r="E158" s="228" t="s">
        <v>2168</v>
      </c>
      <c r="F158" s="229" t="s">
        <v>2169</v>
      </c>
      <c r="G158" s="230" t="s">
        <v>355</v>
      </c>
      <c r="H158" s="231">
        <v>1</v>
      </c>
      <c r="I158" s="26"/>
      <c r="J158" s="232">
        <f>ROUND(I158*H158,2)</f>
        <v>0</v>
      </c>
      <c r="K158" s="229" t="s">
        <v>202</v>
      </c>
      <c r="L158" s="141"/>
      <c r="M158" s="233" t="s">
        <v>5</v>
      </c>
      <c r="N158" s="234" t="s">
        <v>42</v>
      </c>
      <c r="O158" s="142"/>
      <c r="P158" s="235">
        <f>O158*H158</f>
        <v>0</v>
      </c>
      <c r="Q158" s="235">
        <v>0.00021</v>
      </c>
      <c r="R158" s="235">
        <f>Q158*H158</f>
        <v>0.00021</v>
      </c>
      <c r="S158" s="235">
        <v>0</v>
      </c>
      <c r="T158" s="236">
        <f>S158*H158</f>
        <v>0</v>
      </c>
      <c r="AR158" s="128" t="s">
        <v>263</v>
      </c>
      <c r="AT158" s="128" t="s">
        <v>198</v>
      </c>
      <c r="AU158" s="128" t="s">
        <v>78</v>
      </c>
      <c r="AY158" s="128" t="s">
        <v>196</v>
      </c>
      <c r="BE158" s="237">
        <f>IF(N158="základní",J158,0)</f>
        <v>0</v>
      </c>
      <c r="BF158" s="237">
        <f>IF(N158="snížená",J158,0)</f>
        <v>0</v>
      </c>
      <c r="BG158" s="237">
        <f>IF(N158="zákl. přenesená",J158,0)</f>
        <v>0</v>
      </c>
      <c r="BH158" s="237">
        <f>IF(N158="sníž. přenesená",J158,0)</f>
        <v>0</v>
      </c>
      <c r="BI158" s="237">
        <f>IF(N158="nulová",J158,0)</f>
        <v>0</v>
      </c>
      <c r="BJ158" s="128" t="s">
        <v>78</v>
      </c>
      <c r="BK158" s="237">
        <f>ROUND(I158*H158,2)</f>
        <v>0</v>
      </c>
      <c r="BL158" s="128" t="s">
        <v>263</v>
      </c>
      <c r="BM158" s="128" t="s">
        <v>440</v>
      </c>
    </row>
    <row r="159" spans="2:47" s="140" customFormat="1" ht="54">
      <c r="B159" s="141"/>
      <c r="D159" s="238" t="s">
        <v>204</v>
      </c>
      <c r="F159" s="239" t="s">
        <v>2157</v>
      </c>
      <c r="I159" s="22"/>
      <c r="L159" s="141"/>
      <c r="M159" s="240"/>
      <c r="N159" s="142"/>
      <c r="O159" s="142"/>
      <c r="P159" s="142"/>
      <c r="Q159" s="142"/>
      <c r="R159" s="142"/>
      <c r="S159" s="142"/>
      <c r="T159" s="241"/>
      <c r="AT159" s="128" t="s">
        <v>204</v>
      </c>
      <c r="AU159" s="128" t="s">
        <v>78</v>
      </c>
    </row>
    <row r="160" spans="2:65" s="140" customFormat="1" ht="25.5" customHeight="1">
      <c r="B160" s="141"/>
      <c r="C160" s="227" t="s">
        <v>342</v>
      </c>
      <c r="D160" s="227" t="s">
        <v>198</v>
      </c>
      <c r="E160" s="228" t="s">
        <v>2170</v>
      </c>
      <c r="F160" s="229" t="s">
        <v>2171</v>
      </c>
      <c r="G160" s="230" t="s">
        <v>355</v>
      </c>
      <c r="H160" s="231">
        <v>1</v>
      </c>
      <c r="I160" s="26"/>
      <c r="J160" s="232">
        <f>ROUND(I160*H160,2)</f>
        <v>0</v>
      </c>
      <c r="K160" s="229" t="s">
        <v>202</v>
      </c>
      <c r="L160" s="141"/>
      <c r="M160" s="233" t="s">
        <v>5</v>
      </c>
      <c r="N160" s="234" t="s">
        <v>42</v>
      </c>
      <c r="O160" s="142"/>
      <c r="P160" s="235">
        <f>O160*H160</f>
        <v>0</v>
      </c>
      <c r="Q160" s="235">
        <v>0.00057</v>
      </c>
      <c r="R160" s="235">
        <f>Q160*H160</f>
        <v>0.00057</v>
      </c>
      <c r="S160" s="235">
        <v>0</v>
      </c>
      <c r="T160" s="236">
        <f>S160*H160</f>
        <v>0</v>
      </c>
      <c r="AR160" s="128" t="s">
        <v>263</v>
      </c>
      <c r="AT160" s="128" t="s">
        <v>198</v>
      </c>
      <c r="AU160" s="128" t="s">
        <v>78</v>
      </c>
      <c r="AY160" s="128" t="s">
        <v>196</v>
      </c>
      <c r="BE160" s="237">
        <f>IF(N160="základní",J160,0)</f>
        <v>0</v>
      </c>
      <c r="BF160" s="237">
        <f>IF(N160="snížená",J160,0)</f>
        <v>0</v>
      </c>
      <c r="BG160" s="237">
        <f>IF(N160="zákl. přenesená",J160,0)</f>
        <v>0</v>
      </c>
      <c r="BH160" s="237">
        <f>IF(N160="sníž. přenesená",J160,0)</f>
        <v>0</v>
      </c>
      <c r="BI160" s="237">
        <f>IF(N160="nulová",J160,0)</f>
        <v>0</v>
      </c>
      <c r="BJ160" s="128" t="s">
        <v>78</v>
      </c>
      <c r="BK160" s="237">
        <f>ROUND(I160*H160,2)</f>
        <v>0</v>
      </c>
      <c r="BL160" s="128" t="s">
        <v>263</v>
      </c>
      <c r="BM160" s="128" t="s">
        <v>449</v>
      </c>
    </row>
    <row r="161" spans="2:65" s="140" customFormat="1" ht="25.5" customHeight="1">
      <c r="B161" s="141"/>
      <c r="C161" s="227" t="s">
        <v>409</v>
      </c>
      <c r="D161" s="227" t="s">
        <v>198</v>
      </c>
      <c r="E161" s="228" t="s">
        <v>3145</v>
      </c>
      <c r="F161" s="229" t="s">
        <v>3146</v>
      </c>
      <c r="G161" s="230" t="s">
        <v>355</v>
      </c>
      <c r="H161" s="231">
        <v>1</v>
      </c>
      <c r="I161" s="26"/>
      <c r="J161" s="232">
        <f>ROUND(I161*H161,2)</f>
        <v>0</v>
      </c>
      <c r="K161" s="229" t="s">
        <v>202</v>
      </c>
      <c r="L161" s="141"/>
      <c r="M161" s="233" t="s">
        <v>5</v>
      </c>
      <c r="N161" s="234" t="s">
        <v>42</v>
      </c>
      <c r="O161" s="142"/>
      <c r="P161" s="235">
        <f>O161*H161</f>
        <v>0</v>
      </c>
      <c r="Q161" s="235">
        <v>0.0008</v>
      </c>
      <c r="R161" s="235">
        <f>Q161*H161</f>
        <v>0.0008</v>
      </c>
      <c r="S161" s="235">
        <v>0</v>
      </c>
      <c r="T161" s="236">
        <f>S161*H161</f>
        <v>0</v>
      </c>
      <c r="AR161" s="128" t="s">
        <v>263</v>
      </c>
      <c r="AT161" s="128" t="s">
        <v>198</v>
      </c>
      <c r="AU161" s="128" t="s">
        <v>78</v>
      </c>
      <c r="AY161" s="128" t="s">
        <v>196</v>
      </c>
      <c r="BE161" s="237">
        <f>IF(N161="základní",J161,0)</f>
        <v>0</v>
      </c>
      <c r="BF161" s="237">
        <f>IF(N161="snížená",J161,0)</f>
        <v>0</v>
      </c>
      <c r="BG161" s="237">
        <f>IF(N161="zákl. přenesená",J161,0)</f>
        <v>0</v>
      </c>
      <c r="BH161" s="237">
        <f>IF(N161="sníž. přenesená",J161,0)</f>
        <v>0</v>
      </c>
      <c r="BI161" s="237">
        <f>IF(N161="nulová",J161,0)</f>
        <v>0</v>
      </c>
      <c r="BJ161" s="128" t="s">
        <v>78</v>
      </c>
      <c r="BK161" s="237">
        <f>ROUND(I161*H161,2)</f>
        <v>0</v>
      </c>
      <c r="BL161" s="128" t="s">
        <v>263</v>
      </c>
      <c r="BM161" s="128" t="s">
        <v>455</v>
      </c>
    </row>
    <row r="162" spans="2:65" s="140" customFormat="1" ht="25.5" customHeight="1">
      <c r="B162" s="141"/>
      <c r="C162" s="227" t="s">
        <v>347</v>
      </c>
      <c r="D162" s="227" t="s">
        <v>198</v>
      </c>
      <c r="E162" s="228" t="s">
        <v>2174</v>
      </c>
      <c r="F162" s="229" t="s">
        <v>2175</v>
      </c>
      <c r="G162" s="230" t="s">
        <v>355</v>
      </c>
      <c r="H162" s="231">
        <v>1</v>
      </c>
      <c r="I162" s="26"/>
      <c r="J162" s="232">
        <f>ROUND(I162*H162,2)</f>
        <v>0</v>
      </c>
      <c r="K162" s="229" t="s">
        <v>202</v>
      </c>
      <c r="L162" s="141"/>
      <c r="M162" s="233" t="s">
        <v>5</v>
      </c>
      <c r="N162" s="234" t="s">
        <v>42</v>
      </c>
      <c r="O162" s="142"/>
      <c r="P162" s="235">
        <f>O162*H162</f>
        <v>0</v>
      </c>
      <c r="Q162" s="235">
        <v>0.00078</v>
      </c>
      <c r="R162" s="235">
        <f>Q162*H162</f>
        <v>0.00078</v>
      </c>
      <c r="S162" s="235">
        <v>0</v>
      </c>
      <c r="T162" s="236">
        <f>S162*H162</f>
        <v>0</v>
      </c>
      <c r="AR162" s="128" t="s">
        <v>263</v>
      </c>
      <c r="AT162" s="128" t="s">
        <v>198</v>
      </c>
      <c r="AU162" s="128" t="s">
        <v>78</v>
      </c>
      <c r="AY162" s="128" t="s">
        <v>196</v>
      </c>
      <c r="BE162" s="237">
        <f>IF(N162="základní",J162,0)</f>
        <v>0</v>
      </c>
      <c r="BF162" s="237">
        <f>IF(N162="snížená",J162,0)</f>
        <v>0</v>
      </c>
      <c r="BG162" s="237">
        <f>IF(N162="zákl. přenesená",J162,0)</f>
        <v>0</v>
      </c>
      <c r="BH162" s="237">
        <f>IF(N162="sníž. přenesená",J162,0)</f>
        <v>0</v>
      </c>
      <c r="BI162" s="237">
        <f>IF(N162="nulová",J162,0)</f>
        <v>0</v>
      </c>
      <c r="BJ162" s="128" t="s">
        <v>78</v>
      </c>
      <c r="BK162" s="237">
        <f>ROUND(I162*H162,2)</f>
        <v>0</v>
      </c>
      <c r="BL162" s="128" t="s">
        <v>263</v>
      </c>
      <c r="BM162" s="128" t="s">
        <v>461</v>
      </c>
    </row>
    <row r="163" spans="2:47" s="140" customFormat="1" ht="54">
      <c r="B163" s="141"/>
      <c r="D163" s="238" t="s">
        <v>204</v>
      </c>
      <c r="F163" s="239" t="s">
        <v>1899</v>
      </c>
      <c r="I163" s="22"/>
      <c r="L163" s="141"/>
      <c r="M163" s="240"/>
      <c r="N163" s="142"/>
      <c r="O163" s="142"/>
      <c r="P163" s="142"/>
      <c r="Q163" s="142"/>
      <c r="R163" s="142"/>
      <c r="S163" s="142"/>
      <c r="T163" s="241"/>
      <c r="AT163" s="128" t="s">
        <v>204</v>
      </c>
      <c r="AU163" s="128" t="s">
        <v>78</v>
      </c>
    </row>
    <row r="164" spans="2:65" s="140" customFormat="1" ht="25.5" customHeight="1">
      <c r="B164" s="141"/>
      <c r="C164" s="227" t="s">
        <v>416</v>
      </c>
      <c r="D164" s="227" t="s">
        <v>198</v>
      </c>
      <c r="E164" s="228" t="s">
        <v>2176</v>
      </c>
      <c r="F164" s="229" t="s">
        <v>2177</v>
      </c>
      <c r="G164" s="230" t="s">
        <v>304</v>
      </c>
      <c r="H164" s="231">
        <v>252</v>
      </c>
      <c r="I164" s="26"/>
      <c r="J164" s="232">
        <f>ROUND(I164*H164,2)</f>
        <v>0</v>
      </c>
      <c r="K164" s="229" t="s">
        <v>202</v>
      </c>
      <c r="L164" s="141"/>
      <c r="M164" s="233" t="s">
        <v>5</v>
      </c>
      <c r="N164" s="234" t="s">
        <v>42</v>
      </c>
      <c r="O164" s="142"/>
      <c r="P164" s="235">
        <f>O164*H164</f>
        <v>0</v>
      </c>
      <c r="Q164" s="235">
        <v>1E-05</v>
      </c>
      <c r="R164" s="235">
        <f>Q164*H164</f>
        <v>0.00252</v>
      </c>
      <c r="S164" s="235">
        <v>0</v>
      </c>
      <c r="T164" s="236">
        <f>S164*H164</f>
        <v>0</v>
      </c>
      <c r="AR164" s="128" t="s">
        <v>263</v>
      </c>
      <c r="AT164" s="128" t="s">
        <v>198</v>
      </c>
      <c r="AU164" s="128" t="s">
        <v>78</v>
      </c>
      <c r="AY164" s="128" t="s">
        <v>196</v>
      </c>
      <c r="BE164" s="237">
        <f>IF(N164="základní",J164,0)</f>
        <v>0</v>
      </c>
      <c r="BF164" s="237">
        <f>IF(N164="snížená",J164,0)</f>
        <v>0</v>
      </c>
      <c r="BG164" s="237">
        <f>IF(N164="zákl. přenesená",J164,0)</f>
        <v>0</v>
      </c>
      <c r="BH164" s="237">
        <f>IF(N164="sníž. přenesená",J164,0)</f>
        <v>0</v>
      </c>
      <c r="BI164" s="237">
        <f>IF(N164="nulová",J164,0)</f>
        <v>0</v>
      </c>
      <c r="BJ164" s="128" t="s">
        <v>78</v>
      </c>
      <c r="BK164" s="237">
        <f>ROUND(I164*H164,2)</f>
        <v>0</v>
      </c>
      <c r="BL164" s="128" t="s">
        <v>263</v>
      </c>
      <c r="BM164" s="128" t="s">
        <v>3147</v>
      </c>
    </row>
    <row r="165" spans="2:47" s="140" customFormat="1" ht="94.5">
      <c r="B165" s="141"/>
      <c r="D165" s="238" t="s">
        <v>204</v>
      </c>
      <c r="F165" s="239" t="s">
        <v>2179</v>
      </c>
      <c r="I165" s="22"/>
      <c r="L165" s="141"/>
      <c r="M165" s="240"/>
      <c r="N165" s="142"/>
      <c r="O165" s="142"/>
      <c r="P165" s="142"/>
      <c r="Q165" s="142"/>
      <c r="R165" s="142"/>
      <c r="S165" s="142"/>
      <c r="T165" s="241"/>
      <c r="AT165" s="128" t="s">
        <v>204</v>
      </c>
      <c r="AU165" s="128" t="s">
        <v>78</v>
      </c>
    </row>
    <row r="166" spans="2:65" s="140" customFormat="1" ht="25.5" customHeight="1">
      <c r="B166" s="141"/>
      <c r="C166" s="227" t="s">
        <v>350</v>
      </c>
      <c r="D166" s="227" t="s">
        <v>198</v>
      </c>
      <c r="E166" s="228" t="s">
        <v>2180</v>
      </c>
      <c r="F166" s="229" t="s">
        <v>2181</v>
      </c>
      <c r="G166" s="230" t="s">
        <v>1520</v>
      </c>
      <c r="H166" s="231">
        <v>1</v>
      </c>
      <c r="I166" s="26"/>
      <c r="J166" s="232">
        <f>ROUND(I166*H166,2)</f>
        <v>0</v>
      </c>
      <c r="K166" s="229" t="s">
        <v>202</v>
      </c>
      <c r="L166" s="141"/>
      <c r="M166" s="233" t="s">
        <v>5</v>
      </c>
      <c r="N166" s="234" t="s">
        <v>42</v>
      </c>
      <c r="O166" s="142"/>
      <c r="P166" s="235">
        <f>O166*H166</f>
        <v>0</v>
      </c>
      <c r="Q166" s="235">
        <v>0.01248</v>
      </c>
      <c r="R166" s="235">
        <f>Q166*H166</f>
        <v>0.01248</v>
      </c>
      <c r="S166" s="235">
        <v>0</v>
      </c>
      <c r="T166" s="236">
        <f>S166*H166</f>
        <v>0</v>
      </c>
      <c r="AR166" s="128" t="s">
        <v>263</v>
      </c>
      <c r="AT166" s="128" t="s">
        <v>198</v>
      </c>
      <c r="AU166" s="128" t="s">
        <v>78</v>
      </c>
      <c r="AY166" s="128" t="s">
        <v>196</v>
      </c>
      <c r="BE166" s="237">
        <f>IF(N166="základní",J166,0)</f>
        <v>0</v>
      </c>
      <c r="BF166" s="237">
        <f>IF(N166="snížená",J166,0)</f>
        <v>0</v>
      </c>
      <c r="BG166" s="237">
        <f>IF(N166="zákl. přenesená",J166,0)</f>
        <v>0</v>
      </c>
      <c r="BH166" s="237">
        <f>IF(N166="sníž. přenesená",J166,0)</f>
        <v>0</v>
      </c>
      <c r="BI166" s="237">
        <f>IF(N166="nulová",J166,0)</f>
        <v>0</v>
      </c>
      <c r="BJ166" s="128" t="s">
        <v>78</v>
      </c>
      <c r="BK166" s="237">
        <f>ROUND(I166*H166,2)</f>
        <v>0</v>
      </c>
      <c r="BL166" s="128" t="s">
        <v>263</v>
      </c>
      <c r="BM166" s="128" t="s">
        <v>473</v>
      </c>
    </row>
    <row r="167" spans="2:65" s="140" customFormat="1" ht="16.5" customHeight="1">
      <c r="B167" s="141"/>
      <c r="C167" s="227" t="s">
        <v>423</v>
      </c>
      <c r="D167" s="227" t="s">
        <v>198</v>
      </c>
      <c r="E167" s="228" t="s">
        <v>2182</v>
      </c>
      <c r="F167" s="229" t="s">
        <v>2183</v>
      </c>
      <c r="G167" s="230" t="s">
        <v>355</v>
      </c>
      <c r="H167" s="231">
        <v>1</v>
      </c>
      <c r="I167" s="26"/>
      <c r="J167" s="232">
        <f>ROUND(I167*H167,2)</f>
        <v>0</v>
      </c>
      <c r="K167" s="229" t="s">
        <v>5</v>
      </c>
      <c r="L167" s="141"/>
      <c r="M167" s="233" t="s">
        <v>5</v>
      </c>
      <c r="N167" s="234" t="s">
        <v>42</v>
      </c>
      <c r="O167" s="142"/>
      <c r="P167" s="235">
        <f>O167*H167</f>
        <v>0</v>
      </c>
      <c r="Q167" s="235">
        <v>0</v>
      </c>
      <c r="R167" s="235">
        <f>Q167*H167</f>
        <v>0</v>
      </c>
      <c r="S167" s="235">
        <v>0</v>
      </c>
      <c r="T167" s="236">
        <f>S167*H167</f>
        <v>0</v>
      </c>
      <c r="AR167" s="128" t="s">
        <v>263</v>
      </c>
      <c r="AT167" s="128" t="s">
        <v>198</v>
      </c>
      <c r="AU167" s="128" t="s">
        <v>78</v>
      </c>
      <c r="AY167" s="128" t="s">
        <v>196</v>
      </c>
      <c r="BE167" s="237">
        <f>IF(N167="základní",J167,0)</f>
        <v>0</v>
      </c>
      <c r="BF167" s="237">
        <f>IF(N167="snížená",J167,0)</f>
        <v>0</v>
      </c>
      <c r="BG167" s="237">
        <f>IF(N167="zákl. přenesená",J167,0)</f>
        <v>0</v>
      </c>
      <c r="BH167" s="237">
        <f>IF(N167="sníž. přenesená",J167,0)</f>
        <v>0</v>
      </c>
      <c r="BI167" s="237">
        <f>IF(N167="nulová",J167,0)</f>
        <v>0</v>
      </c>
      <c r="BJ167" s="128" t="s">
        <v>78</v>
      </c>
      <c r="BK167" s="237">
        <f>ROUND(I167*H167,2)</f>
        <v>0</v>
      </c>
      <c r="BL167" s="128" t="s">
        <v>263</v>
      </c>
      <c r="BM167" s="128" t="s">
        <v>476</v>
      </c>
    </row>
    <row r="168" spans="2:65" s="140" customFormat="1" ht="38.25" customHeight="1">
      <c r="B168" s="141"/>
      <c r="C168" s="227" t="s">
        <v>356</v>
      </c>
      <c r="D168" s="227" t="s">
        <v>198</v>
      </c>
      <c r="E168" s="228" t="s">
        <v>2184</v>
      </c>
      <c r="F168" s="229" t="s">
        <v>2185</v>
      </c>
      <c r="G168" s="230" t="s">
        <v>1839</v>
      </c>
      <c r="H168" s="32"/>
      <c r="I168" s="26"/>
      <c r="J168" s="232">
        <f>ROUND(I168*H168,2)</f>
        <v>0</v>
      </c>
      <c r="K168" s="229" t="s">
        <v>202</v>
      </c>
      <c r="L168" s="141"/>
      <c r="M168" s="233" t="s">
        <v>5</v>
      </c>
      <c r="N168" s="234" t="s">
        <v>42</v>
      </c>
      <c r="O168" s="142"/>
      <c r="P168" s="235">
        <f>O168*H168</f>
        <v>0</v>
      </c>
      <c r="Q168" s="235">
        <v>0</v>
      </c>
      <c r="R168" s="235">
        <f>Q168*H168</f>
        <v>0</v>
      </c>
      <c r="S168" s="235">
        <v>0</v>
      </c>
      <c r="T168" s="236">
        <f>S168*H168</f>
        <v>0</v>
      </c>
      <c r="AR168" s="128" t="s">
        <v>263</v>
      </c>
      <c r="AT168" s="128" t="s">
        <v>198</v>
      </c>
      <c r="AU168" s="128" t="s">
        <v>78</v>
      </c>
      <c r="AY168" s="128" t="s">
        <v>196</v>
      </c>
      <c r="BE168" s="237">
        <f>IF(N168="základní",J168,0)</f>
        <v>0</v>
      </c>
      <c r="BF168" s="237">
        <f>IF(N168="snížená",J168,0)</f>
        <v>0</v>
      </c>
      <c r="BG168" s="237">
        <f>IF(N168="zákl. přenesená",J168,0)</f>
        <v>0</v>
      </c>
      <c r="BH168" s="237">
        <f>IF(N168="sníž. přenesená",J168,0)</f>
        <v>0</v>
      </c>
      <c r="BI168" s="237">
        <f>IF(N168="nulová",J168,0)</f>
        <v>0</v>
      </c>
      <c r="BJ168" s="128" t="s">
        <v>78</v>
      </c>
      <c r="BK168" s="237">
        <f>ROUND(I168*H168,2)</f>
        <v>0</v>
      </c>
      <c r="BL168" s="128" t="s">
        <v>263</v>
      </c>
      <c r="BM168" s="128" t="s">
        <v>480</v>
      </c>
    </row>
    <row r="169" spans="2:47" s="140" customFormat="1" ht="148.5">
      <c r="B169" s="141"/>
      <c r="D169" s="238" t="s">
        <v>204</v>
      </c>
      <c r="F169" s="239" t="s">
        <v>1271</v>
      </c>
      <c r="I169" s="22"/>
      <c r="L169" s="141"/>
      <c r="M169" s="240"/>
      <c r="N169" s="142"/>
      <c r="O169" s="142"/>
      <c r="P169" s="142"/>
      <c r="Q169" s="142"/>
      <c r="R169" s="142"/>
      <c r="S169" s="142"/>
      <c r="T169" s="241"/>
      <c r="AT169" s="128" t="s">
        <v>204</v>
      </c>
      <c r="AU169" s="128" t="s">
        <v>78</v>
      </c>
    </row>
    <row r="170" spans="2:65" s="140" customFormat="1" ht="16.5" customHeight="1">
      <c r="B170" s="141"/>
      <c r="C170" s="227" t="s">
        <v>431</v>
      </c>
      <c r="D170" s="227" t="s">
        <v>198</v>
      </c>
      <c r="E170" s="228" t="s">
        <v>2186</v>
      </c>
      <c r="F170" s="229" t="s">
        <v>2187</v>
      </c>
      <c r="G170" s="230" t="s">
        <v>2115</v>
      </c>
      <c r="H170" s="231">
        <v>38</v>
      </c>
      <c r="I170" s="26"/>
      <c r="J170" s="232">
        <f>ROUND(I170*H170,2)</f>
        <v>0</v>
      </c>
      <c r="K170" s="229" t="s">
        <v>5</v>
      </c>
      <c r="L170" s="141"/>
      <c r="M170" s="233" t="s">
        <v>5</v>
      </c>
      <c r="N170" s="234" t="s">
        <v>42</v>
      </c>
      <c r="O170" s="142"/>
      <c r="P170" s="235">
        <f>O170*H170</f>
        <v>0</v>
      </c>
      <c r="Q170" s="235">
        <v>0</v>
      </c>
      <c r="R170" s="235">
        <f>Q170*H170</f>
        <v>0</v>
      </c>
      <c r="S170" s="235">
        <v>0</v>
      </c>
      <c r="T170" s="236">
        <f>S170*H170</f>
        <v>0</v>
      </c>
      <c r="AR170" s="128" t="s">
        <v>263</v>
      </c>
      <c r="AT170" s="128" t="s">
        <v>198</v>
      </c>
      <c r="AU170" s="128" t="s">
        <v>78</v>
      </c>
      <c r="AY170" s="128" t="s">
        <v>196</v>
      </c>
      <c r="BE170" s="237">
        <f>IF(N170="základní",J170,0)</f>
        <v>0</v>
      </c>
      <c r="BF170" s="237">
        <f>IF(N170="snížená",J170,0)</f>
        <v>0</v>
      </c>
      <c r="BG170" s="237">
        <f>IF(N170="zákl. přenesená",J170,0)</f>
        <v>0</v>
      </c>
      <c r="BH170" s="237">
        <f>IF(N170="sníž. přenesená",J170,0)</f>
        <v>0</v>
      </c>
      <c r="BI170" s="237">
        <f>IF(N170="nulová",J170,0)</f>
        <v>0</v>
      </c>
      <c r="BJ170" s="128" t="s">
        <v>78</v>
      </c>
      <c r="BK170" s="237">
        <f>ROUND(I170*H170,2)</f>
        <v>0</v>
      </c>
      <c r="BL170" s="128" t="s">
        <v>263</v>
      </c>
      <c r="BM170" s="128" t="s">
        <v>484</v>
      </c>
    </row>
    <row r="171" spans="2:65" s="140" customFormat="1" ht="16.5" customHeight="1">
      <c r="B171" s="141"/>
      <c r="C171" s="227" t="s">
        <v>362</v>
      </c>
      <c r="D171" s="227" t="s">
        <v>198</v>
      </c>
      <c r="E171" s="228" t="s">
        <v>2188</v>
      </c>
      <c r="F171" s="229" t="s">
        <v>2189</v>
      </c>
      <c r="G171" s="230" t="s">
        <v>916</v>
      </c>
      <c r="H171" s="231">
        <v>1</v>
      </c>
      <c r="I171" s="26"/>
      <c r="J171" s="232">
        <f>ROUND(I171*H171,2)</f>
        <v>0</v>
      </c>
      <c r="K171" s="229" t="s">
        <v>5</v>
      </c>
      <c r="L171" s="141"/>
      <c r="M171" s="233" t="s">
        <v>5</v>
      </c>
      <c r="N171" s="234" t="s">
        <v>42</v>
      </c>
      <c r="O171" s="142"/>
      <c r="P171" s="235">
        <f>O171*H171</f>
        <v>0</v>
      </c>
      <c r="Q171" s="235">
        <v>0</v>
      </c>
      <c r="R171" s="235">
        <f>Q171*H171</f>
        <v>0</v>
      </c>
      <c r="S171" s="235">
        <v>0</v>
      </c>
      <c r="T171" s="236">
        <f>S171*H171</f>
        <v>0</v>
      </c>
      <c r="AR171" s="128" t="s">
        <v>263</v>
      </c>
      <c r="AT171" s="128" t="s">
        <v>198</v>
      </c>
      <c r="AU171" s="128" t="s">
        <v>78</v>
      </c>
      <c r="AY171" s="128" t="s">
        <v>196</v>
      </c>
      <c r="BE171" s="237">
        <f>IF(N171="základní",J171,0)</f>
        <v>0</v>
      </c>
      <c r="BF171" s="237">
        <f>IF(N171="snížená",J171,0)</f>
        <v>0</v>
      </c>
      <c r="BG171" s="237">
        <f>IF(N171="zákl. přenesená",J171,0)</f>
        <v>0</v>
      </c>
      <c r="BH171" s="237">
        <f>IF(N171="sníž. přenesená",J171,0)</f>
        <v>0</v>
      </c>
      <c r="BI171" s="237">
        <f>IF(N171="nulová",J171,0)</f>
        <v>0</v>
      </c>
      <c r="BJ171" s="128" t="s">
        <v>78</v>
      </c>
      <c r="BK171" s="237">
        <f>ROUND(I171*H171,2)</f>
        <v>0</v>
      </c>
      <c r="BL171" s="128" t="s">
        <v>263</v>
      </c>
      <c r="BM171" s="128" t="s">
        <v>488</v>
      </c>
    </row>
    <row r="172" spans="2:63" s="215" customFormat="1" ht="37.35" customHeight="1">
      <c r="B172" s="214"/>
      <c r="D172" s="216" t="s">
        <v>70</v>
      </c>
      <c r="E172" s="217" t="s">
        <v>2190</v>
      </c>
      <c r="F172" s="217" t="s">
        <v>2191</v>
      </c>
      <c r="I172" s="25"/>
      <c r="J172" s="218">
        <f>BK172</f>
        <v>0</v>
      </c>
      <c r="L172" s="214"/>
      <c r="M172" s="219"/>
      <c r="N172" s="220"/>
      <c r="O172" s="220"/>
      <c r="P172" s="221">
        <f>SUM(P173:P201)</f>
        <v>0</v>
      </c>
      <c r="Q172" s="220"/>
      <c r="R172" s="221">
        <f>SUM(R173:R201)</f>
        <v>0.3470500000000001</v>
      </c>
      <c r="S172" s="220"/>
      <c r="T172" s="222">
        <f>SUM(T173:T201)</f>
        <v>0</v>
      </c>
      <c r="AR172" s="216" t="s">
        <v>80</v>
      </c>
      <c r="AT172" s="223" t="s">
        <v>70</v>
      </c>
      <c r="AU172" s="223" t="s">
        <v>71</v>
      </c>
      <c r="AY172" s="216" t="s">
        <v>196</v>
      </c>
      <c r="BK172" s="224">
        <f>SUM(BK173:BK201)</f>
        <v>0</v>
      </c>
    </row>
    <row r="173" spans="2:65" s="140" customFormat="1" ht="25.5" customHeight="1">
      <c r="B173" s="141"/>
      <c r="C173" s="227" t="s">
        <v>441</v>
      </c>
      <c r="D173" s="227" t="s">
        <v>198</v>
      </c>
      <c r="E173" s="228" t="s">
        <v>3148</v>
      </c>
      <c r="F173" s="229" t="s">
        <v>3149</v>
      </c>
      <c r="G173" s="230" t="s">
        <v>1520</v>
      </c>
      <c r="H173" s="231">
        <v>1</v>
      </c>
      <c r="I173" s="26"/>
      <c r="J173" s="232">
        <f>ROUND(I173*H173,2)</f>
        <v>0</v>
      </c>
      <c r="K173" s="229" t="s">
        <v>202</v>
      </c>
      <c r="L173" s="141"/>
      <c r="M173" s="233" t="s">
        <v>5</v>
      </c>
      <c r="N173" s="234" t="s">
        <v>42</v>
      </c>
      <c r="O173" s="142"/>
      <c r="P173" s="235">
        <f>O173*H173</f>
        <v>0</v>
      </c>
      <c r="Q173" s="235">
        <v>0.00382</v>
      </c>
      <c r="R173" s="235">
        <f>Q173*H173</f>
        <v>0.00382</v>
      </c>
      <c r="S173" s="235">
        <v>0</v>
      </c>
      <c r="T173" s="236">
        <f>S173*H173</f>
        <v>0</v>
      </c>
      <c r="AR173" s="128" t="s">
        <v>263</v>
      </c>
      <c r="AT173" s="128" t="s">
        <v>198</v>
      </c>
      <c r="AU173" s="128" t="s">
        <v>78</v>
      </c>
      <c r="AY173" s="128" t="s">
        <v>196</v>
      </c>
      <c r="BE173" s="237">
        <f>IF(N173="základní",J173,0)</f>
        <v>0</v>
      </c>
      <c r="BF173" s="237">
        <f>IF(N173="snížená",J173,0)</f>
        <v>0</v>
      </c>
      <c r="BG173" s="237">
        <f>IF(N173="zákl. přenesená",J173,0)</f>
        <v>0</v>
      </c>
      <c r="BH173" s="237">
        <f>IF(N173="sníž. přenesená",J173,0)</f>
        <v>0</v>
      </c>
      <c r="BI173" s="237">
        <f>IF(N173="nulová",J173,0)</f>
        <v>0</v>
      </c>
      <c r="BJ173" s="128" t="s">
        <v>78</v>
      </c>
      <c r="BK173" s="237">
        <f>ROUND(I173*H173,2)</f>
        <v>0</v>
      </c>
      <c r="BL173" s="128" t="s">
        <v>263</v>
      </c>
      <c r="BM173" s="128" t="s">
        <v>3150</v>
      </c>
    </row>
    <row r="174" spans="2:47" s="140" customFormat="1" ht="54">
      <c r="B174" s="141"/>
      <c r="D174" s="238" t="s">
        <v>204</v>
      </c>
      <c r="F174" s="239" t="s">
        <v>2194</v>
      </c>
      <c r="I174" s="22"/>
      <c r="L174" s="141"/>
      <c r="M174" s="240"/>
      <c r="N174" s="142"/>
      <c r="O174" s="142"/>
      <c r="P174" s="142"/>
      <c r="Q174" s="142"/>
      <c r="R174" s="142"/>
      <c r="S174" s="142"/>
      <c r="T174" s="241"/>
      <c r="AT174" s="128" t="s">
        <v>204</v>
      </c>
      <c r="AU174" s="128" t="s">
        <v>78</v>
      </c>
    </row>
    <row r="175" spans="2:65" s="140" customFormat="1" ht="25.5" customHeight="1">
      <c r="B175" s="141"/>
      <c r="C175" s="227" t="s">
        <v>367</v>
      </c>
      <c r="D175" s="227" t="s">
        <v>198</v>
      </c>
      <c r="E175" s="228" t="s">
        <v>2192</v>
      </c>
      <c r="F175" s="229" t="s">
        <v>2193</v>
      </c>
      <c r="G175" s="230" t="s">
        <v>1520</v>
      </c>
      <c r="H175" s="231">
        <v>2</v>
      </c>
      <c r="I175" s="26"/>
      <c r="J175" s="232">
        <f>ROUND(I175*H175,2)</f>
        <v>0</v>
      </c>
      <c r="K175" s="229" t="s">
        <v>202</v>
      </c>
      <c r="L175" s="141"/>
      <c r="M175" s="233" t="s">
        <v>5</v>
      </c>
      <c r="N175" s="234" t="s">
        <v>42</v>
      </c>
      <c r="O175" s="142"/>
      <c r="P175" s="235">
        <f>O175*H175</f>
        <v>0</v>
      </c>
      <c r="Q175" s="235">
        <v>0.01692</v>
      </c>
      <c r="R175" s="235">
        <f>Q175*H175</f>
        <v>0.03384</v>
      </c>
      <c r="S175" s="235">
        <v>0</v>
      </c>
      <c r="T175" s="236">
        <f>S175*H175</f>
        <v>0</v>
      </c>
      <c r="AR175" s="128" t="s">
        <v>263</v>
      </c>
      <c r="AT175" s="128" t="s">
        <v>198</v>
      </c>
      <c r="AU175" s="128" t="s">
        <v>78</v>
      </c>
      <c r="AY175" s="128" t="s">
        <v>196</v>
      </c>
      <c r="BE175" s="237">
        <f>IF(N175="základní",J175,0)</f>
        <v>0</v>
      </c>
      <c r="BF175" s="237">
        <f>IF(N175="snížená",J175,0)</f>
        <v>0</v>
      </c>
      <c r="BG175" s="237">
        <f>IF(N175="zákl. přenesená",J175,0)</f>
        <v>0</v>
      </c>
      <c r="BH175" s="237">
        <f>IF(N175="sníž. přenesená",J175,0)</f>
        <v>0</v>
      </c>
      <c r="BI175" s="237">
        <f>IF(N175="nulová",J175,0)</f>
        <v>0</v>
      </c>
      <c r="BJ175" s="128" t="s">
        <v>78</v>
      </c>
      <c r="BK175" s="237">
        <f>ROUND(I175*H175,2)</f>
        <v>0</v>
      </c>
      <c r="BL175" s="128" t="s">
        <v>263</v>
      </c>
      <c r="BM175" s="128" t="s">
        <v>492</v>
      </c>
    </row>
    <row r="176" spans="2:47" s="140" customFormat="1" ht="54">
      <c r="B176" s="141"/>
      <c r="D176" s="238" t="s">
        <v>204</v>
      </c>
      <c r="F176" s="239" t="s">
        <v>2194</v>
      </c>
      <c r="I176" s="22"/>
      <c r="L176" s="141"/>
      <c r="M176" s="240"/>
      <c r="N176" s="142"/>
      <c r="O176" s="142"/>
      <c r="P176" s="142"/>
      <c r="Q176" s="142"/>
      <c r="R176" s="142"/>
      <c r="S176" s="142"/>
      <c r="T176" s="241"/>
      <c r="AT176" s="128" t="s">
        <v>204</v>
      </c>
      <c r="AU176" s="128" t="s">
        <v>78</v>
      </c>
    </row>
    <row r="177" spans="2:65" s="140" customFormat="1" ht="25.5" customHeight="1">
      <c r="B177" s="141"/>
      <c r="C177" s="227" t="s">
        <v>452</v>
      </c>
      <c r="D177" s="227" t="s">
        <v>198</v>
      </c>
      <c r="E177" s="228" t="s">
        <v>2195</v>
      </c>
      <c r="F177" s="229" t="s">
        <v>2196</v>
      </c>
      <c r="G177" s="230" t="s">
        <v>1520</v>
      </c>
      <c r="H177" s="231">
        <v>2</v>
      </c>
      <c r="I177" s="26"/>
      <c r="J177" s="232">
        <f>ROUND(I177*H177,2)</f>
        <v>0</v>
      </c>
      <c r="K177" s="229" t="s">
        <v>202</v>
      </c>
      <c r="L177" s="141"/>
      <c r="M177" s="233" t="s">
        <v>5</v>
      </c>
      <c r="N177" s="234" t="s">
        <v>42</v>
      </c>
      <c r="O177" s="142"/>
      <c r="P177" s="235">
        <f>O177*H177</f>
        <v>0</v>
      </c>
      <c r="Q177" s="235">
        <v>0.0092</v>
      </c>
      <c r="R177" s="235">
        <f>Q177*H177</f>
        <v>0.0184</v>
      </c>
      <c r="S177" s="235">
        <v>0</v>
      </c>
      <c r="T177" s="236">
        <f>S177*H177</f>
        <v>0</v>
      </c>
      <c r="AR177" s="128" t="s">
        <v>263</v>
      </c>
      <c r="AT177" s="128" t="s">
        <v>198</v>
      </c>
      <c r="AU177" s="128" t="s">
        <v>78</v>
      </c>
      <c r="AY177" s="128" t="s">
        <v>196</v>
      </c>
      <c r="BE177" s="237">
        <f>IF(N177="základní",J177,0)</f>
        <v>0</v>
      </c>
      <c r="BF177" s="237">
        <f>IF(N177="snížená",J177,0)</f>
        <v>0</v>
      </c>
      <c r="BG177" s="237">
        <f>IF(N177="zákl. přenesená",J177,0)</f>
        <v>0</v>
      </c>
      <c r="BH177" s="237">
        <f>IF(N177="sníž. přenesená",J177,0)</f>
        <v>0</v>
      </c>
      <c r="BI177" s="237">
        <f>IF(N177="nulová",J177,0)</f>
        <v>0</v>
      </c>
      <c r="BJ177" s="128" t="s">
        <v>78</v>
      </c>
      <c r="BK177" s="237">
        <f>ROUND(I177*H177,2)</f>
        <v>0</v>
      </c>
      <c r="BL177" s="128" t="s">
        <v>263</v>
      </c>
      <c r="BM177" s="128" t="s">
        <v>3151</v>
      </c>
    </row>
    <row r="178" spans="2:47" s="140" customFormat="1" ht="67.5">
      <c r="B178" s="141"/>
      <c r="D178" s="238" t="s">
        <v>204</v>
      </c>
      <c r="F178" s="239" t="s">
        <v>2198</v>
      </c>
      <c r="I178" s="22"/>
      <c r="L178" s="141"/>
      <c r="M178" s="240"/>
      <c r="N178" s="142"/>
      <c r="O178" s="142"/>
      <c r="P178" s="142"/>
      <c r="Q178" s="142"/>
      <c r="R178" s="142"/>
      <c r="S178" s="142"/>
      <c r="T178" s="241"/>
      <c r="AT178" s="128" t="s">
        <v>204</v>
      </c>
      <c r="AU178" s="128" t="s">
        <v>78</v>
      </c>
    </row>
    <row r="179" spans="2:65" s="140" customFormat="1" ht="25.5" customHeight="1">
      <c r="B179" s="141"/>
      <c r="C179" s="227" t="s">
        <v>371</v>
      </c>
      <c r="D179" s="227" t="s">
        <v>198</v>
      </c>
      <c r="E179" s="228" t="s">
        <v>2201</v>
      </c>
      <c r="F179" s="229" t="s">
        <v>2202</v>
      </c>
      <c r="G179" s="230" t="s">
        <v>1520</v>
      </c>
      <c r="H179" s="231">
        <v>9</v>
      </c>
      <c r="I179" s="26"/>
      <c r="J179" s="232">
        <f>ROUND(I179*H179,2)</f>
        <v>0</v>
      </c>
      <c r="K179" s="229" t="s">
        <v>202</v>
      </c>
      <c r="L179" s="141"/>
      <c r="M179" s="233" t="s">
        <v>5</v>
      </c>
      <c r="N179" s="234" t="s">
        <v>42</v>
      </c>
      <c r="O179" s="142"/>
      <c r="P179" s="235">
        <f>O179*H179</f>
        <v>0</v>
      </c>
      <c r="Q179" s="235">
        <v>0.01525</v>
      </c>
      <c r="R179" s="235">
        <f>Q179*H179</f>
        <v>0.13724999999999998</v>
      </c>
      <c r="S179" s="235">
        <v>0</v>
      </c>
      <c r="T179" s="236">
        <f>S179*H179</f>
        <v>0</v>
      </c>
      <c r="AR179" s="128" t="s">
        <v>263</v>
      </c>
      <c r="AT179" s="128" t="s">
        <v>198</v>
      </c>
      <c r="AU179" s="128" t="s">
        <v>78</v>
      </c>
      <c r="AY179" s="128" t="s">
        <v>196</v>
      </c>
      <c r="BE179" s="237">
        <f>IF(N179="základní",J179,0)</f>
        <v>0</v>
      </c>
      <c r="BF179" s="237">
        <f>IF(N179="snížená",J179,0)</f>
        <v>0</v>
      </c>
      <c r="BG179" s="237">
        <f>IF(N179="zákl. přenesená",J179,0)</f>
        <v>0</v>
      </c>
      <c r="BH179" s="237">
        <f>IF(N179="sníž. přenesená",J179,0)</f>
        <v>0</v>
      </c>
      <c r="BI179" s="237">
        <f>IF(N179="nulová",J179,0)</f>
        <v>0</v>
      </c>
      <c r="BJ179" s="128" t="s">
        <v>78</v>
      </c>
      <c r="BK179" s="237">
        <f>ROUND(I179*H179,2)</f>
        <v>0</v>
      </c>
      <c r="BL179" s="128" t="s">
        <v>263</v>
      </c>
      <c r="BM179" s="128" t="s">
        <v>496</v>
      </c>
    </row>
    <row r="180" spans="2:47" s="140" customFormat="1" ht="67.5">
      <c r="B180" s="141"/>
      <c r="D180" s="238" t="s">
        <v>204</v>
      </c>
      <c r="F180" s="239" t="s">
        <v>2203</v>
      </c>
      <c r="I180" s="22"/>
      <c r="L180" s="141"/>
      <c r="M180" s="240"/>
      <c r="N180" s="142"/>
      <c r="O180" s="142"/>
      <c r="P180" s="142"/>
      <c r="Q180" s="142"/>
      <c r="R180" s="142"/>
      <c r="S180" s="142"/>
      <c r="T180" s="241"/>
      <c r="AT180" s="128" t="s">
        <v>204</v>
      </c>
      <c r="AU180" s="128" t="s">
        <v>78</v>
      </c>
    </row>
    <row r="181" spans="2:65" s="140" customFormat="1" ht="25.5" customHeight="1">
      <c r="B181" s="141"/>
      <c r="C181" s="227" t="s">
        <v>463</v>
      </c>
      <c r="D181" s="227" t="s">
        <v>198</v>
      </c>
      <c r="E181" s="228" t="s">
        <v>3152</v>
      </c>
      <c r="F181" s="229" t="s">
        <v>3153</v>
      </c>
      <c r="G181" s="230" t="s">
        <v>1520</v>
      </c>
      <c r="H181" s="231">
        <v>1</v>
      </c>
      <c r="I181" s="26"/>
      <c r="J181" s="232">
        <f>ROUND(I181*H181,2)</f>
        <v>0</v>
      </c>
      <c r="K181" s="229" t="s">
        <v>202</v>
      </c>
      <c r="L181" s="141"/>
      <c r="M181" s="233" t="s">
        <v>5</v>
      </c>
      <c r="N181" s="234" t="s">
        <v>42</v>
      </c>
      <c r="O181" s="142"/>
      <c r="P181" s="235">
        <f>O181*H181</f>
        <v>0</v>
      </c>
      <c r="Q181" s="235">
        <v>0.0147</v>
      </c>
      <c r="R181" s="235">
        <f>Q181*H181</f>
        <v>0.0147</v>
      </c>
      <c r="S181" s="235">
        <v>0</v>
      </c>
      <c r="T181" s="236">
        <f>S181*H181</f>
        <v>0</v>
      </c>
      <c r="AR181" s="128" t="s">
        <v>263</v>
      </c>
      <c r="AT181" s="128" t="s">
        <v>198</v>
      </c>
      <c r="AU181" s="128" t="s">
        <v>78</v>
      </c>
      <c r="AY181" s="128" t="s">
        <v>196</v>
      </c>
      <c r="BE181" s="237">
        <f>IF(N181="základní",J181,0)</f>
        <v>0</v>
      </c>
      <c r="BF181" s="237">
        <f>IF(N181="snížená",J181,0)</f>
        <v>0</v>
      </c>
      <c r="BG181" s="237">
        <f>IF(N181="zákl. přenesená",J181,0)</f>
        <v>0</v>
      </c>
      <c r="BH181" s="237">
        <f>IF(N181="sníž. přenesená",J181,0)</f>
        <v>0</v>
      </c>
      <c r="BI181" s="237">
        <f>IF(N181="nulová",J181,0)</f>
        <v>0</v>
      </c>
      <c r="BJ181" s="128" t="s">
        <v>78</v>
      </c>
      <c r="BK181" s="237">
        <f>ROUND(I181*H181,2)</f>
        <v>0</v>
      </c>
      <c r="BL181" s="128" t="s">
        <v>263</v>
      </c>
      <c r="BM181" s="128" t="s">
        <v>499</v>
      </c>
    </row>
    <row r="182" spans="2:65" s="140" customFormat="1" ht="16.5" customHeight="1">
      <c r="B182" s="141"/>
      <c r="C182" s="227" t="s">
        <v>375</v>
      </c>
      <c r="D182" s="227" t="s">
        <v>198</v>
      </c>
      <c r="E182" s="228" t="s">
        <v>3154</v>
      </c>
      <c r="F182" s="229" t="s">
        <v>3155</v>
      </c>
      <c r="G182" s="230" t="s">
        <v>355</v>
      </c>
      <c r="H182" s="231">
        <v>9</v>
      </c>
      <c r="I182" s="26"/>
      <c r="J182" s="232">
        <f>ROUND(I182*H182,2)</f>
        <v>0</v>
      </c>
      <c r="K182" s="229" t="s">
        <v>202</v>
      </c>
      <c r="L182" s="141"/>
      <c r="M182" s="233" t="s">
        <v>5</v>
      </c>
      <c r="N182" s="234" t="s">
        <v>42</v>
      </c>
      <c r="O182" s="142"/>
      <c r="P182" s="235">
        <f>O182*H182</f>
        <v>0</v>
      </c>
      <c r="Q182" s="235">
        <v>0.00028</v>
      </c>
      <c r="R182" s="235">
        <f>Q182*H182</f>
        <v>0.0025199999999999997</v>
      </c>
      <c r="S182" s="235">
        <v>0</v>
      </c>
      <c r="T182" s="236">
        <f>S182*H182</f>
        <v>0</v>
      </c>
      <c r="AR182" s="128" t="s">
        <v>263</v>
      </c>
      <c r="AT182" s="128" t="s">
        <v>198</v>
      </c>
      <c r="AU182" s="128" t="s">
        <v>78</v>
      </c>
      <c r="AY182" s="128" t="s">
        <v>196</v>
      </c>
      <c r="BE182" s="237">
        <f>IF(N182="základní",J182,0)</f>
        <v>0</v>
      </c>
      <c r="BF182" s="237">
        <f>IF(N182="snížená",J182,0)</f>
        <v>0</v>
      </c>
      <c r="BG182" s="237">
        <f>IF(N182="zákl. přenesená",J182,0)</f>
        <v>0</v>
      </c>
      <c r="BH182" s="237">
        <f>IF(N182="sníž. přenesená",J182,0)</f>
        <v>0</v>
      </c>
      <c r="BI182" s="237">
        <f>IF(N182="nulová",J182,0)</f>
        <v>0</v>
      </c>
      <c r="BJ182" s="128" t="s">
        <v>78</v>
      </c>
      <c r="BK182" s="237">
        <f>ROUND(I182*H182,2)</f>
        <v>0</v>
      </c>
      <c r="BL182" s="128" t="s">
        <v>263</v>
      </c>
      <c r="BM182" s="128" t="s">
        <v>504</v>
      </c>
    </row>
    <row r="183" spans="2:47" s="140" customFormat="1" ht="108">
      <c r="B183" s="141"/>
      <c r="D183" s="238" t="s">
        <v>204</v>
      </c>
      <c r="F183" s="239" t="s">
        <v>2067</v>
      </c>
      <c r="I183" s="22"/>
      <c r="L183" s="141"/>
      <c r="M183" s="240"/>
      <c r="N183" s="142"/>
      <c r="O183" s="142"/>
      <c r="P183" s="142"/>
      <c r="Q183" s="142"/>
      <c r="R183" s="142"/>
      <c r="S183" s="142"/>
      <c r="T183" s="241"/>
      <c r="AT183" s="128" t="s">
        <v>204</v>
      </c>
      <c r="AU183" s="128" t="s">
        <v>78</v>
      </c>
    </row>
    <row r="184" spans="2:65" s="140" customFormat="1" ht="25.5" customHeight="1">
      <c r="B184" s="141"/>
      <c r="C184" s="227" t="s">
        <v>470</v>
      </c>
      <c r="D184" s="227" t="s">
        <v>198</v>
      </c>
      <c r="E184" s="228" t="s">
        <v>2210</v>
      </c>
      <c r="F184" s="229" t="s">
        <v>2211</v>
      </c>
      <c r="G184" s="230" t="s">
        <v>1520</v>
      </c>
      <c r="H184" s="231">
        <v>5</v>
      </c>
      <c r="I184" s="26"/>
      <c r="J184" s="232">
        <f>ROUND(I184*H184,2)</f>
        <v>0</v>
      </c>
      <c r="K184" s="229" t="s">
        <v>202</v>
      </c>
      <c r="L184" s="141"/>
      <c r="M184" s="233" t="s">
        <v>5</v>
      </c>
      <c r="N184" s="234" t="s">
        <v>42</v>
      </c>
      <c r="O184" s="142"/>
      <c r="P184" s="235">
        <f>O184*H184</f>
        <v>0</v>
      </c>
      <c r="Q184" s="235">
        <v>0.01939</v>
      </c>
      <c r="R184" s="235">
        <f>Q184*H184</f>
        <v>0.09695000000000001</v>
      </c>
      <c r="S184" s="235">
        <v>0</v>
      </c>
      <c r="T184" s="236">
        <f>S184*H184</f>
        <v>0</v>
      </c>
      <c r="AR184" s="128" t="s">
        <v>263</v>
      </c>
      <c r="AT184" s="128" t="s">
        <v>198</v>
      </c>
      <c r="AU184" s="128" t="s">
        <v>78</v>
      </c>
      <c r="AY184" s="128" t="s">
        <v>196</v>
      </c>
      <c r="BE184" s="237">
        <f>IF(N184="základní",J184,0)</f>
        <v>0</v>
      </c>
      <c r="BF184" s="237">
        <f>IF(N184="snížená",J184,0)</f>
        <v>0</v>
      </c>
      <c r="BG184" s="237">
        <f>IF(N184="zákl. přenesená",J184,0)</f>
        <v>0</v>
      </c>
      <c r="BH184" s="237">
        <f>IF(N184="sníž. přenesená",J184,0)</f>
        <v>0</v>
      </c>
      <c r="BI184" s="237">
        <f>IF(N184="nulová",J184,0)</f>
        <v>0</v>
      </c>
      <c r="BJ184" s="128" t="s">
        <v>78</v>
      </c>
      <c r="BK184" s="237">
        <f>ROUND(I184*H184,2)</f>
        <v>0</v>
      </c>
      <c r="BL184" s="128" t="s">
        <v>263</v>
      </c>
      <c r="BM184" s="128" t="s">
        <v>508</v>
      </c>
    </row>
    <row r="185" spans="2:47" s="140" customFormat="1" ht="54">
      <c r="B185" s="141"/>
      <c r="D185" s="238" t="s">
        <v>204</v>
      </c>
      <c r="F185" s="239" t="s">
        <v>2212</v>
      </c>
      <c r="I185" s="22"/>
      <c r="L185" s="141"/>
      <c r="M185" s="240"/>
      <c r="N185" s="142"/>
      <c r="O185" s="142"/>
      <c r="P185" s="142"/>
      <c r="Q185" s="142"/>
      <c r="R185" s="142"/>
      <c r="S185" s="142"/>
      <c r="T185" s="241"/>
      <c r="AT185" s="128" t="s">
        <v>204</v>
      </c>
      <c r="AU185" s="128" t="s">
        <v>78</v>
      </c>
    </row>
    <row r="186" spans="2:65" s="140" customFormat="1" ht="25.5" customHeight="1">
      <c r="B186" s="141"/>
      <c r="C186" s="227" t="s">
        <v>378</v>
      </c>
      <c r="D186" s="227" t="s">
        <v>198</v>
      </c>
      <c r="E186" s="228" t="s">
        <v>2213</v>
      </c>
      <c r="F186" s="229" t="s">
        <v>2214</v>
      </c>
      <c r="G186" s="230" t="s">
        <v>1520</v>
      </c>
      <c r="H186" s="231">
        <v>5</v>
      </c>
      <c r="I186" s="26"/>
      <c r="J186" s="232">
        <f>ROUND(I186*H186,2)</f>
        <v>0</v>
      </c>
      <c r="K186" s="229" t="s">
        <v>202</v>
      </c>
      <c r="L186" s="141"/>
      <c r="M186" s="233" t="s">
        <v>5</v>
      </c>
      <c r="N186" s="234" t="s">
        <v>42</v>
      </c>
      <c r="O186" s="142"/>
      <c r="P186" s="235">
        <f>O186*H186</f>
        <v>0</v>
      </c>
      <c r="Q186" s="235">
        <v>0.00158</v>
      </c>
      <c r="R186" s="235">
        <f>Q186*H186</f>
        <v>0.0079</v>
      </c>
      <c r="S186" s="235">
        <v>0</v>
      </c>
      <c r="T186" s="236">
        <f>S186*H186</f>
        <v>0</v>
      </c>
      <c r="AR186" s="128" t="s">
        <v>263</v>
      </c>
      <c r="AT186" s="128" t="s">
        <v>198</v>
      </c>
      <c r="AU186" s="128" t="s">
        <v>78</v>
      </c>
      <c r="AY186" s="128" t="s">
        <v>196</v>
      </c>
      <c r="BE186" s="237">
        <f>IF(N186="základní",J186,0)</f>
        <v>0</v>
      </c>
      <c r="BF186" s="237">
        <f>IF(N186="snížená",J186,0)</f>
        <v>0</v>
      </c>
      <c r="BG186" s="237">
        <f>IF(N186="zákl. přenesená",J186,0)</f>
        <v>0</v>
      </c>
      <c r="BH186" s="237">
        <f>IF(N186="sníž. přenesená",J186,0)</f>
        <v>0</v>
      </c>
      <c r="BI186" s="237">
        <f>IF(N186="nulová",J186,0)</f>
        <v>0</v>
      </c>
      <c r="BJ186" s="128" t="s">
        <v>78</v>
      </c>
      <c r="BK186" s="237">
        <f>ROUND(I186*H186,2)</f>
        <v>0</v>
      </c>
      <c r="BL186" s="128" t="s">
        <v>263</v>
      </c>
      <c r="BM186" s="128" t="s">
        <v>514</v>
      </c>
    </row>
    <row r="187" spans="2:47" s="140" customFormat="1" ht="54">
      <c r="B187" s="141"/>
      <c r="D187" s="238" t="s">
        <v>204</v>
      </c>
      <c r="F187" s="239" t="s">
        <v>2212</v>
      </c>
      <c r="I187" s="22"/>
      <c r="L187" s="141"/>
      <c r="M187" s="240"/>
      <c r="N187" s="142"/>
      <c r="O187" s="142"/>
      <c r="P187" s="142"/>
      <c r="Q187" s="142"/>
      <c r="R187" s="142"/>
      <c r="S187" s="142"/>
      <c r="T187" s="241"/>
      <c r="AT187" s="128" t="s">
        <v>204</v>
      </c>
      <c r="AU187" s="128" t="s">
        <v>78</v>
      </c>
    </row>
    <row r="188" spans="2:65" s="140" customFormat="1" ht="25.5" customHeight="1">
      <c r="B188" s="141"/>
      <c r="C188" s="266" t="s">
        <v>477</v>
      </c>
      <c r="D188" s="266" t="s">
        <v>297</v>
      </c>
      <c r="E188" s="267" t="s">
        <v>2215</v>
      </c>
      <c r="F188" s="268" t="s">
        <v>2216</v>
      </c>
      <c r="G188" s="269" t="s">
        <v>355</v>
      </c>
      <c r="H188" s="270">
        <v>3</v>
      </c>
      <c r="I188" s="30"/>
      <c r="J188" s="271">
        <f>ROUND(I188*H188,2)</f>
        <v>0</v>
      </c>
      <c r="K188" s="268" t="s">
        <v>202</v>
      </c>
      <c r="L188" s="272"/>
      <c r="M188" s="273" t="s">
        <v>5</v>
      </c>
      <c r="N188" s="274" t="s">
        <v>42</v>
      </c>
      <c r="O188" s="142"/>
      <c r="P188" s="235">
        <f>O188*H188</f>
        <v>0</v>
      </c>
      <c r="Q188" s="235">
        <v>0.0018</v>
      </c>
      <c r="R188" s="235">
        <f>Q188*H188</f>
        <v>0.0054</v>
      </c>
      <c r="S188" s="235">
        <v>0</v>
      </c>
      <c r="T188" s="236">
        <f>S188*H188</f>
        <v>0</v>
      </c>
      <c r="AR188" s="128" t="s">
        <v>305</v>
      </c>
      <c r="AT188" s="128" t="s">
        <v>297</v>
      </c>
      <c r="AU188" s="128" t="s">
        <v>78</v>
      </c>
      <c r="AY188" s="128" t="s">
        <v>196</v>
      </c>
      <c r="BE188" s="237">
        <f>IF(N188="základní",J188,0)</f>
        <v>0</v>
      </c>
      <c r="BF188" s="237">
        <f>IF(N188="snížená",J188,0)</f>
        <v>0</v>
      </c>
      <c r="BG188" s="237">
        <f>IF(N188="zákl. přenesená",J188,0)</f>
        <v>0</v>
      </c>
      <c r="BH188" s="237">
        <f>IF(N188="sníž. přenesená",J188,0)</f>
        <v>0</v>
      </c>
      <c r="BI188" s="237">
        <f>IF(N188="nulová",J188,0)</f>
        <v>0</v>
      </c>
      <c r="BJ188" s="128" t="s">
        <v>78</v>
      </c>
      <c r="BK188" s="237">
        <f>ROUND(I188*H188,2)</f>
        <v>0</v>
      </c>
      <c r="BL188" s="128" t="s">
        <v>263</v>
      </c>
      <c r="BM188" s="128" t="s">
        <v>3156</v>
      </c>
    </row>
    <row r="189" spans="2:65" s="140" customFormat="1" ht="16.5" customHeight="1">
      <c r="B189" s="141"/>
      <c r="C189" s="227" t="s">
        <v>382</v>
      </c>
      <c r="D189" s="227" t="s">
        <v>198</v>
      </c>
      <c r="E189" s="228" t="s">
        <v>2221</v>
      </c>
      <c r="F189" s="229" t="s">
        <v>2222</v>
      </c>
      <c r="G189" s="230" t="s">
        <v>1520</v>
      </c>
      <c r="H189" s="231">
        <v>9</v>
      </c>
      <c r="I189" s="26"/>
      <c r="J189" s="232">
        <f>ROUND(I189*H189,2)</f>
        <v>0</v>
      </c>
      <c r="K189" s="229" t="s">
        <v>202</v>
      </c>
      <c r="L189" s="141"/>
      <c r="M189" s="233" t="s">
        <v>5</v>
      </c>
      <c r="N189" s="234" t="s">
        <v>42</v>
      </c>
      <c r="O189" s="142"/>
      <c r="P189" s="235">
        <f>O189*H189</f>
        <v>0</v>
      </c>
      <c r="Q189" s="235">
        <v>0.00184</v>
      </c>
      <c r="R189" s="235">
        <f>Q189*H189</f>
        <v>0.016560000000000002</v>
      </c>
      <c r="S189" s="235">
        <v>0</v>
      </c>
      <c r="T189" s="236">
        <f>S189*H189</f>
        <v>0</v>
      </c>
      <c r="AR189" s="128" t="s">
        <v>263</v>
      </c>
      <c r="AT189" s="128" t="s">
        <v>198</v>
      </c>
      <c r="AU189" s="128" t="s">
        <v>78</v>
      </c>
      <c r="AY189" s="128" t="s">
        <v>196</v>
      </c>
      <c r="BE189" s="237">
        <f>IF(N189="základní",J189,0)</f>
        <v>0</v>
      </c>
      <c r="BF189" s="237">
        <f>IF(N189="snížená",J189,0)</f>
        <v>0</v>
      </c>
      <c r="BG189" s="237">
        <f>IF(N189="zákl. přenesená",J189,0)</f>
        <v>0</v>
      </c>
      <c r="BH189" s="237">
        <f>IF(N189="sníž. přenesená",J189,0)</f>
        <v>0</v>
      </c>
      <c r="BI189" s="237">
        <f>IF(N189="nulová",J189,0)</f>
        <v>0</v>
      </c>
      <c r="BJ189" s="128" t="s">
        <v>78</v>
      </c>
      <c r="BK189" s="237">
        <f>ROUND(I189*H189,2)</f>
        <v>0</v>
      </c>
      <c r="BL189" s="128" t="s">
        <v>263</v>
      </c>
      <c r="BM189" s="128" t="s">
        <v>522</v>
      </c>
    </row>
    <row r="190" spans="2:47" s="140" customFormat="1" ht="40.5">
      <c r="B190" s="141"/>
      <c r="D190" s="238" t="s">
        <v>204</v>
      </c>
      <c r="F190" s="239" t="s">
        <v>2220</v>
      </c>
      <c r="I190" s="22"/>
      <c r="L190" s="141"/>
      <c r="M190" s="240"/>
      <c r="N190" s="142"/>
      <c r="O190" s="142"/>
      <c r="P190" s="142"/>
      <c r="Q190" s="142"/>
      <c r="R190" s="142"/>
      <c r="S190" s="142"/>
      <c r="T190" s="241"/>
      <c r="AT190" s="128" t="s">
        <v>204</v>
      </c>
      <c r="AU190" s="128" t="s">
        <v>78</v>
      </c>
    </row>
    <row r="191" spans="2:65" s="140" customFormat="1" ht="25.5" customHeight="1">
      <c r="B191" s="141"/>
      <c r="C191" s="227" t="s">
        <v>485</v>
      </c>
      <c r="D191" s="227" t="s">
        <v>198</v>
      </c>
      <c r="E191" s="228" t="s">
        <v>3157</v>
      </c>
      <c r="F191" s="229" t="s">
        <v>3158</v>
      </c>
      <c r="G191" s="230" t="s">
        <v>1520</v>
      </c>
      <c r="H191" s="231">
        <v>1</v>
      </c>
      <c r="I191" s="26"/>
      <c r="J191" s="232">
        <f>ROUND(I191*H191,2)</f>
        <v>0</v>
      </c>
      <c r="K191" s="229" t="s">
        <v>202</v>
      </c>
      <c r="L191" s="141"/>
      <c r="M191" s="233" t="s">
        <v>5</v>
      </c>
      <c r="N191" s="234" t="s">
        <v>42</v>
      </c>
      <c r="O191" s="142"/>
      <c r="P191" s="235">
        <f>O191*H191</f>
        <v>0</v>
      </c>
      <c r="Q191" s="235">
        <v>0.00196</v>
      </c>
      <c r="R191" s="235">
        <f>Q191*H191</f>
        <v>0.00196</v>
      </c>
      <c r="S191" s="235">
        <v>0</v>
      </c>
      <c r="T191" s="236">
        <f>S191*H191</f>
        <v>0</v>
      </c>
      <c r="AR191" s="128" t="s">
        <v>263</v>
      </c>
      <c r="AT191" s="128" t="s">
        <v>198</v>
      </c>
      <c r="AU191" s="128" t="s">
        <v>78</v>
      </c>
      <c r="AY191" s="128" t="s">
        <v>196</v>
      </c>
      <c r="BE191" s="237">
        <f>IF(N191="základní",J191,0)</f>
        <v>0</v>
      </c>
      <c r="BF191" s="237">
        <f>IF(N191="snížená",J191,0)</f>
        <v>0</v>
      </c>
      <c r="BG191" s="237">
        <f>IF(N191="zákl. přenesená",J191,0)</f>
        <v>0</v>
      </c>
      <c r="BH191" s="237">
        <f>IF(N191="sníž. přenesená",J191,0)</f>
        <v>0</v>
      </c>
      <c r="BI191" s="237">
        <f>IF(N191="nulová",J191,0)</f>
        <v>0</v>
      </c>
      <c r="BJ191" s="128" t="s">
        <v>78</v>
      </c>
      <c r="BK191" s="237">
        <f>ROUND(I191*H191,2)</f>
        <v>0</v>
      </c>
      <c r="BL191" s="128" t="s">
        <v>263</v>
      </c>
      <c r="BM191" s="128" t="s">
        <v>528</v>
      </c>
    </row>
    <row r="192" spans="2:47" s="140" customFormat="1" ht="40.5">
      <c r="B192" s="141"/>
      <c r="D192" s="238" t="s">
        <v>204</v>
      </c>
      <c r="F192" s="239" t="s">
        <v>3159</v>
      </c>
      <c r="I192" s="22"/>
      <c r="L192" s="141"/>
      <c r="M192" s="240"/>
      <c r="N192" s="142"/>
      <c r="O192" s="142"/>
      <c r="P192" s="142"/>
      <c r="Q192" s="142"/>
      <c r="R192" s="142"/>
      <c r="S192" s="142"/>
      <c r="T192" s="241"/>
      <c r="AT192" s="128" t="s">
        <v>204</v>
      </c>
      <c r="AU192" s="128" t="s">
        <v>78</v>
      </c>
    </row>
    <row r="193" spans="2:65" s="140" customFormat="1" ht="16.5" customHeight="1">
      <c r="B193" s="141"/>
      <c r="C193" s="227" t="s">
        <v>385</v>
      </c>
      <c r="D193" s="227" t="s">
        <v>198</v>
      </c>
      <c r="E193" s="228" t="s">
        <v>3160</v>
      </c>
      <c r="F193" s="229" t="s">
        <v>3161</v>
      </c>
      <c r="G193" s="230" t="s">
        <v>355</v>
      </c>
      <c r="H193" s="231">
        <v>9</v>
      </c>
      <c r="I193" s="26"/>
      <c r="J193" s="232">
        <f>ROUND(I193*H193,2)</f>
        <v>0</v>
      </c>
      <c r="K193" s="229" t="s">
        <v>202</v>
      </c>
      <c r="L193" s="141"/>
      <c r="M193" s="233" t="s">
        <v>5</v>
      </c>
      <c r="N193" s="234" t="s">
        <v>42</v>
      </c>
      <c r="O193" s="142"/>
      <c r="P193" s="235">
        <f>O193*H193</f>
        <v>0</v>
      </c>
      <c r="Q193" s="235">
        <v>0</v>
      </c>
      <c r="R193" s="235">
        <f>Q193*H193</f>
        <v>0</v>
      </c>
      <c r="S193" s="235">
        <v>0</v>
      </c>
      <c r="T193" s="236">
        <f>S193*H193</f>
        <v>0</v>
      </c>
      <c r="AR193" s="128" t="s">
        <v>263</v>
      </c>
      <c r="AT193" s="128" t="s">
        <v>198</v>
      </c>
      <c r="AU193" s="128" t="s">
        <v>78</v>
      </c>
      <c r="AY193" s="128" t="s">
        <v>196</v>
      </c>
      <c r="BE193" s="237">
        <f>IF(N193="základní",J193,0)</f>
        <v>0</v>
      </c>
      <c r="BF193" s="237">
        <f>IF(N193="snížená",J193,0)</f>
        <v>0</v>
      </c>
      <c r="BG193" s="237">
        <f>IF(N193="zákl. přenesená",J193,0)</f>
        <v>0</v>
      </c>
      <c r="BH193" s="237">
        <f>IF(N193="sníž. přenesená",J193,0)</f>
        <v>0</v>
      </c>
      <c r="BI193" s="237">
        <f>IF(N193="nulová",J193,0)</f>
        <v>0</v>
      </c>
      <c r="BJ193" s="128" t="s">
        <v>78</v>
      </c>
      <c r="BK193" s="237">
        <f>ROUND(I193*H193,2)</f>
        <v>0</v>
      </c>
      <c r="BL193" s="128" t="s">
        <v>263</v>
      </c>
      <c r="BM193" s="128" t="s">
        <v>532</v>
      </c>
    </row>
    <row r="194" spans="2:47" s="140" customFormat="1" ht="40.5">
      <c r="B194" s="141"/>
      <c r="D194" s="238" t="s">
        <v>204</v>
      </c>
      <c r="F194" s="239" t="s">
        <v>3159</v>
      </c>
      <c r="I194" s="22"/>
      <c r="L194" s="141"/>
      <c r="M194" s="240"/>
      <c r="N194" s="142"/>
      <c r="O194" s="142"/>
      <c r="P194" s="142"/>
      <c r="Q194" s="142"/>
      <c r="R194" s="142"/>
      <c r="S194" s="142"/>
      <c r="T194" s="241"/>
      <c r="AT194" s="128" t="s">
        <v>204</v>
      </c>
      <c r="AU194" s="128" t="s">
        <v>78</v>
      </c>
    </row>
    <row r="195" spans="2:65" s="140" customFormat="1" ht="16.5" customHeight="1">
      <c r="B195" s="141"/>
      <c r="C195" s="227" t="s">
        <v>493</v>
      </c>
      <c r="D195" s="227" t="s">
        <v>198</v>
      </c>
      <c r="E195" s="228" t="s">
        <v>2227</v>
      </c>
      <c r="F195" s="229" t="s">
        <v>2228</v>
      </c>
      <c r="G195" s="230" t="s">
        <v>1520</v>
      </c>
      <c r="H195" s="231">
        <v>25</v>
      </c>
      <c r="I195" s="26"/>
      <c r="J195" s="232">
        <f>ROUND(I195*H195,2)</f>
        <v>0</v>
      </c>
      <c r="K195" s="229" t="s">
        <v>202</v>
      </c>
      <c r="L195" s="141"/>
      <c r="M195" s="233" t="s">
        <v>5</v>
      </c>
      <c r="N195" s="234" t="s">
        <v>42</v>
      </c>
      <c r="O195" s="142"/>
      <c r="P195" s="235">
        <f>O195*H195</f>
        <v>0</v>
      </c>
      <c r="Q195" s="235">
        <v>0.0003</v>
      </c>
      <c r="R195" s="235">
        <f>Q195*H195</f>
        <v>0.0075</v>
      </c>
      <c r="S195" s="235">
        <v>0</v>
      </c>
      <c r="T195" s="236">
        <f>S195*H195</f>
        <v>0</v>
      </c>
      <c r="AR195" s="128" t="s">
        <v>263</v>
      </c>
      <c r="AT195" s="128" t="s">
        <v>198</v>
      </c>
      <c r="AU195" s="128" t="s">
        <v>78</v>
      </c>
      <c r="AY195" s="128" t="s">
        <v>196</v>
      </c>
      <c r="BE195" s="237">
        <f>IF(N195="základní",J195,0)</f>
        <v>0</v>
      </c>
      <c r="BF195" s="237">
        <f>IF(N195="snížená",J195,0)</f>
        <v>0</v>
      </c>
      <c r="BG195" s="237">
        <f>IF(N195="zákl. přenesená",J195,0)</f>
        <v>0</v>
      </c>
      <c r="BH195" s="237">
        <f>IF(N195="sníž. přenesená",J195,0)</f>
        <v>0</v>
      </c>
      <c r="BI195" s="237">
        <f>IF(N195="nulová",J195,0)</f>
        <v>0</v>
      </c>
      <c r="BJ195" s="128" t="s">
        <v>78</v>
      </c>
      <c r="BK195" s="237">
        <f>ROUND(I195*H195,2)</f>
        <v>0</v>
      </c>
      <c r="BL195" s="128" t="s">
        <v>263</v>
      </c>
      <c r="BM195" s="128" t="s">
        <v>535</v>
      </c>
    </row>
    <row r="196" spans="2:65" s="140" customFormat="1" ht="16.5" customHeight="1">
      <c r="B196" s="141"/>
      <c r="C196" s="227" t="s">
        <v>390</v>
      </c>
      <c r="D196" s="227" t="s">
        <v>198</v>
      </c>
      <c r="E196" s="228" t="s">
        <v>2229</v>
      </c>
      <c r="F196" s="229" t="s">
        <v>2230</v>
      </c>
      <c r="G196" s="230" t="s">
        <v>355</v>
      </c>
      <c r="H196" s="231">
        <v>1</v>
      </c>
      <c r="I196" s="26"/>
      <c r="J196" s="232">
        <f>ROUND(I196*H196,2)</f>
        <v>0</v>
      </c>
      <c r="K196" s="229" t="s">
        <v>202</v>
      </c>
      <c r="L196" s="141"/>
      <c r="M196" s="233" t="s">
        <v>5</v>
      </c>
      <c r="N196" s="234" t="s">
        <v>42</v>
      </c>
      <c r="O196" s="142"/>
      <c r="P196" s="235">
        <f>O196*H196</f>
        <v>0</v>
      </c>
      <c r="Q196" s="235">
        <v>7E-05</v>
      </c>
      <c r="R196" s="235">
        <f>Q196*H196</f>
        <v>7E-05</v>
      </c>
      <c r="S196" s="235">
        <v>0</v>
      </c>
      <c r="T196" s="236">
        <f>S196*H196</f>
        <v>0</v>
      </c>
      <c r="AR196" s="128" t="s">
        <v>263</v>
      </c>
      <c r="AT196" s="128" t="s">
        <v>198</v>
      </c>
      <c r="AU196" s="128" t="s">
        <v>78</v>
      </c>
      <c r="AY196" s="128" t="s">
        <v>196</v>
      </c>
      <c r="BE196" s="237">
        <f>IF(N196="základní",J196,0)</f>
        <v>0</v>
      </c>
      <c r="BF196" s="237">
        <f>IF(N196="snížená",J196,0)</f>
        <v>0</v>
      </c>
      <c r="BG196" s="237">
        <f>IF(N196="zákl. přenesená",J196,0)</f>
        <v>0</v>
      </c>
      <c r="BH196" s="237">
        <f>IF(N196="sníž. přenesená",J196,0)</f>
        <v>0</v>
      </c>
      <c r="BI196" s="237">
        <f>IF(N196="nulová",J196,0)</f>
        <v>0</v>
      </c>
      <c r="BJ196" s="128" t="s">
        <v>78</v>
      </c>
      <c r="BK196" s="237">
        <f>ROUND(I196*H196,2)</f>
        <v>0</v>
      </c>
      <c r="BL196" s="128" t="s">
        <v>263</v>
      </c>
      <c r="BM196" s="128" t="s">
        <v>539</v>
      </c>
    </row>
    <row r="197" spans="2:65" s="140" customFormat="1" ht="16.5" customHeight="1">
      <c r="B197" s="141"/>
      <c r="C197" s="227" t="s">
        <v>501</v>
      </c>
      <c r="D197" s="227" t="s">
        <v>198</v>
      </c>
      <c r="E197" s="228" t="s">
        <v>2231</v>
      </c>
      <c r="F197" s="229" t="s">
        <v>2232</v>
      </c>
      <c r="G197" s="230" t="s">
        <v>355</v>
      </c>
      <c r="H197" s="231">
        <v>2</v>
      </c>
      <c r="I197" s="26"/>
      <c r="J197" s="232">
        <f>ROUND(I197*H197,2)</f>
        <v>0</v>
      </c>
      <c r="K197" s="229" t="s">
        <v>202</v>
      </c>
      <c r="L197" s="141"/>
      <c r="M197" s="233" t="s">
        <v>5</v>
      </c>
      <c r="N197" s="234" t="s">
        <v>42</v>
      </c>
      <c r="O197" s="142"/>
      <c r="P197" s="235">
        <f>O197*H197</f>
        <v>0</v>
      </c>
      <c r="Q197" s="235">
        <v>9E-05</v>
      </c>
      <c r="R197" s="235">
        <f>Q197*H197</f>
        <v>0.00018</v>
      </c>
      <c r="S197" s="235">
        <v>0</v>
      </c>
      <c r="T197" s="236">
        <f>S197*H197</f>
        <v>0</v>
      </c>
      <c r="AR197" s="128" t="s">
        <v>263</v>
      </c>
      <c r="AT197" s="128" t="s">
        <v>198</v>
      </c>
      <c r="AU197" s="128" t="s">
        <v>78</v>
      </c>
      <c r="AY197" s="128" t="s">
        <v>196</v>
      </c>
      <c r="BE197" s="237">
        <f>IF(N197="základní",J197,0)</f>
        <v>0</v>
      </c>
      <c r="BF197" s="237">
        <f>IF(N197="snížená",J197,0)</f>
        <v>0</v>
      </c>
      <c r="BG197" s="237">
        <f>IF(N197="zákl. přenesená",J197,0)</f>
        <v>0</v>
      </c>
      <c r="BH197" s="237">
        <f>IF(N197="sníž. přenesená",J197,0)</f>
        <v>0</v>
      </c>
      <c r="BI197" s="237">
        <f>IF(N197="nulová",J197,0)</f>
        <v>0</v>
      </c>
      <c r="BJ197" s="128" t="s">
        <v>78</v>
      </c>
      <c r="BK197" s="237">
        <f>ROUND(I197*H197,2)</f>
        <v>0</v>
      </c>
      <c r="BL197" s="128" t="s">
        <v>263</v>
      </c>
      <c r="BM197" s="128" t="s">
        <v>544</v>
      </c>
    </row>
    <row r="198" spans="2:65" s="140" customFormat="1" ht="38.25" customHeight="1">
      <c r="B198" s="141"/>
      <c r="C198" s="227" t="s">
        <v>393</v>
      </c>
      <c r="D198" s="227" t="s">
        <v>198</v>
      </c>
      <c r="E198" s="228" t="s">
        <v>2233</v>
      </c>
      <c r="F198" s="229" t="s">
        <v>2234</v>
      </c>
      <c r="G198" s="230" t="s">
        <v>1839</v>
      </c>
      <c r="H198" s="32"/>
      <c r="I198" s="26"/>
      <c r="J198" s="232">
        <f>ROUND(I198*H198,2)</f>
        <v>0</v>
      </c>
      <c r="K198" s="229" t="s">
        <v>202</v>
      </c>
      <c r="L198" s="141"/>
      <c r="M198" s="233" t="s">
        <v>5</v>
      </c>
      <c r="N198" s="234" t="s">
        <v>42</v>
      </c>
      <c r="O198" s="142"/>
      <c r="P198" s="235">
        <f>O198*H198</f>
        <v>0</v>
      </c>
      <c r="Q198" s="235">
        <v>0</v>
      </c>
      <c r="R198" s="235">
        <f>Q198*H198</f>
        <v>0</v>
      </c>
      <c r="S198" s="235">
        <v>0</v>
      </c>
      <c r="T198" s="236">
        <f>S198*H198</f>
        <v>0</v>
      </c>
      <c r="AR198" s="128" t="s">
        <v>263</v>
      </c>
      <c r="AT198" s="128" t="s">
        <v>198</v>
      </c>
      <c r="AU198" s="128" t="s">
        <v>78</v>
      </c>
      <c r="AY198" s="128" t="s">
        <v>196</v>
      </c>
      <c r="BE198" s="237">
        <f>IF(N198="základní",J198,0)</f>
        <v>0</v>
      </c>
      <c r="BF198" s="237">
        <f>IF(N198="snížená",J198,0)</f>
        <v>0</v>
      </c>
      <c r="BG198" s="237">
        <f>IF(N198="zákl. přenesená",J198,0)</f>
        <v>0</v>
      </c>
      <c r="BH198" s="237">
        <f>IF(N198="sníž. přenesená",J198,0)</f>
        <v>0</v>
      </c>
      <c r="BI198" s="237">
        <f>IF(N198="nulová",J198,0)</f>
        <v>0</v>
      </c>
      <c r="BJ198" s="128" t="s">
        <v>78</v>
      </c>
      <c r="BK198" s="237">
        <f>ROUND(I198*H198,2)</f>
        <v>0</v>
      </c>
      <c r="BL198" s="128" t="s">
        <v>263</v>
      </c>
      <c r="BM198" s="128" t="s">
        <v>548</v>
      </c>
    </row>
    <row r="199" spans="2:47" s="140" customFormat="1" ht="148.5">
      <c r="B199" s="141"/>
      <c r="D199" s="238" t="s">
        <v>204</v>
      </c>
      <c r="F199" s="239" t="s">
        <v>1410</v>
      </c>
      <c r="I199" s="22"/>
      <c r="L199" s="141"/>
      <c r="M199" s="240"/>
      <c r="N199" s="142"/>
      <c r="O199" s="142"/>
      <c r="P199" s="142"/>
      <c r="Q199" s="142"/>
      <c r="R199" s="142"/>
      <c r="S199" s="142"/>
      <c r="T199" s="241"/>
      <c r="AT199" s="128" t="s">
        <v>204</v>
      </c>
      <c r="AU199" s="128" t="s">
        <v>78</v>
      </c>
    </row>
    <row r="200" spans="2:65" s="140" customFormat="1" ht="16.5" customHeight="1">
      <c r="B200" s="141"/>
      <c r="C200" s="227" t="s">
        <v>511</v>
      </c>
      <c r="D200" s="227" t="s">
        <v>198</v>
      </c>
      <c r="E200" s="228" t="s">
        <v>2235</v>
      </c>
      <c r="F200" s="229" t="s">
        <v>2236</v>
      </c>
      <c r="G200" s="230" t="s">
        <v>916</v>
      </c>
      <c r="H200" s="231">
        <v>1</v>
      </c>
      <c r="I200" s="26"/>
      <c r="J200" s="232">
        <f>ROUND(I200*H200,2)</f>
        <v>0</v>
      </c>
      <c r="K200" s="229" t="s">
        <v>5</v>
      </c>
      <c r="L200" s="141"/>
      <c r="M200" s="233" t="s">
        <v>5</v>
      </c>
      <c r="N200" s="234" t="s">
        <v>42</v>
      </c>
      <c r="O200" s="142"/>
      <c r="P200" s="235">
        <f>O200*H200</f>
        <v>0</v>
      </c>
      <c r="Q200" s="235">
        <v>0</v>
      </c>
      <c r="R200" s="235">
        <f>Q200*H200</f>
        <v>0</v>
      </c>
      <c r="S200" s="235">
        <v>0</v>
      </c>
      <c r="T200" s="236">
        <f>S200*H200</f>
        <v>0</v>
      </c>
      <c r="AR200" s="128" t="s">
        <v>263</v>
      </c>
      <c r="AT200" s="128" t="s">
        <v>198</v>
      </c>
      <c r="AU200" s="128" t="s">
        <v>78</v>
      </c>
      <c r="AY200" s="128" t="s">
        <v>196</v>
      </c>
      <c r="BE200" s="237">
        <f>IF(N200="základní",J200,0)</f>
        <v>0</v>
      </c>
      <c r="BF200" s="237">
        <f>IF(N200="snížená",J200,0)</f>
        <v>0</v>
      </c>
      <c r="BG200" s="237">
        <f>IF(N200="zákl. přenesená",J200,0)</f>
        <v>0</v>
      </c>
      <c r="BH200" s="237">
        <f>IF(N200="sníž. přenesená",J200,0)</f>
        <v>0</v>
      </c>
      <c r="BI200" s="237">
        <f>IF(N200="nulová",J200,0)</f>
        <v>0</v>
      </c>
      <c r="BJ200" s="128" t="s">
        <v>78</v>
      </c>
      <c r="BK200" s="237">
        <f>ROUND(I200*H200,2)</f>
        <v>0</v>
      </c>
      <c r="BL200" s="128" t="s">
        <v>263</v>
      </c>
      <c r="BM200" s="128" t="s">
        <v>551</v>
      </c>
    </row>
    <row r="201" spans="2:65" s="140" customFormat="1" ht="16.5" customHeight="1">
      <c r="B201" s="141"/>
      <c r="C201" s="227" t="s">
        <v>397</v>
      </c>
      <c r="D201" s="227" t="s">
        <v>198</v>
      </c>
      <c r="E201" s="228" t="s">
        <v>2237</v>
      </c>
      <c r="F201" s="229" t="s">
        <v>2240</v>
      </c>
      <c r="G201" s="230" t="s">
        <v>916</v>
      </c>
      <c r="H201" s="231">
        <v>1</v>
      </c>
      <c r="I201" s="26"/>
      <c r="J201" s="232">
        <f>ROUND(I201*H201,2)</f>
        <v>0</v>
      </c>
      <c r="K201" s="229" t="s">
        <v>5</v>
      </c>
      <c r="L201" s="141"/>
      <c r="M201" s="233" t="s">
        <v>5</v>
      </c>
      <c r="N201" s="283" t="s">
        <v>42</v>
      </c>
      <c r="O201" s="284"/>
      <c r="P201" s="285">
        <f>O201*H201</f>
        <v>0</v>
      </c>
      <c r="Q201" s="285">
        <v>0</v>
      </c>
      <c r="R201" s="285">
        <f>Q201*H201</f>
        <v>0</v>
      </c>
      <c r="S201" s="285">
        <v>0</v>
      </c>
      <c r="T201" s="286">
        <f>S201*H201</f>
        <v>0</v>
      </c>
      <c r="AR201" s="128" t="s">
        <v>263</v>
      </c>
      <c r="AT201" s="128" t="s">
        <v>198</v>
      </c>
      <c r="AU201" s="128" t="s">
        <v>78</v>
      </c>
      <c r="AY201" s="128" t="s">
        <v>196</v>
      </c>
      <c r="BE201" s="237">
        <f>IF(N201="základní",J201,0)</f>
        <v>0</v>
      </c>
      <c r="BF201" s="237">
        <f>IF(N201="snížená",J201,0)</f>
        <v>0</v>
      </c>
      <c r="BG201" s="237">
        <f>IF(N201="zákl. přenesená",J201,0)</f>
        <v>0</v>
      </c>
      <c r="BH201" s="237">
        <f>IF(N201="sníž. přenesená",J201,0)</f>
        <v>0</v>
      </c>
      <c r="BI201" s="237">
        <f>IF(N201="nulová",J201,0)</f>
        <v>0</v>
      </c>
      <c r="BJ201" s="128" t="s">
        <v>78</v>
      </c>
      <c r="BK201" s="237">
        <f>ROUND(I201*H201,2)</f>
        <v>0</v>
      </c>
      <c r="BL201" s="128" t="s">
        <v>263</v>
      </c>
      <c r="BM201" s="128" t="s">
        <v>560</v>
      </c>
    </row>
    <row r="202" spans="2:12" s="140" customFormat="1" ht="6.95" customHeight="1">
      <c r="B202" s="167"/>
      <c r="C202" s="168"/>
      <c r="D202" s="168"/>
      <c r="E202" s="168"/>
      <c r="F202" s="168"/>
      <c r="G202" s="168"/>
      <c r="H202" s="168"/>
      <c r="I202" s="17"/>
      <c r="J202" s="168"/>
      <c r="K202" s="168"/>
      <c r="L202" s="141"/>
    </row>
  </sheetData>
  <sheetProtection password="CC4E" sheet="1" objects="1" scenarios="1" selectLockedCells="1"/>
  <autoFilter ref="C84:K201"/>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3"/>
  <sheetViews>
    <sheetView showGridLines="0" workbookViewId="0" topLeftCell="A1">
      <pane ySplit="1" topLeftCell="A2" activePane="bottomLeft" state="frozen"/>
      <selection pane="bottomLeft" activeCell="H139" sqref="H139"/>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111</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2696</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3162</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ROUND(J92,2)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ROUND(SUM(BE92:BE272),2)</f>
        <v>0</v>
      </c>
      <c r="G32" s="142"/>
      <c r="H32" s="142"/>
      <c r="I32" s="15">
        <v>0.21</v>
      </c>
      <c r="J32" s="159">
        <f>ROUND(ROUND((SUM(BE92:BE272)),2)*I32,2)</f>
        <v>0</v>
      </c>
      <c r="K32" s="144"/>
    </row>
    <row r="33" spans="2:11" s="140" customFormat="1" ht="14.45" customHeight="1">
      <c r="B33" s="141"/>
      <c r="C33" s="142"/>
      <c r="D33" s="142"/>
      <c r="E33" s="158" t="s">
        <v>43</v>
      </c>
      <c r="F33" s="159">
        <f>ROUND(SUM(BF92:BF272),2)</f>
        <v>0</v>
      </c>
      <c r="G33" s="142"/>
      <c r="H33" s="142"/>
      <c r="I33" s="15">
        <v>0.15</v>
      </c>
      <c r="J33" s="159">
        <f>ROUND(ROUND((SUM(BF92:BF272)),2)*I33,2)</f>
        <v>0</v>
      </c>
      <c r="K33" s="144"/>
    </row>
    <row r="34" spans="2:11" s="140" customFormat="1" ht="14.45" customHeight="1" hidden="1">
      <c r="B34" s="141"/>
      <c r="C34" s="142"/>
      <c r="D34" s="142"/>
      <c r="E34" s="158" t="s">
        <v>44</v>
      </c>
      <c r="F34" s="159">
        <f>ROUND(SUM(BG92:BG272),2)</f>
        <v>0</v>
      </c>
      <c r="G34" s="142"/>
      <c r="H34" s="142"/>
      <c r="I34" s="15">
        <v>0.21</v>
      </c>
      <c r="J34" s="159">
        <v>0</v>
      </c>
      <c r="K34" s="144"/>
    </row>
    <row r="35" spans="2:11" s="140" customFormat="1" ht="14.45" customHeight="1" hidden="1">
      <c r="B35" s="141"/>
      <c r="C35" s="142"/>
      <c r="D35" s="142"/>
      <c r="E35" s="158" t="s">
        <v>45</v>
      </c>
      <c r="F35" s="159">
        <f>ROUND(SUM(BH92:BH272),2)</f>
        <v>0</v>
      </c>
      <c r="G35" s="142"/>
      <c r="H35" s="142"/>
      <c r="I35" s="15">
        <v>0.15</v>
      </c>
      <c r="J35" s="159">
        <v>0</v>
      </c>
      <c r="K35" s="144"/>
    </row>
    <row r="36" spans="2:11" s="140" customFormat="1" ht="14.45" customHeight="1" hidden="1">
      <c r="B36" s="141"/>
      <c r="C36" s="142"/>
      <c r="D36" s="142"/>
      <c r="E36" s="158" t="s">
        <v>46</v>
      </c>
      <c r="F36" s="159">
        <f>ROUND(SUM(BI92:BI272),2)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2696</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SO02-04 - Elektroinstalace - silnoproud</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J92</f>
        <v>0</v>
      </c>
      <c r="K60" s="144"/>
      <c r="AU60" s="128" t="s">
        <v>143</v>
      </c>
    </row>
    <row r="61" spans="2:11" s="184" customFormat="1" ht="24.95" customHeight="1">
      <c r="B61" s="178"/>
      <c r="C61" s="179"/>
      <c r="D61" s="180" t="s">
        <v>2242</v>
      </c>
      <c r="E61" s="181"/>
      <c r="F61" s="181"/>
      <c r="G61" s="181"/>
      <c r="H61" s="181"/>
      <c r="I61" s="20"/>
      <c r="J61" s="182">
        <f>J93</f>
        <v>0</v>
      </c>
      <c r="K61" s="183"/>
    </row>
    <row r="62" spans="2:11" s="184" customFormat="1" ht="24.95" customHeight="1">
      <c r="B62" s="178"/>
      <c r="C62" s="179"/>
      <c r="D62" s="180" t="s">
        <v>2243</v>
      </c>
      <c r="E62" s="181"/>
      <c r="F62" s="181"/>
      <c r="G62" s="181"/>
      <c r="H62" s="181"/>
      <c r="I62" s="20"/>
      <c r="J62" s="182">
        <f>J141</f>
        <v>0</v>
      </c>
      <c r="K62" s="183"/>
    </row>
    <row r="63" spans="2:11" s="184" customFormat="1" ht="24.95" customHeight="1">
      <c r="B63" s="178"/>
      <c r="C63" s="179"/>
      <c r="D63" s="180" t="s">
        <v>2244</v>
      </c>
      <c r="E63" s="181"/>
      <c r="F63" s="181"/>
      <c r="G63" s="181"/>
      <c r="H63" s="181"/>
      <c r="I63" s="20"/>
      <c r="J63" s="182">
        <f>J187</f>
        <v>0</v>
      </c>
      <c r="K63" s="183"/>
    </row>
    <row r="64" spans="2:11" s="184" customFormat="1" ht="24.95" customHeight="1">
      <c r="B64" s="178"/>
      <c r="C64" s="179"/>
      <c r="D64" s="180" t="s">
        <v>2245</v>
      </c>
      <c r="E64" s="181"/>
      <c r="F64" s="181"/>
      <c r="G64" s="181"/>
      <c r="H64" s="181"/>
      <c r="I64" s="20"/>
      <c r="J64" s="182">
        <f>J196</f>
        <v>0</v>
      </c>
      <c r="K64" s="183"/>
    </row>
    <row r="65" spans="2:11" s="184" customFormat="1" ht="24.95" customHeight="1">
      <c r="B65" s="178"/>
      <c r="C65" s="179"/>
      <c r="D65" s="180" t="s">
        <v>3163</v>
      </c>
      <c r="E65" s="181"/>
      <c r="F65" s="181"/>
      <c r="G65" s="181"/>
      <c r="H65" s="181"/>
      <c r="I65" s="20"/>
      <c r="J65" s="182">
        <f>J207</f>
        <v>0</v>
      </c>
      <c r="K65" s="183"/>
    </row>
    <row r="66" spans="2:11" s="184" customFormat="1" ht="24.95" customHeight="1">
      <c r="B66" s="178"/>
      <c r="C66" s="179"/>
      <c r="D66" s="180" t="s">
        <v>3164</v>
      </c>
      <c r="E66" s="181"/>
      <c r="F66" s="181"/>
      <c r="G66" s="181"/>
      <c r="H66" s="181"/>
      <c r="I66" s="20"/>
      <c r="J66" s="182">
        <f>J211</f>
        <v>0</v>
      </c>
      <c r="K66" s="183"/>
    </row>
    <row r="67" spans="2:11" s="184" customFormat="1" ht="24.95" customHeight="1">
      <c r="B67" s="178"/>
      <c r="C67" s="179"/>
      <c r="D67" s="180" t="s">
        <v>3165</v>
      </c>
      <c r="E67" s="181"/>
      <c r="F67" s="181"/>
      <c r="G67" s="181"/>
      <c r="H67" s="181"/>
      <c r="I67" s="20"/>
      <c r="J67" s="182">
        <f>J228</f>
        <v>0</v>
      </c>
      <c r="K67" s="183"/>
    </row>
    <row r="68" spans="2:11" s="184" customFormat="1" ht="24.95" customHeight="1">
      <c r="B68" s="178"/>
      <c r="C68" s="179"/>
      <c r="D68" s="180" t="s">
        <v>3166</v>
      </c>
      <c r="E68" s="181"/>
      <c r="F68" s="181"/>
      <c r="G68" s="181"/>
      <c r="H68" s="181"/>
      <c r="I68" s="20"/>
      <c r="J68" s="182">
        <f>J232</f>
        <v>0</v>
      </c>
      <c r="K68" s="183"/>
    </row>
    <row r="69" spans="2:11" s="184" customFormat="1" ht="24.95" customHeight="1">
      <c r="B69" s="178"/>
      <c r="C69" s="179"/>
      <c r="D69" s="180" t="s">
        <v>3167</v>
      </c>
      <c r="E69" s="181"/>
      <c r="F69" s="181"/>
      <c r="G69" s="181"/>
      <c r="H69" s="181"/>
      <c r="I69" s="20"/>
      <c r="J69" s="182">
        <f>J253</f>
        <v>0</v>
      </c>
      <c r="K69" s="183"/>
    </row>
    <row r="70" spans="2:11" s="184" customFormat="1" ht="24.95" customHeight="1">
      <c r="B70" s="178"/>
      <c r="C70" s="179"/>
      <c r="D70" s="180" t="s">
        <v>2252</v>
      </c>
      <c r="E70" s="181"/>
      <c r="F70" s="181"/>
      <c r="G70" s="181"/>
      <c r="H70" s="181"/>
      <c r="I70" s="20"/>
      <c r="J70" s="182">
        <f>J269</f>
        <v>0</v>
      </c>
      <c r="K70" s="183"/>
    </row>
    <row r="71" spans="2:11" s="140" customFormat="1" ht="21.75" customHeight="1">
      <c r="B71" s="141"/>
      <c r="C71" s="142"/>
      <c r="D71" s="142"/>
      <c r="E71" s="142"/>
      <c r="F71" s="142"/>
      <c r="G71" s="142"/>
      <c r="H71" s="142"/>
      <c r="I71" s="10"/>
      <c r="J71" s="142"/>
      <c r="K71" s="144"/>
    </row>
    <row r="72" spans="2:11" s="140" customFormat="1" ht="6.95" customHeight="1">
      <c r="B72" s="167"/>
      <c r="C72" s="168"/>
      <c r="D72" s="168"/>
      <c r="E72" s="168"/>
      <c r="F72" s="168"/>
      <c r="G72" s="168"/>
      <c r="H72" s="168"/>
      <c r="I72" s="17"/>
      <c r="J72" s="168"/>
      <c r="K72" s="169"/>
    </row>
    <row r="76" spans="2:12" s="140" customFormat="1" ht="6.95" customHeight="1">
      <c r="B76" s="170"/>
      <c r="C76" s="171"/>
      <c r="D76" s="171"/>
      <c r="E76" s="171"/>
      <c r="F76" s="171"/>
      <c r="G76" s="171"/>
      <c r="H76" s="171"/>
      <c r="I76" s="18"/>
      <c r="J76" s="171"/>
      <c r="K76" s="171"/>
      <c r="L76" s="141"/>
    </row>
    <row r="77" spans="2:12" s="140" customFormat="1" ht="36.95" customHeight="1">
      <c r="B77" s="141"/>
      <c r="C77" s="192" t="s">
        <v>180</v>
      </c>
      <c r="I77" s="22"/>
      <c r="L77" s="141"/>
    </row>
    <row r="78" spans="2:12" s="140" customFormat="1" ht="6.95" customHeight="1">
      <c r="B78" s="141"/>
      <c r="I78" s="22"/>
      <c r="L78" s="141"/>
    </row>
    <row r="79" spans="2:12" s="140" customFormat="1" ht="14.45" customHeight="1">
      <c r="B79" s="141"/>
      <c r="C79" s="193" t="s">
        <v>19</v>
      </c>
      <c r="I79" s="22"/>
      <c r="L79" s="141"/>
    </row>
    <row r="80" spans="2:12" s="140" customFormat="1" ht="16.5" customHeight="1">
      <c r="B80" s="141"/>
      <c r="E80" s="194" t="str">
        <f>E7</f>
        <v>Přístavba ZŠ Komenského, Dačice</v>
      </c>
      <c r="F80" s="195"/>
      <c r="G80" s="195"/>
      <c r="H80" s="195"/>
      <c r="I80" s="22"/>
      <c r="L80" s="141"/>
    </row>
    <row r="81" spans="2:12" ht="15">
      <c r="B81" s="132"/>
      <c r="C81" s="193" t="s">
        <v>134</v>
      </c>
      <c r="L81" s="132"/>
    </row>
    <row r="82" spans="2:12" s="140" customFormat="1" ht="16.5" customHeight="1">
      <c r="B82" s="141"/>
      <c r="E82" s="194" t="s">
        <v>2696</v>
      </c>
      <c r="F82" s="196"/>
      <c r="G82" s="196"/>
      <c r="H82" s="196"/>
      <c r="I82" s="22"/>
      <c r="L82" s="141"/>
    </row>
    <row r="83" spans="2:12" s="140" customFormat="1" ht="14.45" customHeight="1">
      <c r="B83" s="141"/>
      <c r="C83" s="193" t="s">
        <v>136</v>
      </c>
      <c r="I83" s="22"/>
      <c r="L83" s="141"/>
    </row>
    <row r="84" spans="2:12" s="140" customFormat="1" ht="17.25" customHeight="1">
      <c r="B84" s="141"/>
      <c r="E84" s="197" t="str">
        <f>E11</f>
        <v>SO02-04 - Elektroinstalace - silnoproud</v>
      </c>
      <c r="F84" s="196"/>
      <c r="G84" s="196"/>
      <c r="H84" s="196"/>
      <c r="I84" s="22"/>
      <c r="L84" s="141"/>
    </row>
    <row r="85" spans="2:12" s="140" customFormat="1" ht="6.95" customHeight="1">
      <c r="B85" s="141"/>
      <c r="I85" s="22"/>
      <c r="L85" s="141"/>
    </row>
    <row r="86" spans="2:12" s="140" customFormat="1" ht="18" customHeight="1">
      <c r="B86" s="141"/>
      <c r="C86" s="193" t="s">
        <v>23</v>
      </c>
      <c r="F86" s="198" t="str">
        <f>F14</f>
        <v xml:space="preserve"> </v>
      </c>
      <c r="I86" s="23" t="s">
        <v>25</v>
      </c>
      <c r="J86" s="199">
        <f>IF(J14="","",J14)</f>
        <v>43418</v>
      </c>
      <c r="L86" s="141"/>
    </row>
    <row r="87" spans="2:12" s="140" customFormat="1" ht="6.95" customHeight="1">
      <c r="B87" s="141"/>
      <c r="I87" s="22"/>
      <c r="L87" s="141"/>
    </row>
    <row r="88" spans="2:12" s="140" customFormat="1" ht="15">
      <c r="B88" s="141"/>
      <c r="C88" s="193" t="s">
        <v>26</v>
      </c>
      <c r="F88" s="198" t="str">
        <f>E17</f>
        <v>Město Dačice</v>
      </c>
      <c r="I88" s="23" t="s">
        <v>32</v>
      </c>
      <c r="J88" s="198" t="str">
        <f>E23</f>
        <v>f-plan, spol. s r.o.</v>
      </c>
      <c r="L88" s="141"/>
    </row>
    <row r="89" spans="2:12" s="140" customFormat="1" ht="14.45" customHeight="1">
      <c r="B89" s="141"/>
      <c r="C89" s="193" t="s">
        <v>30</v>
      </c>
      <c r="F89" s="198" t="str">
        <f>IF(E20="","",E20)</f>
        <v/>
      </c>
      <c r="I89" s="22"/>
      <c r="L89" s="141"/>
    </row>
    <row r="90" spans="2:12" s="140" customFormat="1" ht="10.35" customHeight="1">
      <c r="B90" s="141"/>
      <c r="I90" s="22"/>
      <c r="L90" s="141"/>
    </row>
    <row r="91" spans="2:20" s="207" customFormat="1" ht="29.25" customHeight="1">
      <c r="B91" s="200"/>
      <c r="C91" s="201" t="s">
        <v>181</v>
      </c>
      <c r="D91" s="202" t="s">
        <v>56</v>
      </c>
      <c r="E91" s="202" t="s">
        <v>52</v>
      </c>
      <c r="F91" s="202" t="s">
        <v>182</v>
      </c>
      <c r="G91" s="202" t="s">
        <v>183</v>
      </c>
      <c r="H91" s="202" t="s">
        <v>184</v>
      </c>
      <c r="I91" s="24" t="s">
        <v>185</v>
      </c>
      <c r="J91" s="202" t="s">
        <v>141</v>
      </c>
      <c r="K91" s="203" t="s">
        <v>186</v>
      </c>
      <c r="L91" s="200"/>
      <c r="M91" s="204" t="s">
        <v>187</v>
      </c>
      <c r="N91" s="205" t="s">
        <v>41</v>
      </c>
      <c r="O91" s="205" t="s">
        <v>188</v>
      </c>
      <c r="P91" s="205" t="s">
        <v>189</v>
      </c>
      <c r="Q91" s="205" t="s">
        <v>190</v>
      </c>
      <c r="R91" s="205" t="s">
        <v>191</v>
      </c>
      <c r="S91" s="205" t="s">
        <v>192</v>
      </c>
      <c r="T91" s="206" t="s">
        <v>193</v>
      </c>
    </row>
    <row r="92" spans="2:63" s="140" customFormat="1" ht="29.25" customHeight="1">
      <c r="B92" s="141"/>
      <c r="C92" s="208" t="s">
        <v>142</v>
      </c>
      <c r="I92" s="22"/>
      <c r="J92" s="209">
        <f>BK92</f>
        <v>0</v>
      </c>
      <c r="L92" s="141"/>
      <c r="M92" s="210"/>
      <c r="N92" s="153"/>
      <c r="O92" s="153"/>
      <c r="P92" s="211">
        <f>P93+P141+P187+P196+P207+P211+P228+P232+P253+P269</f>
        <v>0</v>
      </c>
      <c r="Q92" s="153"/>
      <c r="R92" s="211">
        <f>R93+R141+R187+R196+R207+R211+R228+R232+R253+R269</f>
        <v>0</v>
      </c>
      <c r="S92" s="153"/>
      <c r="T92" s="212">
        <f>T93+T141+T187+T196+T207+T211+T228+T232+T253+T269</f>
        <v>0</v>
      </c>
      <c r="AT92" s="128" t="s">
        <v>70</v>
      </c>
      <c r="AU92" s="128" t="s">
        <v>143</v>
      </c>
      <c r="BK92" s="213">
        <f>BK93+BK141+BK187+BK196+BK207+BK211+BK228+BK232+BK253+BK269</f>
        <v>0</v>
      </c>
    </row>
    <row r="93" spans="2:63" s="215" customFormat="1" ht="37.35" customHeight="1">
      <c r="B93" s="214"/>
      <c r="D93" s="216" t="s">
        <v>70</v>
      </c>
      <c r="E93" s="217" t="s">
        <v>2253</v>
      </c>
      <c r="F93" s="217" t="s">
        <v>2254</v>
      </c>
      <c r="I93" s="25"/>
      <c r="J93" s="218">
        <f>BK93</f>
        <v>0</v>
      </c>
      <c r="L93" s="214"/>
      <c r="M93" s="219"/>
      <c r="N93" s="220"/>
      <c r="O93" s="220"/>
      <c r="P93" s="221">
        <f>SUM(P94:P140)</f>
        <v>0</v>
      </c>
      <c r="Q93" s="220"/>
      <c r="R93" s="221">
        <f>SUM(R94:R140)</f>
        <v>0</v>
      </c>
      <c r="S93" s="220"/>
      <c r="T93" s="222">
        <f>SUM(T94:T140)</f>
        <v>0</v>
      </c>
      <c r="AR93" s="216" t="s">
        <v>215</v>
      </c>
      <c r="AT93" s="223" t="s">
        <v>70</v>
      </c>
      <c r="AU93" s="223" t="s">
        <v>71</v>
      </c>
      <c r="AY93" s="216" t="s">
        <v>196</v>
      </c>
      <c r="BK93" s="224">
        <f>SUM(BK94:BK140)</f>
        <v>0</v>
      </c>
    </row>
    <row r="94" spans="2:65" s="140" customFormat="1" ht="16.5" customHeight="1">
      <c r="B94" s="141"/>
      <c r="C94" s="266" t="s">
        <v>78</v>
      </c>
      <c r="D94" s="266" t="s">
        <v>297</v>
      </c>
      <c r="E94" s="267" t="s">
        <v>2255</v>
      </c>
      <c r="F94" s="268" t="s">
        <v>2256</v>
      </c>
      <c r="G94" s="269" t="s">
        <v>304</v>
      </c>
      <c r="H94" s="270">
        <v>160</v>
      </c>
      <c r="I94" s="30"/>
      <c r="J94" s="271">
        <f aca="true" t="shared" si="0" ref="J94:J140">ROUND(I94*H94,2)</f>
        <v>0</v>
      </c>
      <c r="K94" s="268" t="s">
        <v>5</v>
      </c>
      <c r="L94" s="272"/>
      <c r="M94" s="273" t="s">
        <v>5</v>
      </c>
      <c r="N94" s="274" t="s">
        <v>42</v>
      </c>
      <c r="O94" s="142"/>
      <c r="P94" s="235">
        <f aca="true" t="shared" si="1" ref="P94:P140">O94*H94</f>
        <v>0</v>
      </c>
      <c r="Q94" s="235">
        <v>0</v>
      </c>
      <c r="R94" s="235">
        <f aca="true" t="shared" si="2" ref="R94:R140">Q94*H94</f>
        <v>0</v>
      </c>
      <c r="S94" s="235">
        <v>0</v>
      </c>
      <c r="T94" s="236">
        <f aca="true" t="shared" si="3" ref="T94:T140">S94*H94</f>
        <v>0</v>
      </c>
      <c r="AR94" s="128" t="s">
        <v>854</v>
      </c>
      <c r="AT94" s="128" t="s">
        <v>297</v>
      </c>
      <c r="AU94" s="128" t="s">
        <v>78</v>
      </c>
      <c r="AY94" s="128" t="s">
        <v>196</v>
      </c>
      <c r="BE94" s="237">
        <f aca="true" t="shared" si="4" ref="BE94:BE140">IF(N94="základní",J94,0)</f>
        <v>0</v>
      </c>
      <c r="BF94" s="237">
        <f aca="true" t="shared" si="5" ref="BF94:BF140">IF(N94="snížená",J94,0)</f>
        <v>0</v>
      </c>
      <c r="BG94" s="237">
        <f aca="true" t="shared" si="6" ref="BG94:BG140">IF(N94="zákl. přenesená",J94,0)</f>
        <v>0</v>
      </c>
      <c r="BH94" s="237">
        <f aca="true" t="shared" si="7" ref="BH94:BH140">IF(N94="sníž. přenesená",J94,0)</f>
        <v>0</v>
      </c>
      <c r="BI94" s="237">
        <f aca="true" t="shared" si="8" ref="BI94:BI140">IF(N94="nulová",J94,0)</f>
        <v>0</v>
      </c>
      <c r="BJ94" s="128" t="s">
        <v>78</v>
      </c>
      <c r="BK94" s="237">
        <f aca="true" t="shared" si="9" ref="BK94:BK140">ROUND(I94*H94,2)</f>
        <v>0</v>
      </c>
      <c r="BL94" s="128" t="s">
        <v>382</v>
      </c>
      <c r="BM94" s="128" t="s">
        <v>80</v>
      </c>
    </row>
    <row r="95" spans="2:65" s="140" customFormat="1" ht="16.5" customHeight="1">
      <c r="B95" s="141"/>
      <c r="C95" s="266" t="s">
        <v>80</v>
      </c>
      <c r="D95" s="266" t="s">
        <v>297</v>
      </c>
      <c r="E95" s="267" t="s">
        <v>2257</v>
      </c>
      <c r="F95" s="268" t="s">
        <v>2258</v>
      </c>
      <c r="G95" s="269" t="s">
        <v>304</v>
      </c>
      <c r="H95" s="270">
        <v>620</v>
      </c>
      <c r="I95" s="30"/>
      <c r="J95" s="271">
        <f t="shared" si="0"/>
        <v>0</v>
      </c>
      <c r="K95" s="268" t="s">
        <v>5</v>
      </c>
      <c r="L95" s="272"/>
      <c r="M95" s="273" t="s">
        <v>5</v>
      </c>
      <c r="N95" s="274" t="s">
        <v>42</v>
      </c>
      <c r="O95" s="142"/>
      <c r="P95" s="235">
        <f t="shared" si="1"/>
        <v>0</v>
      </c>
      <c r="Q95" s="235">
        <v>0</v>
      </c>
      <c r="R95" s="235">
        <f t="shared" si="2"/>
        <v>0</v>
      </c>
      <c r="S95" s="235">
        <v>0</v>
      </c>
      <c r="T95" s="236">
        <f t="shared" si="3"/>
        <v>0</v>
      </c>
      <c r="AR95" s="128" t="s">
        <v>854</v>
      </c>
      <c r="AT95" s="128" t="s">
        <v>297</v>
      </c>
      <c r="AU95" s="128" t="s">
        <v>78</v>
      </c>
      <c r="AY95" s="128" t="s">
        <v>196</v>
      </c>
      <c r="BE95" s="237">
        <f t="shared" si="4"/>
        <v>0</v>
      </c>
      <c r="BF95" s="237">
        <f t="shared" si="5"/>
        <v>0</v>
      </c>
      <c r="BG95" s="237">
        <f t="shared" si="6"/>
        <v>0</v>
      </c>
      <c r="BH95" s="237">
        <f t="shared" si="7"/>
        <v>0</v>
      </c>
      <c r="BI95" s="237">
        <f t="shared" si="8"/>
        <v>0</v>
      </c>
      <c r="BJ95" s="128" t="s">
        <v>78</v>
      </c>
      <c r="BK95" s="237">
        <f t="shared" si="9"/>
        <v>0</v>
      </c>
      <c r="BL95" s="128" t="s">
        <v>382</v>
      </c>
      <c r="BM95" s="128" t="s">
        <v>203</v>
      </c>
    </row>
    <row r="96" spans="2:65" s="140" customFormat="1" ht="16.5" customHeight="1">
      <c r="B96" s="141"/>
      <c r="C96" s="266" t="s">
        <v>215</v>
      </c>
      <c r="D96" s="266" t="s">
        <v>297</v>
      </c>
      <c r="E96" s="267" t="s">
        <v>2259</v>
      </c>
      <c r="F96" s="268" t="s">
        <v>2260</v>
      </c>
      <c r="G96" s="269" t="s">
        <v>304</v>
      </c>
      <c r="H96" s="270">
        <v>110</v>
      </c>
      <c r="I96" s="30"/>
      <c r="J96" s="271">
        <f t="shared" si="0"/>
        <v>0</v>
      </c>
      <c r="K96" s="268" t="s">
        <v>5</v>
      </c>
      <c r="L96" s="272"/>
      <c r="M96" s="273" t="s">
        <v>5</v>
      </c>
      <c r="N96" s="274" t="s">
        <v>42</v>
      </c>
      <c r="O96" s="142"/>
      <c r="P96" s="235">
        <f t="shared" si="1"/>
        <v>0</v>
      </c>
      <c r="Q96" s="235">
        <v>0</v>
      </c>
      <c r="R96" s="235">
        <f t="shared" si="2"/>
        <v>0</v>
      </c>
      <c r="S96" s="235">
        <v>0</v>
      </c>
      <c r="T96" s="236">
        <f t="shared" si="3"/>
        <v>0</v>
      </c>
      <c r="AR96" s="128" t="s">
        <v>854</v>
      </c>
      <c r="AT96" s="128" t="s">
        <v>297</v>
      </c>
      <c r="AU96" s="128" t="s">
        <v>78</v>
      </c>
      <c r="AY96" s="128" t="s">
        <v>196</v>
      </c>
      <c r="BE96" s="237">
        <f t="shared" si="4"/>
        <v>0</v>
      </c>
      <c r="BF96" s="237">
        <f t="shared" si="5"/>
        <v>0</v>
      </c>
      <c r="BG96" s="237">
        <f t="shared" si="6"/>
        <v>0</v>
      </c>
      <c r="BH96" s="237">
        <f t="shared" si="7"/>
        <v>0</v>
      </c>
      <c r="BI96" s="237">
        <f t="shared" si="8"/>
        <v>0</v>
      </c>
      <c r="BJ96" s="128" t="s">
        <v>78</v>
      </c>
      <c r="BK96" s="237">
        <f t="shared" si="9"/>
        <v>0</v>
      </c>
      <c r="BL96" s="128" t="s">
        <v>382</v>
      </c>
      <c r="BM96" s="128" t="s">
        <v>221</v>
      </c>
    </row>
    <row r="97" spans="2:65" s="140" customFormat="1" ht="16.5" customHeight="1">
      <c r="B97" s="141"/>
      <c r="C97" s="266" t="s">
        <v>203</v>
      </c>
      <c r="D97" s="266" t="s">
        <v>297</v>
      </c>
      <c r="E97" s="267" t="s">
        <v>2261</v>
      </c>
      <c r="F97" s="268" t="s">
        <v>2262</v>
      </c>
      <c r="G97" s="269" t="s">
        <v>304</v>
      </c>
      <c r="H97" s="270">
        <v>65</v>
      </c>
      <c r="I97" s="30"/>
      <c r="J97" s="271">
        <f t="shared" si="0"/>
        <v>0</v>
      </c>
      <c r="K97" s="268" t="s">
        <v>5</v>
      </c>
      <c r="L97" s="272"/>
      <c r="M97" s="273" t="s">
        <v>5</v>
      </c>
      <c r="N97" s="274" t="s">
        <v>42</v>
      </c>
      <c r="O97" s="142"/>
      <c r="P97" s="235">
        <f t="shared" si="1"/>
        <v>0</v>
      </c>
      <c r="Q97" s="235">
        <v>0</v>
      </c>
      <c r="R97" s="235">
        <f t="shared" si="2"/>
        <v>0</v>
      </c>
      <c r="S97" s="235">
        <v>0</v>
      </c>
      <c r="T97" s="236">
        <f t="shared" si="3"/>
        <v>0</v>
      </c>
      <c r="AR97" s="128" t="s">
        <v>854</v>
      </c>
      <c r="AT97" s="128" t="s">
        <v>297</v>
      </c>
      <c r="AU97" s="128" t="s">
        <v>78</v>
      </c>
      <c r="AY97" s="128" t="s">
        <v>196</v>
      </c>
      <c r="BE97" s="237">
        <f t="shared" si="4"/>
        <v>0</v>
      </c>
      <c r="BF97" s="237">
        <f t="shared" si="5"/>
        <v>0</v>
      </c>
      <c r="BG97" s="237">
        <f t="shared" si="6"/>
        <v>0</v>
      </c>
      <c r="BH97" s="237">
        <f t="shared" si="7"/>
        <v>0</v>
      </c>
      <c r="BI97" s="237">
        <f t="shared" si="8"/>
        <v>0</v>
      </c>
      <c r="BJ97" s="128" t="s">
        <v>78</v>
      </c>
      <c r="BK97" s="237">
        <f t="shared" si="9"/>
        <v>0</v>
      </c>
      <c r="BL97" s="128" t="s">
        <v>382</v>
      </c>
      <c r="BM97" s="128" t="s">
        <v>230</v>
      </c>
    </row>
    <row r="98" spans="2:65" s="140" customFormat="1" ht="16.5" customHeight="1">
      <c r="B98" s="141"/>
      <c r="C98" s="266" t="s">
        <v>224</v>
      </c>
      <c r="D98" s="266" t="s">
        <v>297</v>
      </c>
      <c r="E98" s="267" t="s">
        <v>2263</v>
      </c>
      <c r="F98" s="268" t="s">
        <v>2264</v>
      </c>
      <c r="G98" s="269" t="s">
        <v>304</v>
      </c>
      <c r="H98" s="270">
        <v>450</v>
      </c>
      <c r="I98" s="30"/>
      <c r="J98" s="271">
        <f t="shared" si="0"/>
        <v>0</v>
      </c>
      <c r="K98" s="268" t="s">
        <v>5</v>
      </c>
      <c r="L98" s="272"/>
      <c r="M98" s="273" t="s">
        <v>5</v>
      </c>
      <c r="N98" s="274" t="s">
        <v>42</v>
      </c>
      <c r="O98" s="142"/>
      <c r="P98" s="235">
        <f t="shared" si="1"/>
        <v>0</v>
      </c>
      <c r="Q98" s="235">
        <v>0</v>
      </c>
      <c r="R98" s="235">
        <f t="shared" si="2"/>
        <v>0</v>
      </c>
      <c r="S98" s="235">
        <v>0</v>
      </c>
      <c r="T98" s="236">
        <f t="shared" si="3"/>
        <v>0</v>
      </c>
      <c r="AR98" s="128" t="s">
        <v>854</v>
      </c>
      <c r="AT98" s="128" t="s">
        <v>297</v>
      </c>
      <c r="AU98" s="128" t="s">
        <v>78</v>
      </c>
      <c r="AY98" s="128" t="s">
        <v>196</v>
      </c>
      <c r="BE98" s="237">
        <f t="shared" si="4"/>
        <v>0</v>
      </c>
      <c r="BF98" s="237">
        <f t="shared" si="5"/>
        <v>0</v>
      </c>
      <c r="BG98" s="237">
        <f t="shared" si="6"/>
        <v>0</v>
      </c>
      <c r="BH98" s="237">
        <f t="shared" si="7"/>
        <v>0</v>
      </c>
      <c r="BI98" s="237">
        <f t="shared" si="8"/>
        <v>0</v>
      </c>
      <c r="BJ98" s="128" t="s">
        <v>78</v>
      </c>
      <c r="BK98" s="237">
        <f t="shared" si="9"/>
        <v>0</v>
      </c>
      <c r="BL98" s="128" t="s">
        <v>382</v>
      </c>
      <c r="BM98" s="128" t="s">
        <v>238</v>
      </c>
    </row>
    <row r="99" spans="2:65" s="140" customFormat="1" ht="16.5" customHeight="1">
      <c r="B99" s="141"/>
      <c r="C99" s="266" t="s">
        <v>221</v>
      </c>
      <c r="D99" s="266" t="s">
        <v>297</v>
      </c>
      <c r="E99" s="267" t="s">
        <v>2265</v>
      </c>
      <c r="F99" s="268" t="s">
        <v>2266</v>
      </c>
      <c r="G99" s="269" t="s">
        <v>304</v>
      </c>
      <c r="H99" s="270">
        <v>65</v>
      </c>
      <c r="I99" s="30"/>
      <c r="J99" s="271">
        <f t="shared" si="0"/>
        <v>0</v>
      </c>
      <c r="K99" s="268" t="s">
        <v>5</v>
      </c>
      <c r="L99" s="272"/>
      <c r="M99" s="273" t="s">
        <v>5</v>
      </c>
      <c r="N99" s="274" t="s">
        <v>42</v>
      </c>
      <c r="O99" s="142"/>
      <c r="P99" s="235">
        <f t="shared" si="1"/>
        <v>0</v>
      </c>
      <c r="Q99" s="235">
        <v>0</v>
      </c>
      <c r="R99" s="235">
        <f t="shared" si="2"/>
        <v>0</v>
      </c>
      <c r="S99" s="235">
        <v>0</v>
      </c>
      <c r="T99" s="236">
        <f t="shared" si="3"/>
        <v>0</v>
      </c>
      <c r="AR99" s="128" t="s">
        <v>854</v>
      </c>
      <c r="AT99" s="128" t="s">
        <v>297</v>
      </c>
      <c r="AU99" s="128" t="s">
        <v>78</v>
      </c>
      <c r="AY99" s="128" t="s">
        <v>196</v>
      </c>
      <c r="BE99" s="237">
        <f t="shared" si="4"/>
        <v>0</v>
      </c>
      <c r="BF99" s="237">
        <f t="shared" si="5"/>
        <v>0</v>
      </c>
      <c r="BG99" s="237">
        <f t="shared" si="6"/>
        <v>0</v>
      </c>
      <c r="BH99" s="237">
        <f t="shared" si="7"/>
        <v>0</v>
      </c>
      <c r="BI99" s="237">
        <f t="shared" si="8"/>
        <v>0</v>
      </c>
      <c r="BJ99" s="128" t="s">
        <v>78</v>
      </c>
      <c r="BK99" s="237">
        <f t="shared" si="9"/>
        <v>0</v>
      </c>
      <c r="BL99" s="128" t="s">
        <v>382</v>
      </c>
      <c r="BM99" s="128" t="s">
        <v>248</v>
      </c>
    </row>
    <row r="100" spans="2:65" s="140" customFormat="1" ht="16.5" customHeight="1">
      <c r="B100" s="141"/>
      <c r="C100" s="266" t="s">
        <v>232</v>
      </c>
      <c r="D100" s="266" t="s">
        <v>297</v>
      </c>
      <c r="E100" s="267" t="s">
        <v>2267</v>
      </c>
      <c r="F100" s="268" t="s">
        <v>2268</v>
      </c>
      <c r="G100" s="269" t="s">
        <v>304</v>
      </c>
      <c r="H100" s="270">
        <v>40</v>
      </c>
      <c r="I100" s="30"/>
      <c r="J100" s="271">
        <f t="shared" si="0"/>
        <v>0</v>
      </c>
      <c r="K100" s="268" t="s">
        <v>5</v>
      </c>
      <c r="L100" s="272"/>
      <c r="M100" s="273" t="s">
        <v>5</v>
      </c>
      <c r="N100" s="274" t="s">
        <v>42</v>
      </c>
      <c r="O100" s="142"/>
      <c r="P100" s="235">
        <f t="shared" si="1"/>
        <v>0</v>
      </c>
      <c r="Q100" s="235">
        <v>0</v>
      </c>
      <c r="R100" s="235">
        <f t="shared" si="2"/>
        <v>0</v>
      </c>
      <c r="S100" s="235">
        <v>0</v>
      </c>
      <c r="T100" s="236">
        <f t="shared" si="3"/>
        <v>0</v>
      </c>
      <c r="AR100" s="128" t="s">
        <v>854</v>
      </c>
      <c r="AT100" s="128" t="s">
        <v>297</v>
      </c>
      <c r="AU100" s="128" t="s">
        <v>78</v>
      </c>
      <c r="AY100" s="128" t="s">
        <v>196</v>
      </c>
      <c r="BE100" s="237">
        <f t="shared" si="4"/>
        <v>0</v>
      </c>
      <c r="BF100" s="237">
        <f t="shared" si="5"/>
        <v>0</v>
      </c>
      <c r="BG100" s="237">
        <f t="shared" si="6"/>
        <v>0</v>
      </c>
      <c r="BH100" s="237">
        <f t="shared" si="7"/>
        <v>0</v>
      </c>
      <c r="BI100" s="237">
        <f t="shared" si="8"/>
        <v>0</v>
      </c>
      <c r="BJ100" s="128" t="s">
        <v>78</v>
      </c>
      <c r="BK100" s="237">
        <f t="shared" si="9"/>
        <v>0</v>
      </c>
      <c r="BL100" s="128" t="s">
        <v>382</v>
      </c>
      <c r="BM100" s="128" t="s">
        <v>255</v>
      </c>
    </row>
    <row r="101" spans="2:65" s="140" customFormat="1" ht="16.5" customHeight="1">
      <c r="B101" s="141"/>
      <c r="C101" s="266" t="s">
        <v>230</v>
      </c>
      <c r="D101" s="266" t="s">
        <v>297</v>
      </c>
      <c r="E101" s="267" t="s">
        <v>3168</v>
      </c>
      <c r="F101" s="268" t="s">
        <v>3169</v>
      </c>
      <c r="G101" s="269" t="s">
        <v>304</v>
      </c>
      <c r="H101" s="270">
        <v>90</v>
      </c>
      <c r="I101" s="30"/>
      <c r="J101" s="271">
        <f t="shared" si="0"/>
        <v>0</v>
      </c>
      <c r="K101" s="268" t="s">
        <v>5</v>
      </c>
      <c r="L101" s="272"/>
      <c r="M101" s="273" t="s">
        <v>5</v>
      </c>
      <c r="N101" s="274" t="s">
        <v>42</v>
      </c>
      <c r="O101" s="142"/>
      <c r="P101" s="235">
        <f t="shared" si="1"/>
        <v>0</v>
      </c>
      <c r="Q101" s="235">
        <v>0</v>
      </c>
      <c r="R101" s="235">
        <f t="shared" si="2"/>
        <v>0</v>
      </c>
      <c r="S101" s="235">
        <v>0</v>
      </c>
      <c r="T101" s="236">
        <f t="shared" si="3"/>
        <v>0</v>
      </c>
      <c r="AR101" s="128" t="s">
        <v>854</v>
      </c>
      <c r="AT101" s="128" t="s">
        <v>297</v>
      </c>
      <c r="AU101" s="128" t="s">
        <v>78</v>
      </c>
      <c r="AY101" s="128" t="s">
        <v>196</v>
      </c>
      <c r="BE101" s="237">
        <f t="shared" si="4"/>
        <v>0</v>
      </c>
      <c r="BF101" s="237">
        <f t="shared" si="5"/>
        <v>0</v>
      </c>
      <c r="BG101" s="237">
        <f t="shared" si="6"/>
        <v>0</v>
      </c>
      <c r="BH101" s="237">
        <f t="shared" si="7"/>
        <v>0</v>
      </c>
      <c r="BI101" s="237">
        <f t="shared" si="8"/>
        <v>0</v>
      </c>
      <c r="BJ101" s="128" t="s">
        <v>78</v>
      </c>
      <c r="BK101" s="237">
        <f t="shared" si="9"/>
        <v>0</v>
      </c>
      <c r="BL101" s="128" t="s">
        <v>382</v>
      </c>
      <c r="BM101" s="128" t="s">
        <v>263</v>
      </c>
    </row>
    <row r="102" spans="2:65" s="140" customFormat="1" ht="16.5" customHeight="1">
      <c r="B102" s="141"/>
      <c r="C102" s="266" t="s">
        <v>242</v>
      </c>
      <c r="D102" s="266" t="s">
        <v>297</v>
      </c>
      <c r="E102" s="267" t="s">
        <v>2271</v>
      </c>
      <c r="F102" s="268" t="s">
        <v>2272</v>
      </c>
      <c r="G102" s="269" t="s">
        <v>304</v>
      </c>
      <c r="H102" s="270">
        <v>65</v>
      </c>
      <c r="I102" s="30"/>
      <c r="J102" s="271">
        <f t="shared" si="0"/>
        <v>0</v>
      </c>
      <c r="K102" s="268" t="s">
        <v>5</v>
      </c>
      <c r="L102" s="272"/>
      <c r="M102" s="273" t="s">
        <v>5</v>
      </c>
      <c r="N102" s="274" t="s">
        <v>42</v>
      </c>
      <c r="O102" s="142"/>
      <c r="P102" s="235">
        <f t="shared" si="1"/>
        <v>0</v>
      </c>
      <c r="Q102" s="235">
        <v>0</v>
      </c>
      <c r="R102" s="235">
        <f t="shared" si="2"/>
        <v>0</v>
      </c>
      <c r="S102" s="235">
        <v>0</v>
      </c>
      <c r="T102" s="236">
        <f t="shared" si="3"/>
        <v>0</v>
      </c>
      <c r="AR102" s="128" t="s">
        <v>854</v>
      </c>
      <c r="AT102" s="128" t="s">
        <v>297</v>
      </c>
      <c r="AU102" s="128" t="s">
        <v>78</v>
      </c>
      <c r="AY102" s="128" t="s">
        <v>196</v>
      </c>
      <c r="BE102" s="237">
        <f t="shared" si="4"/>
        <v>0</v>
      </c>
      <c r="BF102" s="237">
        <f t="shared" si="5"/>
        <v>0</v>
      </c>
      <c r="BG102" s="237">
        <f t="shared" si="6"/>
        <v>0</v>
      </c>
      <c r="BH102" s="237">
        <f t="shared" si="7"/>
        <v>0</v>
      </c>
      <c r="BI102" s="237">
        <f t="shared" si="8"/>
        <v>0</v>
      </c>
      <c r="BJ102" s="128" t="s">
        <v>78</v>
      </c>
      <c r="BK102" s="237">
        <f t="shared" si="9"/>
        <v>0</v>
      </c>
      <c r="BL102" s="128" t="s">
        <v>382</v>
      </c>
      <c r="BM102" s="128" t="s">
        <v>269</v>
      </c>
    </row>
    <row r="103" spans="2:65" s="140" customFormat="1" ht="16.5" customHeight="1">
      <c r="B103" s="141"/>
      <c r="C103" s="266" t="s">
        <v>238</v>
      </c>
      <c r="D103" s="266" t="s">
        <v>297</v>
      </c>
      <c r="E103" s="267" t="s">
        <v>2273</v>
      </c>
      <c r="F103" s="268" t="s">
        <v>2274</v>
      </c>
      <c r="G103" s="269" t="s">
        <v>304</v>
      </c>
      <c r="H103" s="270">
        <v>35</v>
      </c>
      <c r="I103" s="30"/>
      <c r="J103" s="271">
        <f t="shared" si="0"/>
        <v>0</v>
      </c>
      <c r="K103" s="268" t="s">
        <v>5</v>
      </c>
      <c r="L103" s="272"/>
      <c r="M103" s="273" t="s">
        <v>5</v>
      </c>
      <c r="N103" s="274" t="s">
        <v>42</v>
      </c>
      <c r="O103" s="142"/>
      <c r="P103" s="235">
        <f t="shared" si="1"/>
        <v>0</v>
      </c>
      <c r="Q103" s="235">
        <v>0</v>
      </c>
      <c r="R103" s="235">
        <f t="shared" si="2"/>
        <v>0</v>
      </c>
      <c r="S103" s="235">
        <v>0</v>
      </c>
      <c r="T103" s="236">
        <f t="shared" si="3"/>
        <v>0</v>
      </c>
      <c r="AR103" s="128" t="s">
        <v>854</v>
      </c>
      <c r="AT103" s="128" t="s">
        <v>297</v>
      </c>
      <c r="AU103" s="128" t="s">
        <v>78</v>
      </c>
      <c r="AY103" s="128" t="s">
        <v>196</v>
      </c>
      <c r="BE103" s="237">
        <f t="shared" si="4"/>
        <v>0</v>
      </c>
      <c r="BF103" s="237">
        <f t="shared" si="5"/>
        <v>0</v>
      </c>
      <c r="BG103" s="237">
        <f t="shared" si="6"/>
        <v>0</v>
      </c>
      <c r="BH103" s="237">
        <f t="shared" si="7"/>
        <v>0</v>
      </c>
      <c r="BI103" s="237">
        <f t="shared" si="8"/>
        <v>0</v>
      </c>
      <c r="BJ103" s="128" t="s">
        <v>78</v>
      </c>
      <c r="BK103" s="237">
        <f t="shared" si="9"/>
        <v>0</v>
      </c>
      <c r="BL103" s="128" t="s">
        <v>382</v>
      </c>
      <c r="BM103" s="128" t="s">
        <v>274</v>
      </c>
    </row>
    <row r="104" spans="2:65" s="140" customFormat="1" ht="16.5" customHeight="1">
      <c r="B104" s="141"/>
      <c r="C104" s="266" t="s">
        <v>249</v>
      </c>
      <c r="D104" s="266" t="s">
        <v>297</v>
      </c>
      <c r="E104" s="267" t="s">
        <v>2275</v>
      </c>
      <c r="F104" s="268" t="s">
        <v>2276</v>
      </c>
      <c r="G104" s="269" t="s">
        <v>304</v>
      </c>
      <c r="H104" s="270">
        <v>40</v>
      </c>
      <c r="I104" s="30"/>
      <c r="J104" s="271">
        <f t="shared" si="0"/>
        <v>0</v>
      </c>
      <c r="K104" s="268" t="s">
        <v>5</v>
      </c>
      <c r="L104" s="272"/>
      <c r="M104" s="273" t="s">
        <v>5</v>
      </c>
      <c r="N104" s="274" t="s">
        <v>42</v>
      </c>
      <c r="O104" s="142"/>
      <c r="P104" s="235">
        <f t="shared" si="1"/>
        <v>0</v>
      </c>
      <c r="Q104" s="235">
        <v>0</v>
      </c>
      <c r="R104" s="235">
        <f t="shared" si="2"/>
        <v>0</v>
      </c>
      <c r="S104" s="235">
        <v>0</v>
      </c>
      <c r="T104" s="236">
        <f t="shared" si="3"/>
        <v>0</v>
      </c>
      <c r="AR104" s="128" t="s">
        <v>854</v>
      </c>
      <c r="AT104" s="128" t="s">
        <v>297</v>
      </c>
      <c r="AU104" s="128" t="s">
        <v>78</v>
      </c>
      <c r="AY104" s="128" t="s">
        <v>196</v>
      </c>
      <c r="BE104" s="237">
        <f t="shared" si="4"/>
        <v>0</v>
      </c>
      <c r="BF104" s="237">
        <f t="shared" si="5"/>
        <v>0</v>
      </c>
      <c r="BG104" s="237">
        <f t="shared" si="6"/>
        <v>0</v>
      </c>
      <c r="BH104" s="237">
        <f t="shared" si="7"/>
        <v>0</v>
      </c>
      <c r="BI104" s="237">
        <f t="shared" si="8"/>
        <v>0</v>
      </c>
      <c r="BJ104" s="128" t="s">
        <v>78</v>
      </c>
      <c r="BK104" s="237">
        <f t="shared" si="9"/>
        <v>0</v>
      </c>
      <c r="BL104" s="128" t="s">
        <v>382</v>
      </c>
      <c r="BM104" s="128" t="s">
        <v>281</v>
      </c>
    </row>
    <row r="105" spans="2:65" s="140" customFormat="1" ht="16.5" customHeight="1">
      <c r="B105" s="141"/>
      <c r="C105" s="266" t="s">
        <v>248</v>
      </c>
      <c r="D105" s="266" t="s">
        <v>297</v>
      </c>
      <c r="E105" s="267" t="s">
        <v>2277</v>
      </c>
      <c r="F105" s="268" t="s">
        <v>2278</v>
      </c>
      <c r="G105" s="269" t="s">
        <v>304</v>
      </c>
      <c r="H105" s="270">
        <v>80</v>
      </c>
      <c r="I105" s="30"/>
      <c r="J105" s="271">
        <f t="shared" si="0"/>
        <v>0</v>
      </c>
      <c r="K105" s="268" t="s">
        <v>5</v>
      </c>
      <c r="L105" s="272"/>
      <c r="M105" s="273" t="s">
        <v>5</v>
      </c>
      <c r="N105" s="274" t="s">
        <v>42</v>
      </c>
      <c r="O105" s="142"/>
      <c r="P105" s="235">
        <f t="shared" si="1"/>
        <v>0</v>
      </c>
      <c r="Q105" s="235">
        <v>0</v>
      </c>
      <c r="R105" s="235">
        <f t="shared" si="2"/>
        <v>0</v>
      </c>
      <c r="S105" s="235">
        <v>0</v>
      </c>
      <c r="T105" s="236">
        <f t="shared" si="3"/>
        <v>0</v>
      </c>
      <c r="AR105" s="128" t="s">
        <v>854</v>
      </c>
      <c r="AT105" s="128" t="s">
        <v>297</v>
      </c>
      <c r="AU105" s="128" t="s">
        <v>78</v>
      </c>
      <c r="AY105" s="128" t="s">
        <v>196</v>
      </c>
      <c r="BE105" s="237">
        <f t="shared" si="4"/>
        <v>0</v>
      </c>
      <c r="BF105" s="237">
        <f t="shared" si="5"/>
        <v>0</v>
      </c>
      <c r="BG105" s="237">
        <f t="shared" si="6"/>
        <v>0</v>
      </c>
      <c r="BH105" s="237">
        <f t="shared" si="7"/>
        <v>0</v>
      </c>
      <c r="BI105" s="237">
        <f t="shared" si="8"/>
        <v>0</v>
      </c>
      <c r="BJ105" s="128" t="s">
        <v>78</v>
      </c>
      <c r="BK105" s="237">
        <f t="shared" si="9"/>
        <v>0</v>
      </c>
      <c r="BL105" s="128" t="s">
        <v>382</v>
      </c>
      <c r="BM105" s="128" t="s">
        <v>286</v>
      </c>
    </row>
    <row r="106" spans="2:65" s="140" customFormat="1" ht="16.5" customHeight="1">
      <c r="B106" s="141"/>
      <c r="C106" s="266" t="s">
        <v>257</v>
      </c>
      <c r="D106" s="266" t="s">
        <v>297</v>
      </c>
      <c r="E106" s="267" t="s">
        <v>2279</v>
      </c>
      <c r="F106" s="268" t="s">
        <v>2280</v>
      </c>
      <c r="G106" s="269" t="s">
        <v>304</v>
      </c>
      <c r="H106" s="270">
        <v>2250</v>
      </c>
      <c r="I106" s="30"/>
      <c r="J106" s="271">
        <f t="shared" si="0"/>
        <v>0</v>
      </c>
      <c r="K106" s="268" t="s">
        <v>5</v>
      </c>
      <c r="L106" s="272"/>
      <c r="M106" s="273" t="s">
        <v>5</v>
      </c>
      <c r="N106" s="274" t="s">
        <v>42</v>
      </c>
      <c r="O106" s="142"/>
      <c r="P106" s="235">
        <f t="shared" si="1"/>
        <v>0</v>
      </c>
      <c r="Q106" s="235">
        <v>0</v>
      </c>
      <c r="R106" s="235">
        <f t="shared" si="2"/>
        <v>0</v>
      </c>
      <c r="S106" s="235">
        <v>0</v>
      </c>
      <c r="T106" s="236">
        <f t="shared" si="3"/>
        <v>0</v>
      </c>
      <c r="AR106" s="128" t="s">
        <v>854</v>
      </c>
      <c r="AT106" s="128" t="s">
        <v>297</v>
      </c>
      <c r="AU106" s="128" t="s">
        <v>78</v>
      </c>
      <c r="AY106" s="128" t="s">
        <v>196</v>
      </c>
      <c r="BE106" s="237">
        <f t="shared" si="4"/>
        <v>0</v>
      </c>
      <c r="BF106" s="237">
        <f t="shared" si="5"/>
        <v>0</v>
      </c>
      <c r="BG106" s="237">
        <f t="shared" si="6"/>
        <v>0</v>
      </c>
      <c r="BH106" s="237">
        <f t="shared" si="7"/>
        <v>0</v>
      </c>
      <c r="BI106" s="237">
        <f t="shared" si="8"/>
        <v>0</v>
      </c>
      <c r="BJ106" s="128" t="s">
        <v>78</v>
      </c>
      <c r="BK106" s="237">
        <f t="shared" si="9"/>
        <v>0</v>
      </c>
      <c r="BL106" s="128" t="s">
        <v>382</v>
      </c>
      <c r="BM106" s="128" t="s">
        <v>292</v>
      </c>
    </row>
    <row r="107" spans="2:65" s="140" customFormat="1" ht="16.5" customHeight="1">
      <c r="B107" s="141"/>
      <c r="C107" s="266" t="s">
        <v>255</v>
      </c>
      <c r="D107" s="266" t="s">
        <v>297</v>
      </c>
      <c r="E107" s="267" t="s">
        <v>2281</v>
      </c>
      <c r="F107" s="268" t="s">
        <v>2282</v>
      </c>
      <c r="G107" s="269" t="s">
        <v>304</v>
      </c>
      <c r="H107" s="270">
        <v>55</v>
      </c>
      <c r="I107" s="30"/>
      <c r="J107" s="271">
        <f t="shared" si="0"/>
        <v>0</v>
      </c>
      <c r="K107" s="268" t="s">
        <v>5</v>
      </c>
      <c r="L107" s="272"/>
      <c r="M107" s="273" t="s">
        <v>5</v>
      </c>
      <c r="N107" s="274" t="s">
        <v>42</v>
      </c>
      <c r="O107" s="142"/>
      <c r="P107" s="235">
        <f t="shared" si="1"/>
        <v>0</v>
      </c>
      <c r="Q107" s="235">
        <v>0</v>
      </c>
      <c r="R107" s="235">
        <f t="shared" si="2"/>
        <v>0</v>
      </c>
      <c r="S107" s="235">
        <v>0</v>
      </c>
      <c r="T107" s="236">
        <f t="shared" si="3"/>
        <v>0</v>
      </c>
      <c r="AR107" s="128" t="s">
        <v>854</v>
      </c>
      <c r="AT107" s="128" t="s">
        <v>297</v>
      </c>
      <c r="AU107" s="128" t="s">
        <v>78</v>
      </c>
      <c r="AY107" s="128" t="s">
        <v>196</v>
      </c>
      <c r="BE107" s="237">
        <f t="shared" si="4"/>
        <v>0</v>
      </c>
      <c r="BF107" s="237">
        <f t="shared" si="5"/>
        <v>0</v>
      </c>
      <c r="BG107" s="237">
        <f t="shared" si="6"/>
        <v>0</v>
      </c>
      <c r="BH107" s="237">
        <f t="shared" si="7"/>
        <v>0</v>
      </c>
      <c r="BI107" s="237">
        <f t="shared" si="8"/>
        <v>0</v>
      </c>
      <c r="BJ107" s="128" t="s">
        <v>78</v>
      </c>
      <c r="BK107" s="237">
        <f t="shared" si="9"/>
        <v>0</v>
      </c>
      <c r="BL107" s="128" t="s">
        <v>382</v>
      </c>
      <c r="BM107" s="128" t="s">
        <v>296</v>
      </c>
    </row>
    <row r="108" spans="2:65" s="140" customFormat="1" ht="16.5" customHeight="1">
      <c r="B108" s="141"/>
      <c r="C108" s="266" t="s">
        <v>11</v>
      </c>
      <c r="D108" s="266" t="s">
        <v>297</v>
      </c>
      <c r="E108" s="267" t="s">
        <v>3170</v>
      </c>
      <c r="F108" s="268" t="s">
        <v>2385</v>
      </c>
      <c r="G108" s="269" t="s">
        <v>304</v>
      </c>
      <c r="H108" s="270">
        <v>80</v>
      </c>
      <c r="I108" s="30"/>
      <c r="J108" s="271">
        <f t="shared" si="0"/>
        <v>0</v>
      </c>
      <c r="K108" s="268" t="s">
        <v>5</v>
      </c>
      <c r="L108" s="272"/>
      <c r="M108" s="273" t="s">
        <v>5</v>
      </c>
      <c r="N108" s="274" t="s">
        <v>42</v>
      </c>
      <c r="O108" s="142"/>
      <c r="P108" s="235">
        <f t="shared" si="1"/>
        <v>0</v>
      </c>
      <c r="Q108" s="235">
        <v>0</v>
      </c>
      <c r="R108" s="235">
        <f t="shared" si="2"/>
        <v>0</v>
      </c>
      <c r="S108" s="235">
        <v>0</v>
      </c>
      <c r="T108" s="236">
        <f t="shared" si="3"/>
        <v>0</v>
      </c>
      <c r="AR108" s="128" t="s">
        <v>854</v>
      </c>
      <c r="AT108" s="128" t="s">
        <v>297</v>
      </c>
      <c r="AU108" s="128" t="s">
        <v>78</v>
      </c>
      <c r="AY108" s="128" t="s">
        <v>196</v>
      </c>
      <c r="BE108" s="237">
        <f t="shared" si="4"/>
        <v>0</v>
      </c>
      <c r="BF108" s="237">
        <f t="shared" si="5"/>
        <v>0</v>
      </c>
      <c r="BG108" s="237">
        <f t="shared" si="6"/>
        <v>0</v>
      </c>
      <c r="BH108" s="237">
        <f t="shared" si="7"/>
        <v>0</v>
      </c>
      <c r="BI108" s="237">
        <f t="shared" si="8"/>
        <v>0</v>
      </c>
      <c r="BJ108" s="128" t="s">
        <v>78</v>
      </c>
      <c r="BK108" s="237">
        <f t="shared" si="9"/>
        <v>0</v>
      </c>
      <c r="BL108" s="128" t="s">
        <v>382</v>
      </c>
      <c r="BM108" s="128" t="s">
        <v>300</v>
      </c>
    </row>
    <row r="109" spans="2:65" s="140" customFormat="1" ht="16.5" customHeight="1">
      <c r="B109" s="141"/>
      <c r="C109" s="266" t="s">
        <v>263</v>
      </c>
      <c r="D109" s="266" t="s">
        <v>297</v>
      </c>
      <c r="E109" s="267" t="s">
        <v>2285</v>
      </c>
      <c r="F109" s="268" t="s">
        <v>3171</v>
      </c>
      <c r="G109" s="269" t="s">
        <v>304</v>
      </c>
      <c r="H109" s="270">
        <v>190</v>
      </c>
      <c r="I109" s="30"/>
      <c r="J109" s="271">
        <f t="shared" si="0"/>
        <v>0</v>
      </c>
      <c r="K109" s="268" t="s">
        <v>5</v>
      </c>
      <c r="L109" s="272"/>
      <c r="M109" s="273" t="s">
        <v>5</v>
      </c>
      <c r="N109" s="274" t="s">
        <v>42</v>
      </c>
      <c r="O109" s="142"/>
      <c r="P109" s="235">
        <f t="shared" si="1"/>
        <v>0</v>
      </c>
      <c r="Q109" s="235">
        <v>0</v>
      </c>
      <c r="R109" s="235">
        <f t="shared" si="2"/>
        <v>0</v>
      </c>
      <c r="S109" s="235">
        <v>0</v>
      </c>
      <c r="T109" s="236">
        <f t="shared" si="3"/>
        <v>0</v>
      </c>
      <c r="AR109" s="128" t="s">
        <v>854</v>
      </c>
      <c r="AT109" s="128" t="s">
        <v>297</v>
      </c>
      <c r="AU109" s="128" t="s">
        <v>78</v>
      </c>
      <c r="AY109" s="128" t="s">
        <v>196</v>
      </c>
      <c r="BE109" s="237">
        <f t="shared" si="4"/>
        <v>0</v>
      </c>
      <c r="BF109" s="237">
        <f t="shared" si="5"/>
        <v>0</v>
      </c>
      <c r="BG109" s="237">
        <f t="shared" si="6"/>
        <v>0</v>
      </c>
      <c r="BH109" s="237">
        <f t="shared" si="7"/>
        <v>0</v>
      </c>
      <c r="BI109" s="237">
        <f t="shared" si="8"/>
        <v>0</v>
      </c>
      <c r="BJ109" s="128" t="s">
        <v>78</v>
      </c>
      <c r="BK109" s="237">
        <f t="shared" si="9"/>
        <v>0</v>
      </c>
      <c r="BL109" s="128" t="s">
        <v>382</v>
      </c>
      <c r="BM109" s="128" t="s">
        <v>305</v>
      </c>
    </row>
    <row r="110" spans="2:65" s="140" customFormat="1" ht="16.5" customHeight="1">
      <c r="B110" s="141"/>
      <c r="C110" s="266" t="s">
        <v>278</v>
      </c>
      <c r="D110" s="266" t="s">
        <v>297</v>
      </c>
      <c r="E110" s="267" t="s">
        <v>2287</v>
      </c>
      <c r="F110" s="268" t="s">
        <v>2288</v>
      </c>
      <c r="G110" s="269" t="s">
        <v>2115</v>
      </c>
      <c r="H110" s="270">
        <v>16</v>
      </c>
      <c r="I110" s="30"/>
      <c r="J110" s="271">
        <f t="shared" si="0"/>
        <v>0</v>
      </c>
      <c r="K110" s="268" t="s">
        <v>5</v>
      </c>
      <c r="L110" s="272"/>
      <c r="M110" s="273" t="s">
        <v>5</v>
      </c>
      <c r="N110" s="274" t="s">
        <v>42</v>
      </c>
      <c r="O110" s="142"/>
      <c r="P110" s="235">
        <f t="shared" si="1"/>
        <v>0</v>
      </c>
      <c r="Q110" s="235">
        <v>0</v>
      </c>
      <c r="R110" s="235">
        <f t="shared" si="2"/>
        <v>0</v>
      </c>
      <c r="S110" s="235">
        <v>0</v>
      </c>
      <c r="T110" s="236">
        <f t="shared" si="3"/>
        <v>0</v>
      </c>
      <c r="AR110" s="128" t="s">
        <v>854</v>
      </c>
      <c r="AT110" s="128" t="s">
        <v>297</v>
      </c>
      <c r="AU110" s="128" t="s">
        <v>78</v>
      </c>
      <c r="AY110" s="128" t="s">
        <v>196</v>
      </c>
      <c r="BE110" s="237">
        <f t="shared" si="4"/>
        <v>0</v>
      </c>
      <c r="BF110" s="237">
        <f t="shared" si="5"/>
        <v>0</v>
      </c>
      <c r="BG110" s="237">
        <f t="shared" si="6"/>
        <v>0</v>
      </c>
      <c r="BH110" s="237">
        <f t="shared" si="7"/>
        <v>0</v>
      </c>
      <c r="BI110" s="237">
        <f t="shared" si="8"/>
        <v>0</v>
      </c>
      <c r="BJ110" s="128" t="s">
        <v>78</v>
      </c>
      <c r="BK110" s="237">
        <f t="shared" si="9"/>
        <v>0</v>
      </c>
      <c r="BL110" s="128" t="s">
        <v>382</v>
      </c>
      <c r="BM110" s="128" t="s">
        <v>313</v>
      </c>
    </row>
    <row r="111" spans="2:65" s="140" customFormat="1" ht="16.5" customHeight="1">
      <c r="B111" s="141"/>
      <c r="C111" s="266" t="s">
        <v>269</v>
      </c>
      <c r="D111" s="266" t="s">
        <v>297</v>
      </c>
      <c r="E111" s="267" t="s">
        <v>2289</v>
      </c>
      <c r="F111" s="268" t="s">
        <v>2290</v>
      </c>
      <c r="G111" s="269" t="s">
        <v>2115</v>
      </c>
      <c r="H111" s="270">
        <v>2</v>
      </c>
      <c r="I111" s="30"/>
      <c r="J111" s="271">
        <f t="shared" si="0"/>
        <v>0</v>
      </c>
      <c r="K111" s="268" t="s">
        <v>5</v>
      </c>
      <c r="L111" s="272"/>
      <c r="M111" s="273" t="s">
        <v>5</v>
      </c>
      <c r="N111" s="274" t="s">
        <v>42</v>
      </c>
      <c r="O111" s="142"/>
      <c r="P111" s="235">
        <f t="shared" si="1"/>
        <v>0</v>
      </c>
      <c r="Q111" s="235">
        <v>0</v>
      </c>
      <c r="R111" s="235">
        <f t="shared" si="2"/>
        <v>0</v>
      </c>
      <c r="S111" s="235">
        <v>0</v>
      </c>
      <c r="T111" s="236">
        <f t="shared" si="3"/>
        <v>0</v>
      </c>
      <c r="AR111" s="128" t="s">
        <v>854</v>
      </c>
      <c r="AT111" s="128" t="s">
        <v>297</v>
      </c>
      <c r="AU111" s="128" t="s">
        <v>78</v>
      </c>
      <c r="AY111" s="128" t="s">
        <v>196</v>
      </c>
      <c r="BE111" s="237">
        <f t="shared" si="4"/>
        <v>0</v>
      </c>
      <c r="BF111" s="237">
        <f t="shared" si="5"/>
        <v>0</v>
      </c>
      <c r="BG111" s="237">
        <f t="shared" si="6"/>
        <v>0</v>
      </c>
      <c r="BH111" s="237">
        <f t="shared" si="7"/>
        <v>0</v>
      </c>
      <c r="BI111" s="237">
        <f t="shared" si="8"/>
        <v>0</v>
      </c>
      <c r="BJ111" s="128" t="s">
        <v>78</v>
      </c>
      <c r="BK111" s="237">
        <f t="shared" si="9"/>
        <v>0</v>
      </c>
      <c r="BL111" s="128" t="s">
        <v>382</v>
      </c>
      <c r="BM111" s="128" t="s">
        <v>320</v>
      </c>
    </row>
    <row r="112" spans="2:65" s="140" customFormat="1" ht="16.5" customHeight="1">
      <c r="B112" s="141"/>
      <c r="C112" s="266" t="s">
        <v>289</v>
      </c>
      <c r="D112" s="266" t="s">
        <v>297</v>
      </c>
      <c r="E112" s="267" t="s">
        <v>2291</v>
      </c>
      <c r="F112" s="268" t="s">
        <v>2292</v>
      </c>
      <c r="G112" s="269" t="s">
        <v>2115</v>
      </c>
      <c r="H112" s="270">
        <v>10</v>
      </c>
      <c r="I112" s="30"/>
      <c r="J112" s="271">
        <f t="shared" si="0"/>
        <v>0</v>
      </c>
      <c r="K112" s="268" t="s">
        <v>5</v>
      </c>
      <c r="L112" s="272"/>
      <c r="M112" s="273" t="s">
        <v>5</v>
      </c>
      <c r="N112" s="274" t="s">
        <v>42</v>
      </c>
      <c r="O112" s="142"/>
      <c r="P112" s="235">
        <f t="shared" si="1"/>
        <v>0</v>
      </c>
      <c r="Q112" s="235">
        <v>0</v>
      </c>
      <c r="R112" s="235">
        <f t="shared" si="2"/>
        <v>0</v>
      </c>
      <c r="S112" s="235">
        <v>0</v>
      </c>
      <c r="T112" s="236">
        <f t="shared" si="3"/>
        <v>0</v>
      </c>
      <c r="AR112" s="128" t="s">
        <v>854</v>
      </c>
      <c r="AT112" s="128" t="s">
        <v>297</v>
      </c>
      <c r="AU112" s="128" t="s">
        <v>78</v>
      </c>
      <c r="AY112" s="128" t="s">
        <v>196</v>
      </c>
      <c r="BE112" s="237">
        <f t="shared" si="4"/>
        <v>0</v>
      </c>
      <c r="BF112" s="237">
        <f t="shared" si="5"/>
        <v>0</v>
      </c>
      <c r="BG112" s="237">
        <f t="shared" si="6"/>
        <v>0</v>
      </c>
      <c r="BH112" s="237">
        <f t="shared" si="7"/>
        <v>0</v>
      </c>
      <c r="BI112" s="237">
        <f t="shared" si="8"/>
        <v>0</v>
      </c>
      <c r="BJ112" s="128" t="s">
        <v>78</v>
      </c>
      <c r="BK112" s="237">
        <f t="shared" si="9"/>
        <v>0</v>
      </c>
      <c r="BL112" s="128" t="s">
        <v>382</v>
      </c>
      <c r="BM112" s="128" t="s">
        <v>325</v>
      </c>
    </row>
    <row r="113" spans="2:65" s="140" customFormat="1" ht="16.5" customHeight="1">
      <c r="B113" s="141"/>
      <c r="C113" s="266" t="s">
        <v>274</v>
      </c>
      <c r="D113" s="266" t="s">
        <v>297</v>
      </c>
      <c r="E113" s="267" t="s">
        <v>2293</v>
      </c>
      <c r="F113" s="268" t="s">
        <v>2294</v>
      </c>
      <c r="G113" s="269" t="s">
        <v>2115</v>
      </c>
      <c r="H113" s="270">
        <v>5</v>
      </c>
      <c r="I113" s="30"/>
      <c r="J113" s="271">
        <f t="shared" si="0"/>
        <v>0</v>
      </c>
      <c r="K113" s="268" t="s">
        <v>5</v>
      </c>
      <c r="L113" s="272"/>
      <c r="M113" s="273" t="s">
        <v>5</v>
      </c>
      <c r="N113" s="274" t="s">
        <v>42</v>
      </c>
      <c r="O113" s="142"/>
      <c r="P113" s="235">
        <f t="shared" si="1"/>
        <v>0</v>
      </c>
      <c r="Q113" s="235">
        <v>0</v>
      </c>
      <c r="R113" s="235">
        <f t="shared" si="2"/>
        <v>0</v>
      </c>
      <c r="S113" s="235">
        <v>0</v>
      </c>
      <c r="T113" s="236">
        <f t="shared" si="3"/>
        <v>0</v>
      </c>
      <c r="AR113" s="128" t="s">
        <v>854</v>
      </c>
      <c r="AT113" s="128" t="s">
        <v>297</v>
      </c>
      <c r="AU113" s="128" t="s">
        <v>78</v>
      </c>
      <c r="AY113" s="128" t="s">
        <v>196</v>
      </c>
      <c r="BE113" s="237">
        <f t="shared" si="4"/>
        <v>0</v>
      </c>
      <c r="BF113" s="237">
        <f t="shared" si="5"/>
        <v>0</v>
      </c>
      <c r="BG113" s="237">
        <f t="shared" si="6"/>
        <v>0</v>
      </c>
      <c r="BH113" s="237">
        <f t="shared" si="7"/>
        <v>0</v>
      </c>
      <c r="BI113" s="237">
        <f t="shared" si="8"/>
        <v>0</v>
      </c>
      <c r="BJ113" s="128" t="s">
        <v>78</v>
      </c>
      <c r="BK113" s="237">
        <f t="shared" si="9"/>
        <v>0</v>
      </c>
      <c r="BL113" s="128" t="s">
        <v>382</v>
      </c>
      <c r="BM113" s="128" t="s">
        <v>331</v>
      </c>
    </row>
    <row r="114" spans="2:65" s="140" customFormat="1" ht="16.5" customHeight="1">
      <c r="B114" s="141"/>
      <c r="C114" s="266" t="s">
        <v>10</v>
      </c>
      <c r="D114" s="266" t="s">
        <v>297</v>
      </c>
      <c r="E114" s="267" t="s">
        <v>3172</v>
      </c>
      <c r="F114" s="268" t="s">
        <v>3173</v>
      </c>
      <c r="G114" s="269" t="s">
        <v>2115</v>
      </c>
      <c r="H114" s="270">
        <v>2</v>
      </c>
      <c r="I114" s="30"/>
      <c r="J114" s="271">
        <f t="shared" si="0"/>
        <v>0</v>
      </c>
      <c r="K114" s="268" t="s">
        <v>5</v>
      </c>
      <c r="L114" s="272"/>
      <c r="M114" s="273" t="s">
        <v>5</v>
      </c>
      <c r="N114" s="274" t="s">
        <v>42</v>
      </c>
      <c r="O114" s="142"/>
      <c r="P114" s="235">
        <f t="shared" si="1"/>
        <v>0</v>
      </c>
      <c r="Q114" s="235">
        <v>0</v>
      </c>
      <c r="R114" s="235">
        <f t="shared" si="2"/>
        <v>0</v>
      </c>
      <c r="S114" s="235">
        <v>0</v>
      </c>
      <c r="T114" s="236">
        <f t="shared" si="3"/>
        <v>0</v>
      </c>
      <c r="AR114" s="128" t="s">
        <v>854</v>
      </c>
      <c r="AT114" s="128" t="s">
        <v>297</v>
      </c>
      <c r="AU114" s="128" t="s">
        <v>78</v>
      </c>
      <c r="AY114" s="128" t="s">
        <v>196</v>
      </c>
      <c r="BE114" s="237">
        <f t="shared" si="4"/>
        <v>0</v>
      </c>
      <c r="BF114" s="237">
        <f t="shared" si="5"/>
        <v>0</v>
      </c>
      <c r="BG114" s="237">
        <f t="shared" si="6"/>
        <v>0</v>
      </c>
      <c r="BH114" s="237">
        <f t="shared" si="7"/>
        <v>0</v>
      </c>
      <c r="BI114" s="237">
        <f t="shared" si="8"/>
        <v>0</v>
      </c>
      <c r="BJ114" s="128" t="s">
        <v>78</v>
      </c>
      <c r="BK114" s="237">
        <f t="shared" si="9"/>
        <v>0</v>
      </c>
      <c r="BL114" s="128" t="s">
        <v>382</v>
      </c>
      <c r="BM114" s="128" t="s">
        <v>333</v>
      </c>
    </row>
    <row r="115" spans="2:65" s="140" customFormat="1" ht="16.5" customHeight="1">
      <c r="B115" s="141"/>
      <c r="C115" s="266" t="s">
        <v>281</v>
      </c>
      <c r="D115" s="266" t="s">
        <v>297</v>
      </c>
      <c r="E115" s="267" t="s">
        <v>2295</v>
      </c>
      <c r="F115" s="268" t="s">
        <v>2296</v>
      </c>
      <c r="G115" s="269" t="s">
        <v>2115</v>
      </c>
      <c r="H115" s="270">
        <v>8</v>
      </c>
      <c r="I115" s="30"/>
      <c r="J115" s="271">
        <f t="shared" si="0"/>
        <v>0</v>
      </c>
      <c r="K115" s="268" t="s">
        <v>5</v>
      </c>
      <c r="L115" s="272"/>
      <c r="M115" s="273" t="s">
        <v>5</v>
      </c>
      <c r="N115" s="274" t="s">
        <v>42</v>
      </c>
      <c r="O115" s="142"/>
      <c r="P115" s="235">
        <f t="shared" si="1"/>
        <v>0</v>
      </c>
      <c r="Q115" s="235">
        <v>0</v>
      </c>
      <c r="R115" s="235">
        <f t="shared" si="2"/>
        <v>0</v>
      </c>
      <c r="S115" s="235">
        <v>0</v>
      </c>
      <c r="T115" s="236">
        <f t="shared" si="3"/>
        <v>0</v>
      </c>
      <c r="AR115" s="128" t="s">
        <v>854</v>
      </c>
      <c r="AT115" s="128" t="s">
        <v>297</v>
      </c>
      <c r="AU115" s="128" t="s">
        <v>78</v>
      </c>
      <c r="AY115" s="128" t="s">
        <v>196</v>
      </c>
      <c r="BE115" s="237">
        <f t="shared" si="4"/>
        <v>0</v>
      </c>
      <c r="BF115" s="237">
        <f t="shared" si="5"/>
        <v>0</v>
      </c>
      <c r="BG115" s="237">
        <f t="shared" si="6"/>
        <v>0</v>
      </c>
      <c r="BH115" s="237">
        <f t="shared" si="7"/>
        <v>0</v>
      </c>
      <c r="BI115" s="237">
        <f t="shared" si="8"/>
        <v>0</v>
      </c>
      <c r="BJ115" s="128" t="s">
        <v>78</v>
      </c>
      <c r="BK115" s="237">
        <f t="shared" si="9"/>
        <v>0</v>
      </c>
      <c r="BL115" s="128" t="s">
        <v>382</v>
      </c>
      <c r="BM115" s="128" t="s">
        <v>337</v>
      </c>
    </row>
    <row r="116" spans="2:65" s="140" customFormat="1" ht="25.5" customHeight="1">
      <c r="B116" s="141"/>
      <c r="C116" s="266" t="s">
        <v>306</v>
      </c>
      <c r="D116" s="266" t="s">
        <v>297</v>
      </c>
      <c r="E116" s="267" t="s">
        <v>2299</v>
      </c>
      <c r="F116" s="268" t="s">
        <v>2300</v>
      </c>
      <c r="G116" s="269" t="s">
        <v>2115</v>
      </c>
      <c r="H116" s="270">
        <v>86</v>
      </c>
      <c r="I116" s="30"/>
      <c r="J116" s="271">
        <f t="shared" si="0"/>
        <v>0</v>
      </c>
      <c r="K116" s="268" t="s">
        <v>5</v>
      </c>
      <c r="L116" s="272"/>
      <c r="M116" s="273" t="s">
        <v>5</v>
      </c>
      <c r="N116" s="274" t="s">
        <v>42</v>
      </c>
      <c r="O116" s="142"/>
      <c r="P116" s="235">
        <f t="shared" si="1"/>
        <v>0</v>
      </c>
      <c r="Q116" s="235">
        <v>0</v>
      </c>
      <c r="R116" s="235">
        <f t="shared" si="2"/>
        <v>0</v>
      </c>
      <c r="S116" s="235">
        <v>0</v>
      </c>
      <c r="T116" s="236">
        <f t="shared" si="3"/>
        <v>0</v>
      </c>
      <c r="AR116" s="128" t="s">
        <v>854</v>
      </c>
      <c r="AT116" s="128" t="s">
        <v>297</v>
      </c>
      <c r="AU116" s="128" t="s">
        <v>78</v>
      </c>
      <c r="AY116" s="128" t="s">
        <v>196</v>
      </c>
      <c r="BE116" s="237">
        <f t="shared" si="4"/>
        <v>0</v>
      </c>
      <c r="BF116" s="237">
        <f t="shared" si="5"/>
        <v>0</v>
      </c>
      <c r="BG116" s="237">
        <f t="shared" si="6"/>
        <v>0</v>
      </c>
      <c r="BH116" s="237">
        <f t="shared" si="7"/>
        <v>0</v>
      </c>
      <c r="BI116" s="237">
        <f t="shared" si="8"/>
        <v>0</v>
      </c>
      <c r="BJ116" s="128" t="s">
        <v>78</v>
      </c>
      <c r="BK116" s="237">
        <f t="shared" si="9"/>
        <v>0</v>
      </c>
      <c r="BL116" s="128" t="s">
        <v>382</v>
      </c>
      <c r="BM116" s="128" t="s">
        <v>342</v>
      </c>
    </row>
    <row r="117" spans="2:65" s="140" customFormat="1" ht="25.5" customHeight="1">
      <c r="B117" s="141"/>
      <c r="C117" s="266" t="s">
        <v>286</v>
      </c>
      <c r="D117" s="266" t="s">
        <v>297</v>
      </c>
      <c r="E117" s="267" t="s">
        <v>3174</v>
      </c>
      <c r="F117" s="268" t="s">
        <v>3175</v>
      </c>
      <c r="G117" s="269" t="s">
        <v>2115</v>
      </c>
      <c r="H117" s="270">
        <v>25</v>
      </c>
      <c r="I117" s="30"/>
      <c r="J117" s="271">
        <f t="shared" si="0"/>
        <v>0</v>
      </c>
      <c r="K117" s="268" t="s">
        <v>5</v>
      </c>
      <c r="L117" s="272"/>
      <c r="M117" s="273" t="s">
        <v>5</v>
      </c>
      <c r="N117" s="274" t="s">
        <v>42</v>
      </c>
      <c r="O117" s="142"/>
      <c r="P117" s="235">
        <f t="shared" si="1"/>
        <v>0</v>
      </c>
      <c r="Q117" s="235">
        <v>0</v>
      </c>
      <c r="R117" s="235">
        <f t="shared" si="2"/>
        <v>0</v>
      </c>
      <c r="S117" s="235">
        <v>0</v>
      </c>
      <c r="T117" s="236">
        <f t="shared" si="3"/>
        <v>0</v>
      </c>
      <c r="AR117" s="128" t="s">
        <v>854</v>
      </c>
      <c r="AT117" s="128" t="s">
        <v>297</v>
      </c>
      <c r="AU117" s="128" t="s">
        <v>78</v>
      </c>
      <c r="AY117" s="128" t="s">
        <v>196</v>
      </c>
      <c r="BE117" s="237">
        <f t="shared" si="4"/>
        <v>0</v>
      </c>
      <c r="BF117" s="237">
        <f t="shared" si="5"/>
        <v>0</v>
      </c>
      <c r="BG117" s="237">
        <f t="shared" si="6"/>
        <v>0</v>
      </c>
      <c r="BH117" s="237">
        <f t="shared" si="7"/>
        <v>0</v>
      </c>
      <c r="BI117" s="237">
        <f t="shared" si="8"/>
        <v>0</v>
      </c>
      <c r="BJ117" s="128" t="s">
        <v>78</v>
      </c>
      <c r="BK117" s="237">
        <f t="shared" si="9"/>
        <v>0</v>
      </c>
      <c r="BL117" s="128" t="s">
        <v>382</v>
      </c>
      <c r="BM117" s="128" t="s">
        <v>347</v>
      </c>
    </row>
    <row r="118" spans="2:65" s="140" customFormat="1" ht="16.5" customHeight="1">
      <c r="B118" s="141"/>
      <c r="C118" s="266" t="s">
        <v>317</v>
      </c>
      <c r="D118" s="266" t="s">
        <v>297</v>
      </c>
      <c r="E118" s="267" t="s">
        <v>3176</v>
      </c>
      <c r="F118" s="268" t="s">
        <v>3177</v>
      </c>
      <c r="G118" s="269" t="s">
        <v>2115</v>
      </c>
      <c r="H118" s="270">
        <v>1</v>
      </c>
      <c r="I118" s="30"/>
      <c r="J118" s="271">
        <f t="shared" si="0"/>
        <v>0</v>
      </c>
      <c r="K118" s="268" t="s">
        <v>5</v>
      </c>
      <c r="L118" s="272"/>
      <c r="M118" s="273" t="s">
        <v>5</v>
      </c>
      <c r="N118" s="274" t="s">
        <v>42</v>
      </c>
      <c r="O118" s="142"/>
      <c r="P118" s="235">
        <f t="shared" si="1"/>
        <v>0</v>
      </c>
      <c r="Q118" s="235">
        <v>0</v>
      </c>
      <c r="R118" s="235">
        <f t="shared" si="2"/>
        <v>0</v>
      </c>
      <c r="S118" s="235">
        <v>0</v>
      </c>
      <c r="T118" s="236">
        <f t="shared" si="3"/>
        <v>0</v>
      </c>
      <c r="AR118" s="128" t="s">
        <v>854</v>
      </c>
      <c r="AT118" s="128" t="s">
        <v>297</v>
      </c>
      <c r="AU118" s="128" t="s">
        <v>78</v>
      </c>
      <c r="AY118" s="128" t="s">
        <v>196</v>
      </c>
      <c r="BE118" s="237">
        <f t="shared" si="4"/>
        <v>0</v>
      </c>
      <c r="BF118" s="237">
        <f t="shared" si="5"/>
        <v>0</v>
      </c>
      <c r="BG118" s="237">
        <f t="shared" si="6"/>
        <v>0</v>
      </c>
      <c r="BH118" s="237">
        <f t="shared" si="7"/>
        <v>0</v>
      </c>
      <c r="BI118" s="237">
        <f t="shared" si="8"/>
        <v>0</v>
      </c>
      <c r="BJ118" s="128" t="s">
        <v>78</v>
      </c>
      <c r="BK118" s="237">
        <f t="shared" si="9"/>
        <v>0</v>
      </c>
      <c r="BL118" s="128" t="s">
        <v>382</v>
      </c>
      <c r="BM118" s="128" t="s">
        <v>350</v>
      </c>
    </row>
    <row r="119" spans="2:65" s="140" customFormat="1" ht="16.5" customHeight="1">
      <c r="B119" s="141"/>
      <c r="C119" s="266" t="s">
        <v>292</v>
      </c>
      <c r="D119" s="266" t="s">
        <v>297</v>
      </c>
      <c r="E119" s="267" t="s">
        <v>2303</v>
      </c>
      <c r="F119" s="268" t="s">
        <v>2304</v>
      </c>
      <c r="G119" s="269" t="s">
        <v>2115</v>
      </c>
      <c r="H119" s="270">
        <v>75</v>
      </c>
      <c r="I119" s="30"/>
      <c r="J119" s="271">
        <f t="shared" si="0"/>
        <v>0</v>
      </c>
      <c r="K119" s="268" t="s">
        <v>5</v>
      </c>
      <c r="L119" s="272"/>
      <c r="M119" s="273" t="s">
        <v>5</v>
      </c>
      <c r="N119" s="274" t="s">
        <v>42</v>
      </c>
      <c r="O119" s="142"/>
      <c r="P119" s="235">
        <f t="shared" si="1"/>
        <v>0</v>
      </c>
      <c r="Q119" s="235">
        <v>0</v>
      </c>
      <c r="R119" s="235">
        <f t="shared" si="2"/>
        <v>0</v>
      </c>
      <c r="S119" s="235">
        <v>0</v>
      </c>
      <c r="T119" s="236">
        <f t="shared" si="3"/>
        <v>0</v>
      </c>
      <c r="AR119" s="128" t="s">
        <v>854</v>
      </c>
      <c r="AT119" s="128" t="s">
        <v>297</v>
      </c>
      <c r="AU119" s="128" t="s">
        <v>78</v>
      </c>
      <c r="AY119" s="128" t="s">
        <v>196</v>
      </c>
      <c r="BE119" s="237">
        <f t="shared" si="4"/>
        <v>0</v>
      </c>
      <c r="BF119" s="237">
        <f t="shared" si="5"/>
        <v>0</v>
      </c>
      <c r="BG119" s="237">
        <f t="shared" si="6"/>
        <v>0</v>
      </c>
      <c r="BH119" s="237">
        <f t="shared" si="7"/>
        <v>0</v>
      </c>
      <c r="BI119" s="237">
        <f t="shared" si="8"/>
        <v>0</v>
      </c>
      <c r="BJ119" s="128" t="s">
        <v>78</v>
      </c>
      <c r="BK119" s="237">
        <f t="shared" si="9"/>
        <v>0</v>
      </c>
      <c r="BL119" s="128" t="s">
        <v>382</v>
      </c>
      <c r="BM119" s="128" t="s">
        <v>356</v>
      </c>
    </row>
    <row r="120" spans="2:65" s="140" customFormat="1" ht="16.5" customHeight="1">
      <c r="B120" s="141"/>
      <c r="C120" s="266" t="s">
        <v>327</v>
      </c>
      <c r="D120" s="266" t="s">
        <v>297</v>
      </c>
      <c r="E120" s="267" t="s">
        <v>2305</v>
      </c>
      <c r="F120" s="268" t="s">
        <v>2306</v>
      </c>
      <c r="G120" s="269" t="s">
        <v>2115</v>
      </c>
      <c r="H120" s="270">
        <v>80</v>
      </c>
      <c r="I120" s="30"/>
      <c r="J120" s="271">
        <f t="shared" si="0"/>
        <v>0</v>
      </c>
      <c r="K120" s="268" t="s">
        <v>5</v>
      </c>
      <c r="L120" s="272"/>
      <c r="M120" s="273" t="s">
        <v>5</v>
      </c>
      <c r="N120" s="274" t="s">
        <v>42</v>
      </c>
      <c r="O120" s="142"/>
      <c r="P120" s="235">
        <f t="shared" si="1"/>
        <v>0</v>
      </c>
      <c r="Q120" s="235">
        <v>0</v>
      </c>
      <c r="R120" s="235">
        <f t="shared" si="2"/>
        <v>0</v>
      </c>
      <c r="S120" s="235">
        <v>0</v>
      </c>
      <c r="T120" s="236">
        <f t="shared" si="3"/>
        <v>0</v>
      </c>
      <c r="AR120" s="128" t="s">
        <v>854</v>
      </c>
      <c r="AT120" s="128" t="s">
        <v>297</v>
      </c>
      <c r="AU120" s="128" t="s">
        <v>78</v>
      </c>
      <c r="AY120" s="128" t="s">
        <v>196</v>
      </c>
      <c r="BE120" s="237">
        <f t="shared" si="4"/>
        <v>0</v>
      </c>
      <c r="BF120" s="237">
        <f t="shared" si="5"/>
        <v>0</v>
      </c>
      <c r="BG120" s="237">
        <f t="shared" si="6"/>
        <v>0</v>
      </c>
      <c r="BH120" s="237">
        <f t="shared" si="7"/>
        <v>0</v>
      </c>
      <c r="BI120" s="237">
        <f t="shared" si="8"/>
        <v>0</v>
      </c>
      <c r="BJ120" s="128" t="s">
        <v>78</v>
      </c>
      <c r="BK120" s="237">
        <f t="shared" si="9"/>
        <v>0</v>
      </c>
      <c r="BL120" s="128" t="s">
        <v>382</v>
      </c>
      <c r="BM120" s="128" t="s">
        <v>362</v>
      </c>
    </row>
    <row r="121" spans="2:65" s="140" customFormat="1" ht="16.5" customHeight="1">
      <c r="B121" s="141"/>
      <c r="C121" s="266" t="s">
        <v>296</v>
      </c>
      <c r="D121" s="266" t="s">
        <v>297</v>
      </c>
      <c r="E121" s="267" t="s">
        <v>2307</v>
      </c>
      <c r="F121" s="268" t="s">
        <v>2308</v>
      </c>
      <c r="G121" s="269" t="s">
        <v>2115</v>
      </c>
      <c r="H121" s="270">
        <v>70</v>
      </c>
      <c r="I121" s="30"/>
      <c r="J121" s="271">
        <f t="shared" si="0"/>
        <v>0</v>
      </c>
      <c r="K121" s="268" t="s">
        <v>5</v>
      </c>
      <c r="L121" s="272"/>
      <c r="M121" s="273" t="s">
        <v>5</v>
      </c>
      <c r="N121" s="274" t="s">
        <v>42</v>
      </c>
      <c r="O121" s="142"/>
      <c r="P121" s="235">
        <f t="shared" si="1"/>
        <v>0</v>
      </c>
      <c r="Q121" s="235">
        <v>0</v>
      </c>
      <c r="R121" s="235">
        <f t="shared" si="2"/>
        <v>0</v>
      </c>
      <c r="S121" s="235">
        <v>0</v>
      </c>
      <c r="T121" s="236">
        <f t="shared" si="3"/>
        <v>0</v>
      </c>
      <c r="AR121" s="128" t="s">
        <v>854</v>
      </c>
      <c r="AT121" s="128" t="s">
        <v>297</v>
      </c>
      <c r="AU121" s="128" t="s">
        <v>78</v>
      </c>
      <c r="AY121" s="128" t="s">
        <v>196</v>
      </c>
      <c r="BE121" s="237">
        <f t="shared" si="4"/>
        <v>0</v>
      </c>
      <c r="BF121" s="237">
        <f t="shared" si="5"/>
        <v>0</v>
      </c>
      <c r="BG121" s="237">
        <f t="shared" si="6"/>
        <v>0</v>
      </c>
      <c r="BH121" s="237">
        <f t="shared" si="7"/>
        <v>0</v>
      </c>
      <c r="BI121" s="237">
        <f t="shared" si="8"/>
        <v>0</v>
      </c>
      <c r="BJ121" s="128" t="s">
        <v>78</v>
      </c>
      <c r="BK121" s="237">
        <f t="shared" si="9"/>
        <v>0</v>
      </c>
      <c r="BL121" s="128" t="s">
        <v>382</v>
      </c>
      <c r="BM121" s="128" t="s">
        <v>367</v>
      </c>
    </row>
    <row r="122" spans="2:65" s="140" customFormat="1" ht="16.5" customHeight="1">
      <c r="B122" s="141"/>
      <c r="C122" s="266" t="s">
        <v>334</v>
      </c>
      <c r="D122" s="266" t="s">
        <v>297</v>
      </c>
      <c r="E122" s="267" t="s">
        <v>2309</v>
      </c>
      <c r="F122" s="268" t="s">
        <v>2310</v>
      </c>
      <c r="G122" s="269" t="s">
        <v>2115</v>
      </c>
      <c r="H122" s="270">
        <v>70</v>
      </c>
      <c r="I122" s="30"/>
      <c r="J122" s="271">
        <f t="shared" si="0"/>
        <v>0</v>
      </c>
      <c r="K122" s="268" t="s">
        <v>5</v>
      </c>
      <c r="L122" s="272"/>
      <c r="M122" s="273" t="s">
        <v>5</v>
      </c>
      <c r="N122" s="274" t="s">
        <v>42</v>
      </c>
      <c r="O122" s="142"/>
      <c r="P122" s="235">
        <f t="shared" si="1"/>
        <v>0</v>
      </c>
      <c r="Q122" s="235">
        <v>0</v>
      </c>
      <c r="R122" s="235">
        <f t="shared" si="2"/>
        <v>0</v>
      </c>
      <c r="S122" s="235">
        <v>0</v>
      </c>
      <c r="T122" s="236">
        <f t="shared" si="3"/>
        <v>0</v>
      </c>
      <c r="AR122" s="128" t="s">
        <v>854</v>
      </c>
      <c r="AT122" s="128" t="s">
        <v>297</v>
      </c>
      <c r="AU122" s="128" t="s">
        <v>78</v>
      </c>
      <c r="AY122" s="128" t="s">
        <v>196</v>
      </c>
      <c r="BE122" s="237">
        <f t="shared" si="4"/>
        <v>0</v>
      </c>
      <c r="BF122" s="237">
        <f t="shared" si="5"/>
        <v>0</v>
      </c>
      <c r="BG122" s="237">
        <f t="shared" si="6"/>
        <v>0</v>
      </c>
      <c r="BH122" s="237">
        <f t="shared" si="7"/>
        <v>0</v>
      </c>
      <c r="BI122" s="237">
        <f t="shared" si="8"/>
        <v>0</v>
      </c>
      <c r="BJ122" s="128" t="s">
        <v>78</v>
      </c>
      <c r="BK122" s="237">
        <f t="shared" si="9"/>
        <v>0</v>
      </c>
      <c r="BL122" s="128" t="s">
        <v>382</v>
      </c>
      <c r="BM122" s="128" t="s">
        <v>371</v>
      </c>
    </row>
    <row r="123" spans="2:65" s="140" customFormat="1" ht="16.5" customHeight="1">
      <c r="B123" s="141"/>
      <c r="C123" s="266" t="s">
        <v>300</v>
      </c>
      <c r="D123" s="266" t="s">
        <v>297</v>
      </c>
      <c r="E123" s="267" t="s">
        <v>2311</v>
      </c>
      <c r="F123" s="268" t="s">
        <v>2312</v>
      </c>
      <c r="G123" s="269" t="s">
        <v>2115</v>
      </c>
      <c r="H123" s="270">
        <v>30</v>
      </c>
      <c r="I123" s="30"/>
      <c r="J123" s="271">
        <f t="shared" si="0"/>
        <v>0</v>
      </c>
      <c r="K123" s="268" t="s">
        <v>5</v>
      </c>
      <c r="L123" s="272"/>
      <c r="M123" s="273" t="s">
        <v>5</v>
      </c>
      <c r="N123" s="274" t="s">
        <v>42</v>
      </c>
      <c r="O123" s="142"/>
      <c r="P123" s="235">
        <f t="shared" si="1"/>
        <v>0</v>
      </c>
      <c r="Q123" s="235">
        <v>0</v>
      </c>
      <c r="R123" s="235">
        <f t="shared" si="2"/>
        <v>0</v>
      </c>
      <c r="S123" s="235">
        <v>0</v>
      </c>
      <c r="T123" s="236">
        <f t="shared" si="3"/>
        <v>0</v>
      </c>
      <c r="AR123" s="128" t="s">
        <v>854</v>
      </c>
      <c r="AT123" s="128" t="s">
        <v>297</v>
      </c>
      <c r="AU123" s="128" t="s">
        <v>78</v>
      </c>
      <c r="AY123" s="128" t="s">
        <v>196</v>
      </c>
      <c r="BE123" s="237">
        <f t="shared" si="4"/>
        <v>0</v>
      </c>
      <c r="BF123" s="237">
        <f t="shared" si="5"/>
        <v>0</v>
      </c>
      <c r="BG123" s="237">
        <f t="shared" si="6"/>
        <v>0</v>
      </c>
      <c r="BH123" s="237">
        <f t="shared" si="7"/>
        <v>0</v>
      </c>
      <c r="BI123" s="237">
        <f t="shared" si="8"/>
        <v>0</v>
      </c>
      <c r="BJ123" s="128" t="s">
        <v>78</v>
      </c>
      <c r="BK123" s="237">
        <f t="shared" si="9"/>
        <v>0</v>
      </c>
      <c r="BL123" s="128" t="s">
        <v>382</v>
      </c>
      <c r="BM123" s="128" t="s">
        <v>375</v>
      </c>
    </row>
    <row r="124" spans="2:65" s="140" customFormat="1" ht="16.5" customHeight="1">
      <c r="B124" s="141"/>
      <c r="C124" s="266" t="s">
        <v>344</v>
      </c>
      <c r="D124" s="266" t="s">
        <v>297</v>
      </c>
      <c r="E124" s="267" t="s">
        <v>2313</v>
      </c>
      <c r="F124" s="268" t="s">
        <v>2314</v>
      </c>
      <c r="G124" s="269" t="s">
        <v>5</v>
      </c>
      <c r="H124" s="270">
        <v>10</v>
      </c>
      <c r="I124" s="30"/>
      <c r="J124" s="271">
        <f t="shared" si="0"/>
        <v>0</v>
      </c>
      <c r="K124" s="268" t="s">
        <v>5</v>
      </c>
      <c r="L124" s="272"/>
      <c r="M124" s="273" t="s">
        <v>5</v>
      </c>
      <c r="N124" s="274" t="s">
        <v>42</v>
      </c>
      <c r="O124" s="142"/>
      <c r="P124" s="235">
        <f t="shared" si="1"/>
        <v>0</v>
      </c>
      <c r="Q124" s="235">
        <v>0</v>
      </c>
      <c r="R124" s="235">
        <f t="shared" si="2"/>
        <v>0</v>
      </c>
      <c r="S124" s="235">
        <v>0</v>
      </c>
      <c r="T124" s="236">
        <f t="shared" si="3"/>
        <v>0</v>
      </c>
      <c r="AR124" s="128" t="s">
        <v>854</v>
      </c>
      <c r="AT124" s="128" t="s">
        <v>297</v>
      </c>
      <c r="AU124" s="128" t="s">
        <v>78</v>
      </c>
      <c r="AY124" s="128" t="s">
        <v>196</v>
      </c>
      <c r="BE124" s="237">
        <f t="shared" si="4"/>
        <v>0</v>
      </c>
      <c r="BF124" s="237">
        <f t="shared" si="5"/>
        <v>0</v>
      </c>
      <c r="BG124" s="237">
        <f t="shared" si="6"/>
        <v>0</v>
      </c>
      <c r="BH124" s="237">
        <f t="shared" si="7"/>
        <v>0</v>
      </c>
      <c r="BI124" s="237">
        <f t="shared" si="8"/>
        <v>0</v>
      </c>
      <c r="BJ124" s="128" t="s">
        <v>78</v>
      </c>
      <c r="BK124" s="237">
        <f t="shared" si="9"/>
        <v>0</v>
      </c>
      <c r="BL124" s="128" t="s">
        <v>382</v>
      </c>
      <c r="BM124" s="128" t="s">
        <v>378</v>
      </c>
    </row>
    <row r="125" spans="2:65" s="140" customFormat="1" ht="16.5" customHeight="1">
      <c r="B125" s="141"/>
      <c r="C125" s="266" t="s">
        <v>305</v>
      </c>
      <c r="D125" s="266" t="s">
        <v>297</v>
      </c>
      <c r="E125" s="267" t="s">
        <v>2315</v>
      </c>
      <c r="F125" s="268" t="s">
        <v>2316</v>
      </c>
      <c r="G125" s="269" t="s">
        <v>2115</v>
      </c>
      <c r="H125" s="270">
        <v>10</v>
      </c>
      <c r="I125" s="30"/>
      <c r="J125" s="271">
        <f t="shared" si="0"/>
        <v>0</v>
      </c>
      <c r="K125" s="268" t="s">
        <v>5</v>
      </c>
      <c r="L125" s="272"/>
      <c r="M125" s="273" t="s">
        <v>5</v>
      </c>
      <c r="N125" s="274" t="s">
        <v>42</v>
      </c>
      <c r="O125" s="142"/>
      <c r="P125" s="235">
        <f t="shared" si="1"/>
        <v>0</v>
      </c>
      <c r="Q125" s="235">
        <v>0</v>
      </c>
      <c r="R125" s="235">
        <f t="shared" si="2"/>
        <v>0</v>
      </c>
      <c r="S125" s="235">
        <v>0</v>
      </c>
      <c r="T125" s="236">
        <f t="shared" si="3"/>
        <v>0</v>
      </c>
      <c r="AR125" s="128" t="s">
        <v>854</v>
      </c>
      <c r="AT125" s="128" t="s">
        <v>297</v>
      </c>
      <c r="AU125" s="128" t="s">
        <v>78</v>
      </c>
      <c r="AY125" s="128" t="s">
        <v>196</v>
      </c>
      <c r="BE125" s="237">
        <f t="shared" si="4"/>
        <v>0</v>
      </c>
      <c r="BF125" s="237">
        <f t="shared" si="5"/>
        <v>0</v>
      </c>
      <c r="BG125" s="237">
        <f t="shared" si="6"/>
        <v>0</v>
      </c>
      <c r="BH125" s="237">
        <f t="shared" si="7"/>
        <v>0</v>
      </c>
      <c r="BI125" s="237">
        <f t="shared" si="8"/>
        <v>0</v>
      </c>
      <c r="BJ125" s="128" t="s">
        <v>78</v>
      </c>
      <c r="BK125" s="237">
        <f t="shared" si="9"/>
        <v>0</v>
      </c>
      <c r="BL125" s="128" t="s">
        <v>382</v>
      </c>
      <c r="BM125" s="128" t="s">
        <v>382</v>
      </c>
    </row>
    <row r="126" spans="2:65" s="140" customFormat="1" ht="16.5" customHeight="1">
      <c r="B126" s="141"/>
      <c r="C126" s="266" t="s">
        <v>352</v>
      </c>
      <c r="D126" s="266" t="s">
        <v>297</v>
      </c>
      <c r="E126" s="267" t="s">
        <v>2317</v>
      </c>
      <c r="F126" s="268" t="s">
        <v>2318</v>
      </c>
      <c r="G126" s="269" t="s">
        <v>2115</v>
      </c>
      <c r="H126" s="270">
        <v>5</v>
      </c>
      <c r="I126" s="30"/>
      <c r="J126" s="271">
        <f t="shared" si="0"/>
        <v>0</v>
      </c>
      <c r="K126" s="268" t="s">
        <v>5</v>
      </c>
      <c r="L126" s="272"/>
      <c r="M126" s="273" t="s">
        <v>5</v>
      </c>
      <c r="N126" s="274" t="s">
        <v>42</v>
      </c>
      <c r="O126" s="142"/>
      <c r="P126" s="235">
        <f t="shared" si="1"/>
        <v>0</v>
      </c>
      <c r="Q126" s="235">
        <v>0</v>
      </c>
      <c r="R126" s="235">
        <f t="shared" si="2"/>
        <v>0</v>
      </c>
      <c r="S126" s="235">
        <v>0</v>
      </c>
      <c r="T126" s="236">
        <f t="shared" si="3"/>
        <v>0</v>
      </c>
      <c r="AR126" s="128" t="s">
        <v>854</v>
      </c>
      <c r="AT126" s="128" t="s">
        <v>297</v>
      </c>
      <c r="AU126" s="128" t="s">
        <v>78</v>
      </c>
      <c r="AY126" s="128" t="s">
        <v>196</v>
      </c>
      <c r="BE126" s="237">
        <f t="shared" si="4"/>
        <v>0</v>
      </c>
      <c r="BF126" s="237">
        <f t="shared" si="5"/>
        <v>0</v>
      </c>
      <c r="BG126" s="237">
        <f t="shared" si="6"/>
        <v>0</v>
      </c>
      <c r="BH126" s="237">
        <f t="shared" si="7"/>
        <v>0</v>
      </c>
      <c r="BI126" s="237">
        <f t="shared" si="8"/>
        <v>0</v>
      </c>
      <c r="BJ126" s="128" t="s">
        <v>78</v>
      </c>
      <c r="BK126" s="237">
        <f t="shared" si="9"/>
        <v>0</v>
      </c>
      <c r="BL126" s="128" t="s">
        <v>382</v>
      </c>
      <c r="BM126" s="128" t="s">
        <v>385</v>
      </c>
    </row>
    <row r="127" spans="2:65" s="140" customFormat="1" ht="16.5" customHeight="1">
      <c r="B127" s="141"/>
      <c r="C127" s="266" t="s">
        <v>313</v>
      </c>
      <c r="D127" s="266" t="s">
        <v>297</v>
      </c>
      <c r="E127" s="267" t="s">
        <v>2319</v>
      </c>
      <c r="F127" s="268" t="s">
        <v>2320</v>
      </c>
      <c r="G127" s="269" t="s">
        <v>2115</v>
      </c>
      <c r="H127" s="270">
        <v>5</v>
      </c>
      <c r="I127" s="30"/>
      <c r="J127" s="271">
        <f t="shared" si="0"/>
        <v>0</v>
      </c>
      <c r="K127" s="268" t="s">
        <v>5</v>
      </c>
      <c r="L127" s="272"/>
      <c r="M127" s="273" t="s">
        <v>5</v>
      </c>
      <c r="N127" s="274" t="s">
        <v>42</v>
      </c>
      <c r="O127" s="142"/>
      <c r="P127" s="235">
        <f t="shared" si="1"/>
        <v>0</v>
      </c>
      <c r="Q127" s="235">
        <v>0</v>
      </c>
      <c r="R127" s="235">
        <f t="shared" si="2"/>
        <v>0</v>
      </c>
      <c r="S127" s="235">
        <v>0</v>
      </c>
      <c r="T127" s="236">
        <f t="shared" si="3"/>
        <v>0</v>
      </c>
      <c r="AR127" s="128" t="s">
        <v>854</v>
      </c>
      <c r="AT127" s="128" t="s">
        <v>297</v>
      </c>
      <c r="AU127" s="128" t="s">
        <v>78</v>
      </c>
      <c r="AY127" s="128" t="s">
        <v>196</v>
      </c>
      <c r="BE127" s="237">
        <f t="shared" si="4"/>
        <v>0</v>
      </c>
      <c r="BF127" s="237">
        <f t="shared" si="5"/>
        <v>0</v>
      </c>
      <c r="BG127" s="237">
        <f t="shared" si="6"/>
        <v>0</v>
      </c>
      <c r="BH127" s="237">
        <f t="shared" si="7"/>
        <v>0</v>
      </c>
      <c r="BI127" s="237">
        <f t="shared" si="8"/>
        <v>0</v>
      </c>
      <c r="BJ127" s="128" t="s">
        <v>78</v>
      </c>
      <c r="BK127" s="237">
        <f t="shared" si="9"/>
        <v>0</v>
      </c>
      <c r="BL127" s="128" t="s">
        <v>382</v>
      </c>
      <c r="BM127" s="128" t="s">
        <v>390</v>
      </c>
    </row>
    <row r="128" spans="2:65" s="140" customFormat="1" ht="16.5" customHeight="1">
      <c r="B128" s="141"/>
      <c r="C128" s="266" t="s">
        <v>364</v>
      </c>
      <c r="D128" s="266" t="s">
        <v>297</v>
      </c>
      <c r="E128" s="267" t="s">
        <v>2321</v>
      </c>
      <c r="F128" s="268" t="s">
        <v>2322</v>
      </c>
      <c r="G128" s="269" t="s">
        <v>2115</v>
      </c>
      <c r="H128" s="270">
        <v>6</v>
      </c>
      <c r="I128" s="30"/>
      <c r="J128" s="271">
        <f t="shared" si="0"/>
        <v>0</v>
      </c>
      <c r="K128" s="268" t="s">
        <v>5</v>
      </c>
      <c r="L128" s="272"/>
      <c r="M128" s="273" t="s">
        <v>5</v>
      </c>
      <c r="N128" s="274" t="s">
        <v>42</v>
      </c>
      <c r="O128" s="142"/>
      <c r="P128" s="235">
        <f t="shared" si="1"/>
        <v>0</v>
      </c>
      <c r="Q128" s="235">
        <v>0</v>
      </c>
      <c r="R128" s="235">
        <f t="shared" si="2"/>
        <v>0</v>
      </c>
      <c r="S128" s="235">
        <v>0</v>
      </c>
      <c r="T128" s="236">
        <f t="shared" si="3"/>
        <v>0</v>
      </c>
      <c r="AR128" s="128" t="s">
        <v>854</v>
      </c>
      <c r="AT128" s="128" t="s">
        <v>297</v>
      </c>
      <c r="AU128" s="128" t="s">
        <v>78</v>
      </c>
      <c r="AY128" s="128" t="s">
        <v>196</v>
      </c>
      <c r="BE128" s="237">
        <f t="shared" si="4"/>
        <v>0</v>
      </c>
      <c r="BF128" s="237">
        <f t="shared" si="5"/>
        <v>0</v>
      </c>
      <c r="BG128" s="237">
        <f t="shared" si="6"/>
        <v>0</v>
      </c>
      <c r="BH128" s="237">
        <f t="shared" si="7"/>
        <v>0</v>
      </c>
      <c r="BI128" s="237">
        <f t="shared" si="8"/>
        <v>0</v>
      </c>
      <c r="BJ128" s="128" t="s">
        <v>78</v>
      </c>
      <c r="BK128" s="237">
        <f t="shared" si="9"/>
        <v>0</v>
      </c>
      <c r="BL128" s="128" t="s">
        <v>382</v>
      </c>
      <c r="BM128" s="128" t="s">
        <v>393</v>
      </c>
    </row>
    <row r="129" spans="2:65" s="140" customFormat="1" ht="38.25" customHeight="1">
      <c r="B129" s="141"/>
      <c r="C129" s="266" t="s">
        <v>320</v>
      </c>
      <c r="D129" s="266" t="s">
        <v>297</v>
      </c>
      <c r="E129" s="267" t="s">
        <v>2323</v>
      </c>
      <c r="F129" s="268" t="s">
        <v>2324</v>
      </c>
      <c r="G129" s="269" t="s">
        <v>2115</v>
      </c>
      <c r="H129" s="270">
        <v>2</v>
      </c>
      <c r="I129" s="30"/>
      <c r="J129" s="271">
        <f t="shared" si="0"/>
        <v>0</v>
      </c>
      <c r="K129" s="268" t="s">
        <v>5</v>
      </c>
      <c r="L129" s="272"/>
      <c r="M129" s="273" t="s">
        <v>5</v>
      </c>
      <c r="N129" s="274" t="s">
        <v>42</v>
      </c>
      <c r="O129" s="142"/>
      <c r="P129" s="235">
        <f t="shared" si="1"/>
        <v>0</v>
      </c>
      <c r="Q129" s="235">
        <v>0</v>
      </c>
      <c r="R129" s="235">
        <f t="shared" si="2"/>
        <v>0</v>
      </c>
      <c r="S129" s="235">
        <v>0</v>
      </c>
      <c r="T129" s="236">
        <f t="shared" si="3"/>
        <v>0</v>
      </c>
      <c r="AR129" s="128" t="s">
        <v>854</v>
      </c>
      <c r="AT129" s="128" t="s">
        <v>297</v>
      </c>
      <c r="AU129" s="128" t="s">
        <v>78</v>
      </c>
      <c r="AY129" s="128" t="s">
        <v>196</v>
      </c>
      <c r="BE129" s="237">
        <f t="shared" si="4"/>
        <v>0</v>
      </c>
      <c r="BF129" s="237">
        <f t="shared" si="5"/>
        <v>0</v>
      </c>
      <c r="BG129" s="237">
        <f t="shared" si="6"/>
        <v>0</v>
      </c>
      <c r="BH129" s="237">
        <f t="shared" si="7"/>
        <v>0</v>
      </c>
      <c r="BI129" s="237">
        <f t="shared" si="8"/>
        <v>0</v>
      </c>
      <c r="BJ129" s="128" t="s">
        <v>78</v>
      </c>
      <c r="BK129" s="237">
        <f t="shared" si="9"/>
        <v>0</v>
      </c>
      <c r="BL129" s="128" t="s">
        <v>382</v>
      </c>
      <c r="BM129" s="128" t="s">
        <v>397</v>
      </c>
    </row>
    <row r="130" spans="2:65" s="140" customFormat="1" ht="16.5" customHeight="1">
      <c r="B130" s="141"/>
      <c r="C130" s="266" t="s">
        <v>372</v>
      </c>
      <c r="D130" s="266" t="s">
        <v>297</v>
      </c>
      <c r="E130" s="267" t="s">
        <v>2325</v>
      </c>
      <c r="F130" s="268" t="s">
        <v>2326</v>
      </c>
      <c r="G130" s="269" t="s">
        <v>304</v>
      </c>
      <c r="H130" s="270">
        <v>60</v>
      </c>
      <c r="I130" s="30"/>
      <c r="J130" s="271">
        <f t="shared" si="0"/>
        <v>0</v>
      </c>
      <c r="K130" s="268" t="s">
        <v>5</v>
      </c>
      <c r="L130" s="272"/>
      <c r="M130" s="273" t="s">
        <v>5</v>
      </c>
      <c r="N130" s="274" t="s">
        <v>42</v>
      </c>
      <c r="O130" s="142"/>
      <c r="P130" s="235">
        <f t="shared" si="1"/>
        <v>0</v>
      </c>
      <c r="Q130" s="235">
        <v>0</v>
      </c>
      <c r="R130" s="235">
        <f t="shared" si="2"/>
        <v>0</v>
      </c>
      <c r="S130" s="235">
        <v>0</v>
      </c>
      <c r="T130" s="236">
        <f t="shared" si="3"/>
        <v>0</v>
      </c>
      <c r="AR130" s="128" t="s">
        <v>854</v>
      </c>
      <c r="AT130" s="128" t="s">
        <v>297</v>
      </c>
      <c r="AU130" s="128" t="s">
        <v>78</v>
      </c>
      <c r="AY130" s="128" t="s">
        <v>196</v>
      </c>
      <c r="BE130" s="237">
        <f t="shared" si="4"/>
        <v>0</v>
      </c>
      <c r="BF130" s="237">
        <f t="shared" si="5"/>
        <v>0</v>
      </c>
      <c r="BG130" s="237">
        <f t="shared" si="6"/>
        <v>0</v>
      </c>
      <c r="BH130" s="237">
        <f t="shared" si="7"/>
        <v>0</v>
      </c>
      <c r="BI130" s="237">
        <f t="shared" si="8"/>
        <v>0</v>
      </c>
      <c r="BJ130" s="128" t="s">
        <v>78</v>
      </c>
      <c r="BK130" s="237">
        <f t="shared" si="9"/>
        <v>0</v>
      </c>
      <c r="BL130" s="128" t="s">
        <v>382</v>
      </c>
      <c r="BM130" s="128" t="s">
        <v>400</v>
      </c>
    </row>
    <row r="131" spans="2:65" s="140" customFormat="1" ht="16.5" customHeight="1">
      <c r="B131" s="141"/>
      <c r="C131" s="266" t="s">
        <v>325</v>
      </c>
      <c r="D131" s="266" t="s">
        <v>297</v>
      </c>
      <c r="E131" s="267" t="s">
        <v>2327</v>
      </c>
      <c r="F131" s="268" t="s">
        <v>2328</v>
      </c>
      <c r="G131" s="269" t="s">
        <v>304</v>
      </c>
      <c r="H131" s="270">
        <v>65</v>
      </c>
      <c r="I131" s="30"/>
      <c r="J131" s="271">
        <f t="shared" si="0"/>
        <v>0</v>
      </c>
      <c r="K131" s="268" t="s">
        <v>5</v>
      </c>
      <c r="L131" s="272"/>
      <c r="M131" s="273" t="s">
        <v>5</v>
      </c>
      <c r="N131" s="274" t="s">
        <v>42</v>
      </c>
      <c r="O131" s="142"/>
      <c r="P131" s="235">
        <f t="shared" si="1"/>
        <v>0</v>
      </c>
      <c r="Q131" s="235">
        <v>0</v>
      </c>
      <c r="R131" s="235">
        <f t="shared" si="2"/>
        <v>0</v>
      </c>
      <c r="S131" s="235">
        <v>0</v>
      </c>
      <c r="T131" s="236">
        <f t="shared" si="3"/>
        <v>0</v>
      </c>
      <c r="AR131" s="128" t="s">
        <v>854</v>
      </c>
      <c r="AT131" s="128" t="s">
        <v>297</v>
      </c>
      <c r="AU131" s="128" t="s">
        <v>78</v>
      </c>
      <c r="AY131" s="128" t="s">
        <v>196</v>
      </c>
      <c r="BE131" s="237">
        <f t="shared" si="4"/>
        <v>0</v>
      </c>
      <c r="BF131" s="237">
        <f t="shared" si="5"/>
        <v>0</v>
      </c>
      <c r="BG131" s="237">
        <f t="shared" si="6"/>
        <v>0</v>
      </c>
      <c r="BH131" s="237">
        <f t="shared" si="7"/>
        <v>0</v>
      </c>
      <c r="BI131" s="237">
        <f t="shared" si="8"/>
        <v>0</v>
      </c>
      <c r="BJ131" s="128" t="s">
        <v>78</v>
      </c>
      <c r="BK131" s="237">
        <f t="shared" si="9"/>
        <v>0</v>
      </c>
      <c r="BL131" s="128" t="s">
        <v>382</v>
      </c>
      <c r="BM131" s="128" t="s">
        <v>405</v>
      </c>
    </row>
    <row r="132" spans="2:65" s="140" customFormat="1" ht="16.5" customHeight="1">
      <c r="B132" s="141"/>
      <c r="C132" s="266" t="s">
        <v>379</v>
      </c>
      <c r="D132" s="266" t="s">
        <v>297</v>
      </c>
      <c r="E132" s="267" t="s">
        <v>2329</v>
      </c>
      <c r="F132" s="268" t="s">
        <v>2330</v>
      </c>
      <c r="G132" s="269" t="s">
        <v>304</v>
      </c>
      <c r="H132" s="270">
        <v>45</v>
      </c>
      <c r="I132" s="30"/>
      <c r="J132" s="271">
        <f t="shared" si="0"/>
        <v>0</v>
      </c>
      <c r="K132" s="268" t="s">
        <v>5</v>
      </c>
      <c r="L132" s="272"/>
      <c r="M132" s="273" t="s">
        <v>5</v>
      </c>
      <c r="N132" s="274" t="s">
        <v>42</v>
      </c>
      <c r="O132" s="142"/>
      <c r="P132" s="235">
        <f t="shared" si="1"/>
        <v>0</v>
      </c>
      <c r="Q132" s="235">
        <v>0</v>
      </c>
      <c r="R132" s="235">
        <f t="shared" si="2"/>
        <v>0</v>
      </c>
      <c r="S132" s="235">
        <v>0</v>
      </c>
      <c r="T132" s="236">
        <f t="shared" si="3"/>
        <v>0</v>
      </c>
      <c r="AR132" s="128" t="s">
        <v>854</v>
      </c>
      <c r="AT132" s="128" t="s">
        <v>297</v>
      </c>
      <c r="AU132" s="128" t="s">
        <v>78</v>
      </c>
      <c r="AY132" s="128" t="s">
        <v>196</v>
      </c>
      <c r="BE132" s="237">
        <f t="shared" si="4"/>
        <v>0</v>
      </c>
      <c r="BF132" s="237">
        <f t="shared" si="5"/>
        <v>0</v>
      </c>
      <c r="BG132" s="237">
        <f t="shared" si="6"/>
        <v>0</v>
      </c>
      <c r="BH132" s="237">
        <f t="shared" si="7"/>
        <v>0</v>
      </c>
      <c r="BI132" s="237">
        <f t="shared" si="8"/>
        <v>0</v>
      </c>
      <c r="BJ132" s="128" t="s">
        <v>78</v>
      </c>
      <c r="BK132" s="237">
        <f t="shared" si="9"/>
        <v>0</v>
      </c>
      <c r="BL132" s="128" t="s">
        <v>382</v>
      </c>
      <c r="BM132" s="128" t="s">
        <v>408</v>
      </c>
    </row>
    <row r="133" spans="2:65" s="140" customFormat="1" ht="16.5" customHeight="1">
      <c r="B133" s="141"/>
      <c r="C133" s="266" t="s">
        <v>331</v>
      </c>
      <c r="D133" s="266" t="s">
        <v>297</v>
      </c>
      <c r="E133" s="267" t="s">
        <v>2331</v>
      </c>
      <c r="F133" s="268" t="s">
        <v>2332</v>
      </c>
      <c r="G133" s="269" t="s">
        <v>304</v>
      </c>
      <c r="H133" s="270">
        <v>55</v>
      </c>
      <c r="I133" s="30"/>
      <c r="J133" s="271">
        <f t="shared" si="0"/>
        <v>0</v>
      </c>
      <c r="K133" s="268" t="s">
        <v>5</v>
      </c>
      <c r="L133" s="272"/>
      <c r="M133" s="273" t="s">
        <v>5</v>
      </c>
      <c r="N133" s="274" t="s">
        <v>42</v>
      </c>
      <c r="O133" s="142"/>
      <c r="P133" s="235">
        <f t="shared" si="1"/>
        <v>0</v>
      </c>
      <c r="Q133" s="235">
        <v>0</v>
      </c>
      <c r="R133" s="235">
        <f t="shared" si="2"/>
        <v>0</v>
      </c>
      <c r="S133" s="235">
        <v>0</v>
      </c>
      <c r="T133" s="236">
        <f t="shared" si="3"/>
        <v>0</v>
      </c>
      <c r="AR133" s="128" t="s">
        <v>854</v>
      </c>
      <c r="AT133" s="128" t="s">
        <v>297</v>
      </c>
      <c r="AU133" s="128" t="s">
        <v>78</v>
      </c>
      <c r="AY133" s="128" t="s">
        <v>196</v>
      </c>
      <c r="BE133" s="237">
        <f t="shared" si="4"/>
        <v>0</v>
      </c>
      <c r="BF133" s="237">
        <f t="shared" si="5"/>
        <v>0</v>
      </c>
      <c r="BG133" s="237">
        <f t="shared" si="6"/>
        <v>0</v>
      </c>
      <c r="BH133" s="237">
        <f t="shared" si="7"/>
        <v>0</v>
      </c>
      <c r="BI133" s="237">
        <f t="shared" si="8"/>
        <v>0</v>
      </c>
      <c r="BJ133" s="128" t="s">
        <v>78</v>
      </c>
      <c r="BK133" s="237">
        <f t="shared" si="9"/>
        <v>0</v>
      </c>
      <c r="BL133" s="128" t="s">
        <v>382</v>
      </c>
      <c r="BM133" s="128" t="s">
        <v>412</v>
      </c>
    </row>
    <row r="134" spans="2:65" s="140" customFormat="1" ht="16.5" customHeight="1">
      <c r="B134" s="141"/>
      <c r="C134" s="266" t="s">
        <v>387</v>
      </c>
      <c r="D134" s="266" t="s">
        <v>297</v>
      </c>
      <c r="E134" s="267" t="s">
        <v>2333</v>
      </c>
      <c r="F134" s="268" t="s">
        <v>2334</v>
      </c>
      <c r="G134" s="269" t="s">
        <v>304</v>
      </c>
      <c r="H134" s="270">
        <v>60</v>
      </c>
      <c r="I134" s="30"/>
      <c r="J134" s="271">
        <f t="shared" si="0"/>
        <v>0</v>
      </c>
      <c r="K134" s="268" t="s">
        <v>5</v>
      </c>
      <c r="L134" s="272"/>
      <c r="M134" s="273" t="s">
        <v>5</v>
      </c>
      <c r="N134" s="274" t="s">
        <v>42</v>
      </c>
      <c r="O134" s="142"/>
      <c r="P134" s="235">
        <f t="shared" si="1"/>
        <v>0</v>
      </c>
      <c r="Q134" s="235">
        <v>0</v>
      </c>
      <c r="R134" s="235">
        <f t="shared" si="2"/>
        <v>0</v>
      </c>
      <c r="S134" s="235">
        <v>0</v>
      </c>
      <c r="T134" s="236">
        <f t="shared" si="3"/>
        <v>0</v>
      </c>
      <c r="AR134" s="128" t="s">
        <v>854</v>
      </c>
      <c r="AT134" s="128" t="s">
        <v>297</v>
      </c>
      <c r="AU134" s="128" t="s">
        <v>78</v>
      </c>
      <c r="AY134" s="128" t="s">
        <v>196</v>
      </c>
      <c r="BE134" s="237">
        <f t="shared" si="4"/>
        <v>0</v>
      </c>
      <c r="BF134" s="237">
        <f t="shared" si="5"/>
        <v>0</v>
      </c>
      <c r="BG134" s="237">
        <f t="shared" si="6"/>
        <v>0</v>
      </c>
      <c r="BH134" s="237">
        <f t="shared" si="7"/>
        <v>0</v>
      </c>
      <c r="BI134" s="237">
        <f t="shared" si="8"/>
        <v>0</v>
      </c>
      <c r="BJ134" s="128" t="s">
        <v>78</v>
      </c>
      <c r="BK134" s="237">
        <f t="shared" si="9"/>
        <v>0</v>
      </c>
      <c r="BL134" s="128" t="s">
        <v>382</v>
      </c>
      <c r="BM134" s="128" t="s">
        <v>415</v>
      </c>
    </row>
    <row r="135" spans="2:65" s="140" customFormat="1" ht="16.5" customHeight="1">
      <c r="B135" s="141"/>
      <c r="C135" s="266" t="s">
        <v>333</v>
      </c>
      <c r="D135" s="266" t="s">
        <v>297</v>
      </c>
      <c r="E135" s="267" t="s">
        <v>3178</v>
      </c>
      <c r="F135" s="268" t="s">
        <v>3179</v>
      </c>
      <c r="G135" s="269" t="s">
        <v>2115</v>
      </c>
      <c r="H135" s="270">
        <v>2</v>
      </c>
      <c r="I135" s="30"/>
      <c r="J135" s="271">
        <f t="shared" si="0"/>
        <v>0</v>
      </c>
      <c r="K135" s="268" t="s">
        <v>5</v>
      </c>
      <c r="L135" s="272"/>
      <c r="M135" s="273" t="s">
        <v>5</v>
      </c>
      <c r="N135" s="274" t="s">
        <v>42</v>
      </c>
      <c r="O135" s="142"/>
      <c r="P135" s="235">
        <f t="shared" si="1"/>
        <v>0</v>
      </c>
      <c r="Q135" s="235">
        <v>0</v>
      </c>
      <c r="R135" s="235">
        <f t="shared" si="2"/>
        <v>0</v>
      </c>
      <c r="S135" s="235">
        <v>0</v>
      </c>
      <c r="T135" s="236">
        <f t="shared" si="3"/>
        <v>0</v>
      </c>
      <c r="AR135" s="128" t="s">
        <v>854</v>
      </c>
      <c r="AT135" s="128" t="s">
        <v>297</v>
      </c>
      <c r="AU135" s="128" t="s">
        <v>78</v>
      </c>
      <c r="AY135" s="128" t="s">
        <v>196</v>
      </c>
      <c r="BE135" s="237">
        <f t="shared" si="4"/>
        <v>0</v>
      </c>
      <c r="BF135" s="237">
        <f t="shared" si="5"/>
        <v>0</v>
      </c>
      <c r="BG135" s="237">
        <f t="shared" si="6"/>
        <v>0</v>
      </c>
      <c r="BH135" s="237">
        <f t="shared" si="7"/>
        <v>0</v>
      </c>
      <c r="BI135" s="237">
        <f t="shared" si="8"/>
        <v>0</v>
      </c>
      <c r="BJ135" s="128" t="s">
        <v>78</v>
      </c>
      <c r="BK135" s="237">
        <f t="shared" si="9"/>
        <v>0</v>
      </c>
      <c r="BL135" s="128" t="s">
        <v>382</v>
      </c>
      <c r="BM135" s="128" t="s">
        <v>419</v>
      </c>
    </row>
    <row r="136" spans="2:65" s="140" customFormat="1" ht="16.5" customHeight="1">
      <c r="B136" s="141"/>
      <c r="C136" s="266" t="s">
        <v>394</v>
      </c>
      <c r="D136" s="266" t="s">
        <v>297</v>
      </c>
      <c r="E136" s="267" t="s">
        <v>3180</v>
      </c>
      <c r="F136" s="268" t="s">
        <v>3181</v>
      </c>
      <c r="G136" s="269" t="s">
        <v>2115</v>
      </c>
      <c r="H136" s="270">
        <v>10</v>
      </c>
      <c r="I136" s="30"/>
      <c r="J136" s="271">
        <f t="shared" si="0"/>
        <v>0</v>
      </c>
      <c r="K136" s="268" t="s">
        <v>5</v>
      </c>
      <c r="L136" s="272"/>
      <c r="M136" s="273" t="s">
        <v>5</v>
      </c>
      <c r="N136" s="274" t="s">
        <v>42</v>
      </c>
      <c r="O136" s="142"/>
      <c r="P136" s="235">
        <f t="shared" si="1"/>
        <v>0</v>
      </c>
      <c r="Q136" s="235">
        <v>0</v>
      </c>
      <c r="R136" s="235">
        <f t="shared" si="2"/>
        <v>0</v>
      </c>
      <c r="S136" s="235">
        <v>0</v>
      </c>
      <c r="T136" s="236">
        <f t="shared" si="3"/>
        <v>0</v>
      </c>
      <c r="AR136" s="128" t="s">
        <v>854</v>
      </c>
      <c r="AT136" s="128" t="s">
        <v>297</v>
      </c>
      <c r="AU136" s="128" t="s">
        <v>78</v>
      </c>
      <c r="AY136" s="128" t="s">
        <v>196</v>
      </c>
      <c r="BE136" s="237">
        <f t="shared" si="4"/>
        <v>0</v>
      </c>
      <c r="BF136" s="237">
        <f t="shared" si="5"/>
        <v>0</v>
      </c>
      <c r="BG136" s="237">
        <f t="shared" si="6"/>
        <v>0</v>
      </c>
      <c r="BH136" s="237">
        <f t="shared" si="7"/>
        <v>0</v>
      </c>
      <c r="BI136" s="237">
        <f t="shared" si="8"/>
        <v>0</v>
      </c>
      <c r="BJ136" s="128" t="s">
        <v>78</v>
      </c>
      <c r="BK136" s="237">
        <f t="shared" si="9"/>
        <v>0</v>
      </c>
      <c r="BL136" s="128" t="s">
        <v>382</v>
      </c>
      <c r="BM136" s="128" t="s">
        <v>422</v>
      </c>
    </row>
    <row r="137" spans="2:65" s="140" customFormat="1" ht="16.5" customHeight="1">
      <c r="B137" s="141"/>
      <c r="C137" s="266" t="s">
        <v>337</v>
      </c>
      <c r="D137" s="266" t="s">
        <v>297</v>
      </c>
      <c r="E137" s="267" t="s">
        <v>2347</v>
      </c>
      <c r="F137" s="268" t="s">
        <v>3182</v>
      </c>
      <c r="G137" s="269" t="s">
        <v>2115</v>
      </c>
      <c r="H137" s="270">
        <v>12</v>
      </c>
      <c r="I137" s="30"/>
      <c r="J137" s="271">
        <f t="shared" si="0"/>
        <v>0</v>
      </c>
      <c r="K137" s="268" t="s">
        <v>5</v>
      </c>
      <c r="L137" s="272"/>
      <c r="M137" s="273" t="s">
        <v>5</v>
      </c>
      <c r="N137" s="274" t="s">
        <v>42</v>
      </c>
      <c r="O137" s="142"/>
      <c r="P137" s="235">
        <f t="shared" si="1"/>
        <v>0</v>
      </c>
      <c r="Q137" s="235">
        <v>0</v>
      </c>
      <c r="R137" s="235">
        <f t="shared" si="2"/>
        <v>0</v>
      </c>
      <c r="S137" s="235">
        <v>0</v>
      </c>
      <c r="T137" s="236">
        <f t="shared" si="3"/>
        <v>0</v>
      </c>
      <c r="AR137" s="128" t="s">
        <v>854</v>
      </c>
      <c r="AT137" s="128" t="s">
        <v>297</v>
      </c>
      <c r="AU137" s="128" t="s">
        <v>78</v>
      </c>
      <c r="AY137" s="128" t="s">
        <v>196</v>
      </c>
      <c r="BE137" s="237">
        <f t="shared" si="4"/>
        <v>0</v>
      </c>
      <c r="BF137" s="237">
        <f t="shared" si="5"/>
        <v>0</v>
      </c>
      <c r="BG137" s="237">
        <f t="shared" si="6"/>
        <v>0</v>
      </c>
      <c r="BH137" s="237">
        <f t="shared" si="7"/>
        <v>0</v>
      </c>
      <c r="BI137" s="237">
        <f t="shared" si="8"/>
        <v>0</v>
      </c>
      <c r="BJ137" s="128" t="s">
        <v>78</v>
      </c>
      <c r="BK137" s="237">
        <f t="shared" si="9"/>
        <v>0</v>
      </c>
      <c r="BL137" s="128" t="s">
        <v>382</v>
      </c>
      <c r="BM137" s="128" t="s">
        <v>426</v>
      </c>
    </row>
    <row r="138" spans="2:65" s="140" customFormat="1" ht="16.5" customHeight="1">
      <c r="B138" s="141"/>
      <c r="C138" s="266" t="s">
        <v>402</v>
      </c>
      <c r="D138" s="266" t="s">
        <v>297</v>
      </c>
      <c r="E138" s="267" t="s">
        <v>2345</v>
      </c>
      <c r="F138" s="268" t="s">
        <v>2346</v>
      </c>
      <c r="G138" s="269" t="s">
        <v>2115</v>
      </c>
      <c r="H138" s="270">
        <v>12</v>
      </c>
      <c r="I138" s="30"/>
      <c r="J138" s="271">
        <f t="shared" si="0"/>
        <v>0</v>
      </c>
      <c r="K138" s="268" t="s">
        <v>5</v>
      </c>
      <c r="L138" s="272"/>
      <c r="M138" s="273" t="s">
        <v>5</v>
      </c>
      <c r="N138" s="274" t="s">
        <v>42</v>
      </c>
      <c r="O138" s="142"/>
      <c r="P138" s="235">
        <f t="shared" si="1"/>
        <v>0</v>
      </c>
      <c r="Q138" s="235">
        <v>0</v>
      </c>
      <c r="R138" s="235">
        <f t="shared" si="2"/>
        <v>0</v>
      </c>
      <c r="S138" s="235">
        <v>0</v>
      </c>
      <c r="T138" s="236">
        <f t="shared" si="3"/>
        <v>0</v>
      </c>
      <c r="AR138" s="128" t="s">
        <v>854</v>
      </c>
      <c r="AT138" s="128" t="s">
        <v>297</v>
      </c>
      <c r="AU138" s="128" t="s">
        <v>78</v>
      </c>
      <c r="AY138" s="128" t="s">
        <v>196</v>
      </c>
      <c r="BE138" s="237">
        <f t="shared" si="4"/>
        <v>0</v>
      </c>
      <c r="BF138" s="237">
        <f t="shared" si="5"/>
        <v>0</v>
      </c>
      <c r="BG138" s="237">
        <f t="shared" si="6"/>
        <v>0</v>
      </c>
      <c r="BH138" s="237">
        <f t="shared" si="7"/>
        <v>0</v>
      </c>
      <c r="BI138" s="237">
        <f t="shared" si="8"/>
        <v>0</v>
      </c>
      <c r="BJ138" s="128" t="s">
        <v>78</v>
      </c>
      <c r="BK138" s="237">
        <f t="shared" si="9"/>
        <v>0</v>
      </c>
      <c r="BL138" s="128" t="s">
        <v>382</v>
      </c>
      <c r="BM138" s="128" t="s">
        <v>429</v>
      </c>
    </row>
    <row r="139" spans="2:65" s="140" customFormat="1" ht="16.5" customHeight="1">
      <c r="B139" s="141"/>
      <c r="C139" s="227" t="s">
        <v>342</v>
      </c>
      <c r="D139" s="227" t="s">
        <v>198</v>
      </c>
      <c r="E139" s="228" t="s">
        <v>2349</v>
      </c>
      <c r="F139" s="229" t="s">
        <v>2350</v>
      </c>
      <c r="G139" s="230" t="s">
        <v>1839</v>
      </c>
      <c r="H139" s="32"/>
      <c r="I139" s="26"/>
      <c r="J139" s="232">
        <f t="shared" si="0"/>
        <v>0</v>
      </c>
      <c r="K139" s="229" t="s">
        <v>5</v>
      </c>
      <c r="L139" s="141"/>
      <c r="M139" s="233" t="s">
        <v>5</v>
      </c>
      <c r="N139" s="234" t="s">
        <v>42</v>
      </c>
      <c r="O139" s="142"/>
      <c r="P139" s="235">
        <f t="shared" si="1"/>
        <v>0</v>
      </c>
      <c r="Q139" s="235">
        <v>0</v>
      </c>
      <c r="R139" s="235">
        <f t="shared" si="2"/>
        <v>0</v>
      </c>
      <c r="S139" s="235">
        <v>0</v>
      </c>
      <c r="T139" s="236">
        <f t="shared" si="3"/>
        <v>0</v>
      </c>
      <c r="AR139" s="128" t="s">
        <v>382</v>
      </c>
      <c r="AT139" s="128" t="s">
        <v>198</v>
      </c>
      <c r="AU139" s="128" t="s">
        <v>78</v>
      </c>
      <c r="AY139" s="128" t="s">
        <v>196</v>
      </c>
      <c r="BE139" s="237">
        <f t="shared" si="4"/>
        <v>0</v>
      </c>
      <c r="BF139" s="237">
        <f t="shared" si="5"/>
        <v>0</v>
      </c>
      <c r="BG139" s="237">
        <f t="shared" si="6"/>
        <v>0</v>
      </c>
      <c r="BH139" s="237">
        <f t="shared" si="7"/>
        <v>0</v>
      </c>
      <c r="BI139" s="237">
        <f t="shared" si="8"/>
        <v>0</v>
      </c>
      <c r="BJ139" s="128" t="s">
        <v>78</v>
      </c>
      <c r="BK139" s="237">
        <f t="shared" si="9"/>
        <v>0</v>
      </c>
      <c r="BL139" s="128" t="s">
        <v>382</v>
      </c>
      <c r="BM139" s="128" t="s">
        <v>3183</v>
      </c>
    </row>
    <row r="140" spans="2:65" s="140" customFormat="1" ht="16.5" customHeight="1">
      <c r="B140" s="141"/>
      <c r="C140" s="227" t="s">
        <v>409</v>
      </c>
      <c r="D140" s="227" t="s">
        <v>198</v>
      </c>
      <c r="E140" s="228" t="s">
        <v>2352</v>
      </c>
      <c r="F140" s="229" t="s">
        <v>2353</v>
      </c>
      <c r="G140" s="230" t="s">
        <v>1839</v>
      </c>
      <c r="H140" s="32"/>
      <c r="I140" s="26"/>
      <c r="J140" s="232">
        <f t="shared" si="0"/>
        <v>0</v>
      </c>
      <c r="K140" s="229" t="s">
        <v>5</v>
      </c>
      <c r="L140" s="141"/>
      <c r="M140" s="233" t="s">
        <v>5</v>
      </c>
      <c r="N140" s="234" t="s">
        <v>42</v>
      </c>
      <c r="O140" s="142"/>
      <c r="P140" s="235">
        <f t="shared" si="1"/>
        <v>0</v>
      </c>
      <c r="Q140" s="235">
        <v>0</v>
      </c>
      <c r="R140" s="235">
        <f t="shared" si="2"/>
        <v>0</v>
      </c>
      <c r="S140" s="235">
        <v>0</v>
      </c>
      <c r="T140" s="236">
        <f t="shared" si="3"/>
        <v>0</v>
      </c>
      <c r="AR140" s="128" t="s">
        <v>382</v>
      </c>
      <c r="AT140" s="128" t="s">
        <v>198</v>
      </c>
      <c r="AU140" s="128" t="s">
        <v>78</v>
      </c>
      <c r="AY140" s="128" t="s">
        <v>196</v>
      </c>
      <c r="BE140" s="237">
        <f t="shared" si="4"/>
        <v>0</v>
      </c>
      <c r="BF140" s="237">
        <f t="shared" si="5"/>
        <v>0</v>
      </c>
      <c r="BG140" s="237">
        <f t="shared" si="6"/>
        <v>0</v>
      </c>
      <c r="BH140" s="237">
        <f t="shared" si="7"/>
        <v>0</v>
      </c>
      <c r="BI140" s="237">
        <f t="shared" si="8"/>
        <v>0</v>
      </c>
      <c r="BJ140" s="128" t="s">
        <v>78</v>
      </c>
      <c r="BK140" s="237">
        <f t="shared" si="9"/>
        <v>0</v>
      </c>
      <c r="BL140" s="128" t="s">
        <v>382</v>
      </c>
      <c r="BM140" s="128" t="s">
        <v>3184</v>
      </c>
    </row>
    <row r="141" spans="2:63" s="215" customFormat="1" ht="37.35" customHeight="1">
      <c r="B141" s="214"/>
      <c r="D141" s="216" t="s">
        <v>70</v>
      </c>
      <c r="E141" s="217" t="s">
        <v>1488</v>
      </c>
      <c r="F141" s="217" t="s">
        <v>2355</v>
      </c>
      <c r="I141" s="25"/>
      <c r="J141" s="218">
        <f>BK141</f>
        <v>0</v>
      </c>
      <c r="L141" s="214"/>
      <c r="M141" s="219"/>
      <c r="N141" s="220"/>
      <c r="O141" s="220"/>
      <c r="P141" s="221">
        <f>SUM(P142:P186)</f>
        <v>0</v>
      </c>
      <c r="Q141" s="220"/>
      <c r="R141" s="221">
        <f>SUM(R142:R186)</f>
        <v>0</v>
      </c>
      <c r="S141" s="220"/>
      <c r="T141" s="222">
        <f>SUM(T142:T186)</f>
        <v>0</v>
      </c>
      <c r="AR141" s="216" t="s">
        <v>215</v>
      </c>
      <c r="AT141" s="223" t="s">
        <v>70</v>
      </c>
      <c r="AU141" s="223" t="s">
        <v>71</v>
      </c>
      <c r="AY141" s="216" t="s">
        <v>196</v>
      </c>
      <c r="BK141" s="224">
        <f>SUM(BK142:BK186)</f>
        <v>0</v>
      </c>
    </row>
    <row r="142" spans="2:65" s="140" customFormat="1" ht="16.5" customHeight="1">
      <c r="B142" s="141"/>
      <c r="C142" s="227" t="s">
        <v>347</v>
      </c>
      <c r="D142" s="227" t="s">
        <v>198</v>
      </c>
      <c r="E142" s="228" t="s">
        <v>2356</v>
      </c>
      <c r="F142" s="229" t="s">
        <v>2357</v>
      </c>
      <c r="G142" s="230" t="s">
        <v>304</v>
      </c>
      <c r="H142" s="231">
        <v>160</v>
      </c>
      <c r="I142" s="26"/>
      <c r="J142" s="232">
        <f aca="true" t="shared" si="10" ref="J142:J186">ROUND(I142*H142,2)</f>
        <v>0</v>
      </c>
      <c r="K142" s="229" t="s">
        <v>5</v>
      </c>
      <c r="L142" s="141"/>
      <c r="M142" s="233" t="s">
        <v>5</v>
      </c>
      <c r="N142" s="234" t="s">
        <v>42</v>
      </c>
      <c r="O142" s="142"/>
      <c r="P142" s="235">
        <f aca="true" t="shared" si="11" ref="P142:P186">O142*H142</f>
        <v>0</v>
      </c>
      <c r="Q142" s="235">
        <v>0</v>
      </c>
      <c r="R142" s="235">
        <f aca="true" t="shared" si="12" ref="R142:R186">Q142*H142</f>
        <v>0</v>
      </c>
      <c r="S142" s="235">
        <v>0</v>
      </c>
      <c r="T142" s="236">
        <f aca="true" t="shared" si="13" ref="T142:T186">S142*H142</f>
        <v>0</v>
      </c>
      <c r="AR142" s="128" t="s">
        <v>382</v>
      </c>
      <c r="AT142" s="128" t="s">
        <v>198</v>
      </c>
      <c r="AU142" s="128" t="s">
        <v>78</v>
      </c>
      <c r="AY142" s="128" t="s">
        <v>196</v>
      </c>
      <c r="BE142" s="237">
        <f aca="true" t="shared" si="14" ref="BE142:BE186">IF(N142="základní",J142,0)</f>
        <v>0</v>
      </c>
      <c r="BF142" s="237">
        <f aca="true" t="shared" si="15" ref="BF142:BF186">IF(N142="snížená",J142,0)</f>
        <v>0</v>
      </c>
      <c r="BG142" s="237">
        <f aca="true" t="shared" si="16" ref="BG142:BG186">IF(N142="zákl. přenesená",J142,0)</f>
        <v>0</v>
      </c>
      <c r="BH142" s="237">
        <f aca="true" t="shared" si="17" ref="BH142:BH186">IF(N142="sníž. přenesená",J142,0)</f>
        <v>0</v>
      </c>
      <c r="BI142" s="237">
        <f aca="true" t="shared" si="18" ref="BI142:BI186">IF(N142="nulová",J142,0)</f>
        <v>0</v>
      </c>
      <c r="BJ142" s="128" t="s">
        <v>78</v>
      </c>
      <c r="BK142" s="237">
        <f aca="true" t="shared" si="19" ref="BK142:BK186">ROUND(I142*H142,2)</f>
        <v>0</v>
      </c>
      <c r="BL142" s="128" t="s">
        <v>382</v>
      </c>
      <c r="BM142" s="128" t="s">
        <v>440</v>
      </c>
    </row>
    <row r="143" spans="2:65" s="140" customFormat="1" ht="16.5" customHeight="1">
      <c r="B143" s="141"/>
      <c r="C143" s="227" t="s">
        <v>416</v>
      </c>
      <c r="D143" s="227" t="s">
        <v>198</v>
      </c>
      <c r="E143" s="228" t="s">
        <v>2358</v>
      </c>
      <c r="F143" s="229" t="s">
        <v>2359</v>
      </c>
      <c r="G143" s="230" t="s">
        <v>304</v>
      </c>
      <c r="H143" s="231">
        <v>620</v>
      </c>
      <c r="I143" s="26"/>
      <c r="J143" s="232">
        <f t="shared" si="10"/>
        <v>0</v>
      </c>
      <c r="K143" s="229" t="s">
        <v>5</v>
      </c>
      <c r="L143" s="141"/>
      <c r="M143" s="233" t="s">
        <v>5</v>
      </c>
      <c r="N143" s="234" t="s">
        <v>42</v>
      </c>
      <c r="O143" s="142"/>
      <c r="P143" s="235">
        <f t="shared" si="11"/>
        <v>0</v>
      </c>
      <c r="Q143" s="235">
        <v>0</v>
      </c>
      <c r="R143" s="235">
        <f t="shared" si="12"/>
        <v>0</v>
      </c>
      <c r="S143" s="235">
        <v>0</v>
      </c>
      <c r="T143" s="236">
        <f t="shared" si="13"/>
        <v>0</v>
      </c>
      <c r="AR143" s="128" t="s">
        <v>382</v>
      </c>
      <c r="AT143" s="128" t="s">
        <v>198</v>
      </c>
      <c r="AU143" s="128" t="s">
        <v>78</v>
      </c>
      <c r="AY143" s="128" t="s">
        <v>196</v>
      </c>
      <c r="BE143" s="237">
        <f t="shared" si="14"/>
        <v>0</v>
      </c>
      <c r="BF143" s="237">
        <f t="shared" si="15"/>
        <v>0</v>
      </c>
      <c r="BG143" s="237">
        <f t="shared" si="16"/>
        <v>0</v>
      </c>
      <c r="BH143" s="237">
        <f t="shared" si="17"/>
        <v>0</v>
      </c>
      <c r="BI143" s="237">
        <f t="shared" si="18"/>
        <v>0</v>
      </c>
      <c r="BJ143" s="128" t="s">
        <v>78</v>
      </c>
      <c r="BK143" s="237">
        <f t="shared" si="19"/>
        <v>0</v>
      </c>
      <c r="BL143" s="128" t="s">
        <v>382</v>
      </c>
      <c r="BM143" s="128" t="s">
        <v>449</v>
      </c>
    </row>
    <row r="144" spans="2:65" s="140" customFormat="1" ht="16.5" customHeight="1">
      <c r="B144" s="141"/>
      <c r="C144" s="227" t="s">
        <v>350</v>
      </c>
      <c r="D144" s="227" t="s">
        <v>198</v>
      </c>
      <c r="E144" s="228" t="s">
        <v>2360</v>
      </c>
      <c r="F144" s="229" t="s">
        <v>2361</v>
      </c>
      <c r="G144" s="230" t="s">
        <v>304</v>
      </c>
      <c r="H144" s="231">
        <v>110</v>
      </c>
      <c r="I144" s="26"/>
      <c r="J144" s="232">
        <f t="shared" si="10"/>
        <v>0</v>
      </c>
      <c r="K144" s="229" t="s">
        <v>5</v>
      </c>
      <c r="L144" s="141"/>
      <c r="M144" s="233" t="s">
        <v>5</v>
      </c>
      <c r="N144" s="234" t="s">
        <v>42</v>
      </c>
      <c r="O144" s="142"/>
      <c r="P144" s="235">
        <f t="shared" si="11"/>
        <v>0</v>
      </c>
      <c r="Q144" s="235">
        <v>0</v>
      </c>
      <c r="R144" s="235">
        <f t="shared" si="12"/>
        <v>0</v>
      </c>
      <c r="S144" s="235">
        <v>0</v>
      </c>
      <c r="T144" s="236">
        <f t="shared" si="13"/>
        <v>0</v>
      </c>
      <c r="AR144" s="128" t="s">
        <v>382</v>
      </c>
      <c r="AT144" s="128" t="s">
        <v>198</v>
      </c>
      <c r="AU144" s="128" t="s">
        <v>78</v>
      </c>
      <c r="AY144" s="128" t="s">
        <v>196</v>
      </c>
      <c r="BE144" s="237">
        <f t="shared" si="14"/>
        <v>0</v>
      </c>
      <c r="BF144" s="237">
        <f t="shared" si="15"/>
        <v>0</v>
      </c>
      <c r="BG144" s="237">
        <f t="shared" si="16"/>
        <v>0</v>
      </c>
      <c r="BH144" s="237">
        <f t="shared" si="17"/>
        <v>0</v>
      </c>
      <c r="BI144" s="237">
        <f t="shared" si="18"/>
        <v>0</v>
      </c>
      <c r="BJ144" s="128" t="s">
        <v>78</v>
      </c>
      <c r="BK144" s="237">
        <f t="shared" si="19"/>
        <v>0</v>
      </c>
      <c r="BL144" s="128" t="s">
        <v>382</v>
      </c>
      <c r="BM144" s="128" t="s">
        <v>455</v>
      </c>
    </row>
    <row r="145" spans="2:65" s="140" customFormat="1" ht="16.5" customHeight="1">
      <c r="B145" s="141"/>
      <c r="C145" s="227" t="s">
        <v>423</v>
      </c>
      <c r="D145" s="227" t="s">
        <v>198</v>
      </c>
      <c r="E145" s="228" t="s">
        <v>2362</v>
      </c>
      <c r="F145" s="229" t="s">
        <v>2363</v>
      </c>
      <c r="G145" s="230" t="s">
        <v>304</v>
      </c>
      <c r="H145" s="231">
        <v>65</v>
      </c>
      <c r="I145" s="26"/>
      <c r="J145" s="232">
        <f t="shared" si="10"/>
        <v>0</v>
      </c>
      <c r="K145" s="229" t="s">
        <v>5</v>
      </c>
      <c r="L145" s="141"/>
      <c r="M145" s="233" t="s">
        <v>5</v>
      </c>
      <c r="N145" s="234" t="s">
        <v>42</v>
      </c>
      <c r="O145" s="142"/>
      <c r="P145" s="235">
        <f t="shared" si="11"/>
        <v>0</v>
      </c>
      <c r="Q145" s="235">
        <v>0</v>
      </c>
      <c r="R145" s="235">
        <f t="shared" si="12"/>
        <v>0</v>
      </c>
      <c r="S145" s="235">
        <v>0</v>
      </c>
      <c r="T145" s="236">
        <f t="shared" si="13"/>
        <v>0</v>
      </c>
      <c r="AR145" s="128" t="s">
        <v>382</v>
      </c>
      <c r="AT145" s="128" t="s">
        <v>198</v>
      </c>
      <c r="AU145" s="128" t="s">
        <v>78</v>
      </c>
      <c r="AY145" s="128" t="s">
        <v>196</v>
      </c>
      <c r="BE145" s="237">
        <f t="shared" si="14"/>
        <v>0</v>
      </c>
      <c r="BF145" s="237">
        <f t="shared" si="15"/>
        <v>0</v>
      </c>
      <c r="BG145" s="237">
        <f t="shared" si="16"/>
        <v>0</v>
      </c>
      <c r="BH145" s="237">
        <f t="shared" si="17"/>
        <v>0</v>
      </c>
      <c r="BI145" s="237">
        <f t="shared" si="18"/>
        <v>0</v>
      </c>
      <c r="BJ145" s="128" t="s">
        <v>78</v>
      </c>
      <c r="BK145" s="237">
        <f t="shared" si="19"/>
        <v>0</v>
      </c>
      <c r="BL145" s="128" t="s">
        <v>382</v>
      </c>
      <c r="BM145" s="128" t="s">
        <v>461</v>
      </c>
    </row>
    <row r="146" spans="2:65" s="140" customFormat="1" ht="16.5" customHeight="1">
      <c r="B146" s="141"/>
      <c r="C146" s="227" t="s">
        <v>356</v>
      </c>
      <c r="D146" s="227" t="s">
        <v>198</v>
      </c>
      <c r="E146" s="228" t="s">
        <v>2364</v>
      </c>
      <c r="F146" s="229" t="s">
        <v>2365</v>
      </c>
      <c r="G146" s="230" t="s">
        <v>304</v>
      </c>
      <c r="H146" s="231">
        <v>450</v>
      </c>
      <c r="I146" s="26"/>
      <c r="J146" s="232">
        <f t="shared" si="10"/>
        <v>0</v>
      </c>
      <c r="K146" s="229" t="s">
        <v>5</v>
      </c>
      <c r="L146" s="141"/>
      <c r="M146" s="233" t="s">
        <v>5</v>
      </c>
      <c r="N146" s="234" t="s">
        <v>42</v>
      </c>
      <c r="O146" s="142"/>
      <c r="P146" s="235">
        <f t="shared" si="11"/>
        <v>0</v>
      </c>
      <c r="Q146" s="235">
        <v>0</v>
      </c>
      <c r="R146" s="235">
        <f t="shared" si="12"/>
        <v>0</v>
      </c>
      <c r="S146" s="235">
        <v>0</v>
      </c>
      <c r="T146" s="236">
        <f t="shared" si="13"/>
        <v>0</v>
      </c>
      <c r="AR146" s="128" t="s">
        <v>382</v>
      </c>
      <c r="AT146" s="128" t="s">
        <v>198</v>
      </c>
      <c r="AU146" s="128" t="s">
        <v>78</v>
      </c>
      <c r="AY146" s="128" t="s">
        <v>196</v>
      </c>
      <c r="BE146" s="237">
        <f t="shared" si="14"/>
        <v>0</v>
      </c>
      <c r="BF146" s="237">
        <f t="shared" si="15"/>
        <v>0</v>
      </c>
      <c r="BG146" s="237">
        <f t="shared" si="16"/>
        <v>0</v>
      </c>
      <c r="BH146" s="237">
        <f t="shared" si="17"/>
        <v>0</v>
      </c>
      <c r="BI146" s="237">
        <f t="shared" si="18"/>
        <v>0</v>
      </c>
      <c r="BJ146" s="128" t="s">
        <v>78</v>
      </c>
      <c r="BK146" s="237">
        <f t="shared" si="19"/>
        <v>0</v>
      </c>
      <c r="BL146" s="128" t="s">
        <v>382</v>
      </c>
      <c r="BM146" s="128" t="s">
        <v>466</v>
      </c>
    </row>
    <row r="147" spans="2:65" s="140" customFormat="1" ht="16.5" customHeight="1">
      <c r="B147" s="141"/>
      <c r="C147" s="227" t="s">
        <v>431</v>
      </c>
      <c r="D147" s="227" t="s">
        <v>198</v>
      </c>
      <c r="E147" s="228" t="s">
        <v>2366</v>
      </c>
      <c r="F147" s="229" t="s">
        <v>2367</v>
      </c>
      <c r="G147" s="230" t="s">
        <v>304</v>
      </c>
      <c r="H147" s="231">
        <v>65</v>
      </c>
      <c r="I147" s="26"/>
      <c r="J147" s="232">
        <f t="shared" si="10"/>
        <v>0</v>
      </c>
      <c r="K147" s="229" t="s">
        <v>5</v>
      </c>
      <c r="L147" s="141"/>
      <c r="M147" s="233" t="s">
        <v>5</v>
      </c>
      <c r="N147" s="234" t="s">
        <v>42</v>
      </c>
      <c r="O147" s="142"/>
      <c r="P147" s="235">
        <f t="shared" si="11"/>
        <v>0</v>
      </c>
      <c r="Q147" s="235">
        <v>0</v>
      </c>
      <c r="R147" s="235">
        <f t="shared" si="12"/>
        <v>0</v>
      </c>
      <c r="S147" s="235">
        <v>0</v>
      </c>
      <c r="T147" s="236">
        <f t="shared" si="13"/>
        <v>0</v>
      </c>
      <c r="AR147" s="128" t="s">
        <v>382</v>
      </c>
      <c r="AT147" s="128" t="s">
        <v>198</v>
      </c>
      <c r="AU147" s="128" t="s">
        <v>78</v>
      </c>
      <c r="AY147" s="128" t="s">
        <v>196</v>
      </c>
      <c r="BE147" s="237">
        <f t="shared" si="14"/>
        <v>0</v>
      </c>
      <c r="BF147" s="237">
        <f t="shared" si="15"/>
        <v>0</v>
      </c>
      <c r="BG147" s="237">
        <f t="shared" si="16"/>
        <v>0</v>
      </c>
      <c r="BH147" s="237">
        <f t="shared" si="17"/>
        <v>0</v>
      </c>
      <c r="BI147" s="237">
        <f t="shared" si="18"/>
        <v>0</v>
      </c>
      <c r="BJ147" s="128" t="s">
        <v>78</v>
      </c>
      <c r="BK147" s="237">
        <f t="shared" si="19"/>
        <v>0</v>
      </c>
      <c r="BL147" s="128" t="s">
        <v>382</v>
      </c>
      <c r="BM147" s="128" t="s">
        <v>469</v>
      </c>
    </row>
    <row r="148" spans="2:65" s="140" customFormat="1" ht="16.5" customHeight="1">
      <c r="B148" s="141"/>
      <c r="C148" s="227" t="s">
        <v>362</v>
      </c>
      <c r="D148" s="227" t="s">
        <v>198</v>
      </c>
      <c r="E148" s="228" t="s">
        <v>2368</v>
      </c>
      <c r="F148" s="229" t="s">
        <v>2369</v>
      </c>
      <c r="G148" s="230" t="s">
        <v>304</v>
      </c>
      <c r="H148" s="231">
        <v>40</v>
      </c>
      <c r="I148" s="26"/>
      <c r="J148" s="232">
        <f t="shared" si="10"/>
        <v>0</v>
      </c>
      <c r="K148" s="229" t="s">
        <v>5</v>
      </c>
      <c r="L148" s="141"/>
      <c r="M148" s="233" t="s">
        <v>5</v>
      </c>
      <c r="N148" s="234" t="s">
        <v>42</v>
      </c>
      <c r="O148" s="142"/>
      <c r="P148" s="235">
        <f t="shared" si="11"/>
        <v>0</v>
      </c>
      <c r="Q148" s="235">
        <v>0</v>
      </c>
      <c r="R148" s="235">
        <f t="shared" si="12"/>
        <v>0</v>
      </c>
      <c r="S148" s="235">
        <v>0</v>
      </c>
      <c r="T148" s="236">
        <f t="shared" si="13"/>
        <v>0</v>
      </c>
      <c r="AR148" s="128" t="s">
        <v>382</v>
      </c>
      <c r="AT148" s="128" t="s">
        <v>198</v>
      </c>
      <c r="AU148" s="128" t="s">
        <v>78</v>
      </c>
      <c r="AY148" s="128" t="s">
        <v>196</v>
      </c>
      <c r="BE148" s="237">
        <f t="shared" si="14"/>
        <v>0</v>
      </c>
      <c r="BF148" s="237">
        <f t="shared" si="15"/>
        <v>0</v>
      </c>
      <c r="BG148" s="237">
        <f t="shared" si="16"/>
        <v>0</v>
      </c>
      <c r="BH148" s="237">
        <f t="shared" si="17"/>
        <v>0</v>
      </c>
      <c r="BI148" s="237">
        <f t="shared" si="18"/>
        <v>0</v>
      </c>
      <c r="BJ148" s="128" t="s">
        <v>78</v>
      </c>
      <c r="BK148" s="237">
        <f t="shared" si="19"/>
        <v>0</v>
      </c>
      <c r="BL148" s="128" t="s">
        <v>382</v>
      </c>
      <c r="BM148" s="128" t="s">
        <v>473</v>
      </c>
    </row>
    <row r="149" spans="2:65" s="140" customFormat="1" ht="16.5" customHeight="1">
      <c r="B149" s="141"/>
      <c r="C149" s="227" t="s">
        <v>441</v>
      </c>
      <c r="D149" s="227" t="s">
        <v>198</v>
      </c>
      <c r="E149" s="228" t="s">
        <v>3185</v>
      </c>
      <c r="F149" s="229" t="s">
        <v>3186</v>
      </c>
      <c r="G149" s="230" t="s">
        <v>304</v>
      </c>
      <c r="H149" s="231">
        <v>90</v>
      </c>
      <c r="I149" s="26"/>
      <c r="J149" s="232">
        <f t="shared" si="10"/>
        <v>0</v>
      </c>
      <c r="K149" s="229" t="s">
        <v>5</v>
      </c>
      <c r="L149" s="141"/>
      <c r="M149" s="233" t="s">
        <v>5</v>
      </c>
      <c r="N149" s="234" t="s">
        <v>42</v>
      </c>
      <c r="O149" s="142"/>
      <c r="P149" s="235">
        <f t="shared" si="11"/>
        <v>0</v>
      </c>
      <c r="Q149" s="235">
        <v>0</v>
      </c>
      <c r="R149" s="235">
        <f t="shared" si="12"/>
        <v>0</v>
      </c>
      <c r="S149" s="235">
        <v>0</v>
      </c>
      <c r="T149" s="236">
        <f t="shared" si="13"/>
        <v>0</v>
      </c>
      <c r="AR149" s="128" t="s">
        <v>382</v>
      </c>
      <c r="AT149" s="128" t="s">
        <v>198</v>
      </c>
      <c r="AU149" s="128" t="s">
        <v>78</v>
      </c>
      <c r="AY149" s="128" t="s">
        <v>196</v>
      </c>
      <c r="BE149" s="237">
        <f t="shared" si="14"/>
        <v>0</v>
      </c>
      <c r="BF149" s="237">
        <f t="shared" si="15"/>
        <v>0</v>
      </c>
      <c r="BG149" s="237">
        <f t="shared" si="16"/>
        <v>0</v>
      </c>
      <c r="BH149" s="237">
        <f t="shared" si="17"/>
        <v>0</v>
      </c>
      <c r="BI149" s="237">
        <f t="shared" si="18"/>
        <v>0</v>
      </c>
      <c r="BJ149" s="128" t="s">
        <v>78</v>
      </c>
      <c r="BK149" s="237">
        <f t="shared" si="19"/>
        <v>0</v>
      </c>
      <c r="BL149" s="128" t="s">
        <v>382</v>
      </c>
      <c r="BM149" s="128" t="s">
        <v>476</v>
      </c>
    </row>
    <row r="150" spans="2:65" s="140" customFormat="1" ht="16.5" customHeight="1">
      <c r="B150" s="141"/>
      <c r="C150" s="227" t="s">
        <v>367</v>
      </c>
      <c r="D150" s="227" t="s">
        <v>198</v>
      </c>
      <c r="E150" s="228" t="s">
        <v>2372</v>
      </c>
      <c r="F150" s="229" t="s">
        <v>2373</v>
      </c>
      <c r="G150" s="230" t="s">
        <v>304</v>
      </c>
      <c r="H150" s="231">
        <v>65</v>
      </c>
      <c r="I150" s="26"/>
      <c r="J150" s="232">
        <f t="shared" si="10"/>
        <v>0</v>
      </c>
      <c r="K150" s="229" t="s">
        <v>5</v>
      </c>
      <c r="L150" s="141"/>
      <c r="M150" s="233" t="s">
        <v>5</v>
      </c>
      <c r="N150" s="234" t="s">
        <v>42</v>
      </c>
      <c r="O150" s="142"/>
      <c r="P150" s="235">
        <f t="shared" si="11"/>
        <v>0</v>
      </c>
      <c r="Q150" s="235">
        <v>0</v>
      </c>
      <c r="R150" s="235">
        <f t="shared" si="12"/>
        <v>0</v>
      </c>
      <c r="S150" s="235">
        <v>0</v>
      </c>
      <c r="T150" s="236">
        <f t="shared" si="13"/>
        <v>0</v>
      </c>
      <c r="AR150" s="128" t="s">
        <v>382</v>
      </c>
      <c r="AT150" s="128" t="s">
        <v>198</v>
      </c>
      <c r="AU150" s="128" t="s">
        <v>78</v>
      </c>
      <c r="AY150" s="128" t="s">
        <v>196</v>
      </c>
      <c r="BE150" s="237">
        <f t="shared" si="14"/>
        <v>0</v>
      </c>
      <c r="BF150" s="237">
        <f t="shared" si="15"/>
        <v>0</v>
      </c>
      <c r="BG150" s="237">
        <f t="shared" si="16"/>
        <v>0</v>
      </c>
      <c r="BH150" s="237">
        <f t="shared" si="17"/>
        <v>0</v>
      </c>
      <c r="BI150" s="237">
        <f t="shared" si="18"/>
        <v>0</v>
      </c>
      <c r="BJ150" s="128" t="s">
        <v>78</v>
      </c>
      <c r="BK150" s="237">
        <f t="shared" si="19"/>
        <v>0</v>
      </c>
      <c r="BL150" s="128" t="s">
        <v>382</v>
      </c>
      <c r="BM150" s="128" t="s">
        <v>480</v>
      </c>
    </row>
    <row r="151" spans="2:65" s="140" customFormat="1" ht="16.5" customHeight="1">
      <c r="B151" s="141"/>
      <c r="C151" s="227" t="s">
        <v>452</v>
      </c>
      <c r="D151" s="227" t="s">
        <v>198</v>
      </c>
      <c r="E151" s="228" t="s">
        <v>2374</v>
      </c>
      <c r="F151" s="229" t="s">
        <v>2375</v>
      </c>
      <c r="G151" s="230" t="s">
        <v>304</v>
      </c>
      <c r="H151" s="231">
        <v>35</v>
      </c>
      <c r="I151" s="26"/>
      <c r="J151" s="232">
        <f t="shared" si="10"/>
        <v>0</v>
      </c>
      <c r="K151" s="229" t="s">
        <v>5</v>
      </c>
      <c r="L151" s="141"/>
      <c r="M151" s="233" t="s">
        <v>5</v>
      </c>
      <c r="N151" s="234" t="s">
        <v>42</v>
      </c>
      <c r="O151" s="142"/>
      <c r="P151" s="235">
        <f t="shared" si="11"/>
        <v>0</v>
      </c>
      <c r="Q151" s="235">
        <v>0</v>
      </c>
      <c r="R151" s="235">
        <f t="shared" si="12"/>
        <v>0</v>
      </c>
      <c r="S151" s="235">
        <v>0</v>
      </c>
      <c r="T151" s="236">
        <f t="shared" si="13"/>
        <v>0</v>
      </c>
      <c r="AR151" s="128" t="s">
        <v>382</v>
      </c>
      <c r="AT151" s="128" t="s">
        <v>198</v>
      </c>
      <c r="AU151" s="128" t="s">
        <v>78</v>
      </c>
      <c r="AY151" s="128" t="s">
        <v>196</v>
      </c>
      <c r="BE151" s="237">
        <f t="shared" si="14"/>
        <v>0</v>
      </c>
      <c r="BF151" s="237">
        <f t="shared" si="15"/>
        <v>0</v>
      </c>
      <c r="BG151" s="237">
        <f t="shared" si="16"/>
        <v>0</v>
      </c>
      <c r="BH151" s="237">
        <f t="shared" si="17"/>
        <v>0</v>
      </c>
      <c r="BI151" s="237">
        <f t="shared" si="18"/>
        <v>0</v>
      </c>
      <c r="BJ151" s="128" t="s">
        <v>78</v>
      </c>
      <c r="BK151" s="237">
        <f t="shared" si="19"/>
        <v>0</v>
      </c>
      <c r="BL151" s="128" t="s">
        <v>382</v>
      </c>
      <c r="BM151" s="128" t="s">
        <v>484</v>
      </c>
    </row>
    <row r="152" spans="2:65" s="140" customFormat="1" ht="16.5" customHeight="1">
      <c r="B152" s="141"/>
      <c r="C152" s="227" t="s">
        <v>371</v>
      </c>
      <c r="D152" s="227" t="s">
        <v>198</v>
      </c>
      <c r="E152" s="228" t="s">
        <v>2376</v>
      </c>
      <c r="F152" s="229" t="s">
        <v>2377</v>
      </c>
      <c r="G152" s="230" t="s">
        <v>304</v>
      </c>
      <c r="H152" s="231">
        <v>40</v>
      </c>
      <c r="I152" s="26"/>
      <c r="J152" s="232">
        <f t="shared" si="10"/>
        <v>0</v>
      </c>
      <c r="K152" s="229" t="s">
        <v>5</v>
      </c>
      <c r="L152" s="141"/>
      <c r="M152" s="233" t="s">
        <v>5</v>
      </c>
      <c r="N152" s="234" t="s">
        <v>42</v>
      </c>
      <c r="O152" s="142"/>
      <c r="P152" s="235">
        <f t="shared" si="11"/>
        <v>0</v>
      </c>
      <c r="Q152" s="235">
        <v>0</v>
      </c>
      <c r="R152" s="235">
        <f t="shared" si="12"/>
        <v>0</v>
      </c>
      <c r="S152" s="235">
        <v>0</v>
      </c>
      <c r="T152" s="236">
        <f t="shared" si="13"/>
        <v>0</v>
      </c>
      <c r="AR152" s="128" t="s">
        <v>382</v>
      </c>
      <c r="AT152" s="128" t="s">
        <v>198</v>
      </c>
      <c r="AU152" s="128" t="s">
        <v>78</v>
      </c>
      <c r="AY152" s="128" t="s">
        <v>196</v>
      </c>
      <c r="BE152" s="237">
        <f t="shared" si="14"/>
        <v>0</v>
      </c>
      <c r="BF152" s="237">
        <f t="shared" si="15"/>
        <v>0</v>
      </c>
      <c r="BG152" s="237">
        <f t="shared" si="16"/>
        <v>0</v>
      </c>
      <c r="BH152" s="237">
        <f t="shared" si="17"/>
        <v>0</v>
      </c>
      <c r="BI152" s="237">
        <f t="shared" si="18"/>
        <v>0</v>
      </c>
      <c r="BJ152" s="128" t="s">
        <v>78</v>
      </c>
      <c r="BK152" s="237">
        <f t="shared" si="19"/>
        <v>0</v>
      </c>
      <c r="BL152" s="128" t="s">
        <v>382</v>
      </c>
      <c r="BM152" s="128" t="s">
        <v>488</v>
      </c>
    </row>
    <row r="153" spans="2:65" s="140" customFormat="1" ht="16.5" customHeight="1">
      <c r="B153" s="141"/>
      <c r="C153" s="227" t="s">
        <v>463</v>
      </c>
      <c r="D153" s="227" t="s">
        <v>198</v>
      </c>
      <c r="E153" s="228" t="s">
        <v>2378</v>
      </c>
      <c r="F153" s="229" t="s">
        <v>3187</v>
      </c>
      <c r="G153" s="230" t="s">
        <v>304</v>
      </c>
      <c r="H153" s="231">
        <v>80</v>
      </c>
      <c r="I153" s="26"/>
      <c r="J153" s="232">
        <f t="shared" si="10"/>
        <v>0</v>
      </c>
      <c r="K153" s="229" t="s">
        <v>5</v>
      </c>
      <c r="L153" s="141"/>
      <c r="M153" s="233" t="s">
        <v>5</v>
      </c>
      <c r="N153" s="234" t="s">
        <v>42</v>
      </c>
      <c r="O153" s="142"/>
      <c r="P153" s="235">
        <f t="shared" si="11"/>
        <v>0</v>
      </c>
      <c r="Q153" s="235">
        <v>0</v>
      </c>
      <c r="R153" s="235">
        <f t="shared" si="12"/>
        <v>0</v>
      </c>
      <c r="S153" s="235">
        <v>0</v>
      </c>
      <c r="T153" s="236">
        <f t="shared" si="13"/>
        <v>0</v>
      </c>
      <c r="AR153" s="128" t="s">
        <v>382</v>
      </c>
      <c r="AT153" s="128" t="s">
        <v>198</v>
      </c>
      <c r="AU153" s="128" t="s">
        <v>78</v>
      </c>
      <c r="AY153" s="128" t="s">
        <v>196</v>
      </c>
      <c r="BE153" s="237">
        <f t="shared" si="14"/>
        <v>0</v>
      </c>
      <c r="BF153" s="237">
        <f t="shared" si="15"/>
        <v>0</v>
      </c>
      <c r="BG153" s="237">
        <f t="shared" si="16"/>
        <v>0</v>
      </c>
      <c r="BH153" s="237">
        <f t="shared" si="17"/>
        <v>0</v>
      </c>
      <c r="BI153" s="237">
        <f t="shared" si="18"/>
        <v>0</v>
      </c>
      <c r="BJ153" s="128" t="s">
        <v>78</v>
      </c>
      <c r="BK153" s="237">
        <f t="shared" si="19"/>
        <v>0</v>
      </c>
      <c r="BL153" s="128" t="s">
        <v>382</v>
      </c>
      <c r="BM153" s="128" t="s">
        <v>492</v>
      </c>
    </row>
    <row r="154" spans="2:65" s="140" customFormat="1" ht="16.5" customHeight="1">
      <c r="B154" s="141"/>
      <c r="C154" s="227" t="s">
        <v>375</v>
      </c>
      <c r="D154" s="227" t="s">
        <v>198</v>
      </c>
      <c r="E154" s="228" t="s">
        <v>2380</v>
      </c>
      <c r="F154" s="229" t="s">
        <v>2280</v>
      </c>
      <c r="G154" s="230" t="s">
        <v>304</v>
      </c>
      <c r="H154" s="231">
        <v>2250</v>
      </c>
      <c r="I154" s="26"/>
      <c r="J154" s="232">
        <f t="shared" si="10"/>
        <v>0</v>
      </c>
      <c r="K154" s="229" t="s">
        <v>5</v>
      </c>
      <c r="L154" s="141"/>
      <c r="M154" s="233" t="s">
        <v>5</v>
      </c>
      <c r="N154" s="234" t="s">
        <v>42</v>
      </c>
      <c r="O154" s="142"/>
      <c r="P154" s="235">
        <f t="shared" si="11"/>
        <v>0</v>
      </c>
      <c r="Q154" s="235">
        <v>0</v>
      </c>
      <c r="R154" s="235">
        <f t="shared" si="12"/>
        <v>0</v>
      </c>
      <c r="S154" s="235">
        <v>0</v>
      </c>
      <c r="T154" s="236">
        <f t="shared" si="13"/>
        <v>0</v>
      </c>
      <c r="AR154" s="128" t="s">
        <v>382</v>
      </c>
      <c r="AT154" s="128" t="s">
        <v>198</v>
      </c>
      <c r="AU154" s="128" t="s">
        <v>78</v>
      </c>
      <c r="AY154" s="128" t="s">
        <v>196</v>
      </c>
      <c r="BE154" s="237">
        <f t="shared" si="14"/>
        <v>0</v>
      </c>
      <c r="BF154" s="237">
        <f t="shared" si="15"/>
        <v>0</v>
      </c>
      <c r="BG154" s="237">
        <f t="shared" si="16"/>
        <v>0</v>
      </c>
      <c r="BH154" s="237">
        <f t="shared" si="17"/>
        <v>0</v>
      </c>
      <c r="BI154" s="237">
        <f t="shared" si="18"/>
        <v>0</v>
      </c>
      <c r="BJ154" s="128" t="s">
        <v>78</v>
      </c>
      <c r="BK154" s="237">
        <f t="shared" si="19"/>
        <v>0</v>
      </c>
      <c r="BL154" s="128" t="s">
        <v>382</v>
      </c>
      <c r="BM154" s="128" t="s">
        <v>496</v>
      </c>
    </row>
    <row r="155" spans="2:65" s="140" customFormat="1" ht="16.5" customHeight="1">
      <c r="B155" s="141"/>
      <c r="C155" s="227" t="s">
        <v>470</v>
      </c>
      <c r="D155" s="227" t="s">
        <v>198</v>
      </c>
      <c r="E155" s="228" t="s">
        <v>2382</v>
      </c>
      <c r="F155" s="229" t="s">
        <v>2282</v>
      </c>
      <c r="G155" s="230" t="s">
        <v>304</v>
      </c>
      <c r="H155" s="231">
        <v>55</v>
      </c>
      <c r="I155" s="26"/>
      <c r="J155" s="232">
        <f t="shared" si="10"/>
        <v>0</v>
      </c>
      <c r="K155" s="229" t="s">
        <v>5</v>
      </c>
      <c r="L155" s="141"/>
      <c r="M155" s="233" t="s">
        <v>5</v>
      </c>
      <c r="N155" s="234" t="s">
        <v>42</v>
      </c>
      <c r="O155" s="142"/>
      <c r="P155" s="235">
        <f t="shared" si="11"/>
        <v>0</v>
      </c>
      <c r="Q155" s="235">
        <v>0</v>
      </c>
      <c r="R155" s="235">
        <f t="shared" si="12"/>
        <v>0</v>
      </c>
      <c r="S155" s="235">
        <v>0</v>
      </c>
      <c r="T155" s="236">
        <f t="shared" si="13"/>
        <v>0</v>
      </c>
      <c r="AR155" s="128" t="s">
        <v>382</v>
      </c>
      <c r="AT155" s="128" t="s">
        <v>198</v>
      </c>
      <c r="AU155" s="128" t="s">
        <v>78</v>
      </c>
      <c r="AY155" s="128" t="s">
        <v>196</v>
      </c>
      <c r="BE155" s="237">
        <f t="shared" si="14"/>
        <v>0</v>
      </c>
      <c r="BF155" s="237">
        <f t="shared" si="15"/>
        <v>0</v>
      </c>
      <c r="BG155" s="237">
        <f t="shared" si="16"/>
        <v>0</v>
      </c>
      <c r="BH155" s="237">
        <f t="shared" si="17"/>
        <v>0</v>
      </c>
      <c r="BI155" s="237">
        <f t="shared" si="18"/>
        <v>0</v>
      </c>
      <c r="BJ155" s="128" t="s">
        <v>78</v>
      </c>
      <c r="BK155" s="237">
        <f t="shared" si="19"/>
        <v>0</v>
      </c>
      <c r="BL155" s="128" t="s">
        <v>382</v>
      </c>
      <c r="BM155" s="128" t="s">
        <v>499</v>
      </c>
    </row>
    <row r="156" spans="2:65" s="140" customFormat="1" ht="16.5" customHeight="1">
      <c r="B156" s="141"/>
      <c r="C156" s="227" t="s">
        <v>378</v>
      </c>
      <c r="D156" s="227" t="s">
        <v>198</v>
      </c>
      <c r="E156" s="228" t="s">
        <v>3188</v>
      </c>
      <c r="F156" s="229" t="s">
        <v>2385</v>
      </c>
      <c r="G156" s="230" t="s">
        <v>304</v>
      </c>
      <c r="H156" s="231">
        <v>80</v>
      </c>
      <c r="I156" s="26"/>
      <c r="J156" s="232">
        <f t="shared" si="10"/>
        <v>0</v>
      </c>
      <c r="K156" s="229" t="s">
        <v>5</v>
      </c>
      <c r="L156" s="141"/>
      <c r="M156" s="233" t="s">
        <v>5</v>
      </c>
      <c r="N156" s="234" t="s">
        <v>42</v>
      </c>
      <c r="O156" s="142"/>
      <c r="P156" s="235">
        <f t="shared" si="11"/>
        <v>0</v>
      </c>
      <c r="Q156" s="235">
        <v>0</v>
      </c>
      <c r="R156" s="235">
        <f t="shared" si="12"/>
        <v>0</v>
      </c>
      <c r="S156" s="235">
        <v>0</v>
      </c>
      <c r="T156" s="236">
        <f t="shared" si="13"/>
        <v>0</v>
      </c>
      <c r="AR156" s="128" t="s">
        <v>382</v>
      </c>
      <c r="AT156" s="128" t="s">
        <v>198</v>
      </c>
      <c r="AU156" s="128" t="s">
        <v>78</v>
      </c>
      <c r="AY156" s="128" t="s">
        <v>196</v>
      </c>
      <c r="BE156" s="237">
        <f t="shared" si="14"/>
        <v>0</v>
      </c>
      <c r="BF156" s="237">
        <f t="shared" si="15"/>
        <v>0</v>
      </c>
      <c r="BG156" s="237">
        <f t="shared" si="16"/>
        <v>0</v>
      </c>
      <c r="BH156" s="237">
        <f t="shared" si="17"/>
        <v>0</v>
      </c>
      <c r="BI156" s="237">
        <f t="shared" si="18"/>
        <v>0</v>
      </c>
      <c r="BJ156" s="128" t="s">
        <v>78</v>
      </c>
      <c r="BK156" s="237">
        <f t="shared" si="19"/>
        <v>0</v>
      </c>
      <c r="BL156" s="128" t="s">
        <v>382</v>
      </c>
      <c r="BM156" s="128" t="s">
        <v>504</v>
      </c>
    </row>
    <row r="157" spans="2:65" s="140" customFormat="1" ht="16.5" customHeight="1">
      <c r="B157" s="141"/>
      <c r="C157" s="227" t="s">
        <v>477</v>
      </c>
      <c r="D157" s="227" t="s">
        <v>198</v>
      </c>
      <c r="E157" s="228" t="s">
        <v>2386</v>
      </c>
      <c r="F157" s="229" t="s">
        <v>3189</v>
      </c>
      <c r="G157" s="230" t="s">
        <v>304</v>
      </c>
      <c r="H157" s="231">
        <v>190</v>
      </c>
      <c r="I157" s="26"/>
      <c r="J157" s="232">
        <f t="shared" si="10"/>
        <v>0</v>
      </c>
      <c r="K157" s="229" t="s">
        <v>5</v>
      </c>
      <c r="L157" s="141"/>
      <c r="M157" s="233" t="s">
        <v>5</v>
      </c>
      <c r="N157" s="234" t="s">
        <v>42</v>
      </c>
      <c r="O157" s="142"/>
      <c r="P157" s="235">
        <f t="shared" si="11"/>
        <v>0</v>
      </c>
      <c r="Q157" s="235">
        <v>0</v>
      </c>
      <c r="R157" s="235">
        <f t="shared" si="12"/>
        <v>0</v>
      </c>
      <c r="S157" s="235">
        <v>0</v>
      </c>
      <c r="T157" s="236">
        <f t="shared" si="13"/>
        <v>0</v>
      </c>
      <c r="AR157" s="128" t="s">
        <v>382</v>
      </c>
      <c r="AT157" s="128" t="s">
        <v>198</v>
      </c>
      <c r="AU157" s="128" t="s">
        <v>78</v>
      </c>
      <c r="AY157" s="128" t="s">
        <v>196</v>
      </c>
      <c r="BE157" s="237">
        <f t="shared" si="14"/>
        <v>0</v>
      </c>
      <c r="BF157" s="237">
        <f t="shared" si="15"/>
        <v>0</v>
      </c>
      <c r="BG157" s="237">
        <f t="shared" si="16"/>
        <v>0</v>
      </c>
      <c r="BH157" s="237">
        <f t="shared" si="17"/>
        <v>0</v>
      </c>
      <c r="BI157" s="237">
        <f t="shared" si="18"/>
        <v>0</v>
      </c>
      <c r="BJ157" s="128" t="s">
        <v>78</v>
      </c>
      <c r="BK157" s="237">
        <f t="shared" si="19"/>
        <v>0</v>
      </c>
      <c r="BL157" s="128" t="s">
        <v>382</v>
      </c>
      <c r="BM157" s="128" t="s">
        <v>508</v>
      </c>
    </row>
    <row r="158" spans="2:65" s="140" customFormat="1" ht="16.5" customHeight="1">
      <c r="B158" s="141"/>
      <c r="C158" s="227" t="s">
        <v>382</v>
      </c>
      <c r="D158" s="227" t="s">
        <v>198</v>
      </c>
      <c r="E158" s="228" t="s">
        <v>2387</v>
      </c>
      <c r="F158" s="229" t="s">
        <v>2388</v>
      </c>
      <c r="G158" s="230" t="s">
        <v>2115</v>
      </c>
      <c r="H158" s="231">
        <v>16</v>
      </c>
      <c r="I158" s="26"/>
      <c r="J158" s="232">
        <f t="shared" si="10"/>
        <v>0</v>
      </c>
      <c r="K158" s="229" t="s">
        <v>5</v>
      </c>
      <c r="L158" s="141"/>
      <c r="M158" s="233" t="s">
        <v>5</v>
      </c>
      <c r="N158" s="234" t="s">
        <v>42</v>
      </c>
      <c r="O158" s="142"/>
      <c r="P158" s="235">
        <f t="shared" si="11"/>
        <v>0</v>
      </c>
      <c r="Q158" s="235">
        <v>0</v>
      </c>
      <c r="R158" s="235">
        <f t="shared" si="12"/>
        <v>0</v>
      </c>
      <c r="S158" s="235">
        <v>0</v>
      </c>
      <c r="T158" s="236">
        <f t="shared" si="13"/>
        <v>0</v>
      </c>
      <c r="AR158" s="128" t="s">
        <v>382</v>
      </c>
      <c r="AT158" s="128" t="s">
        <v>198</v>
      </c>
      <c r="AU158" s="128" t="s">
        <v>78</v>
      </c>
      <c r="AY158" s="128" t="s">
        <v>196</v>
      </c>
      <c r="BE158" s="237">
        <f t="shared" si="14"/>
        <v>0</v>
      </c>
      <c r="BF158" s="237">
        <f t="shared" si="15"/>
        <v>0</v>
      </c>
      <c r="BG158" s="237">
        <f t="shared" si="16"/>
        <v>0</v>
      </c>
      <c r="BH158" s="237">
        <f t="shared" si="17"/>
        <v>0</v>
      </c>
      <c r="BI158" s="237">
        <f t="shared" si="18"/>
        <v>0</v>
      </c>
      <c r="BJ158" s="128" t="s">
        <v>78</v>
      </c>
      <c r="BK158" s="237">
        <f t="shared" si="19"/>
        <v>0</v>
      </c>
      <c r="BL158" s="128" t="s">
        <v>382</v>
      </c>
      <c r="BM158" s="128" t="s">
        <v>514</v>
      </c>
    </row>
    <row r="159" spans="2:65" s="140" customFormat="1" ht="16.5" customHeight="1">
      <c r="B159" s="141"/>
      <c r="C159" s="227" t="s">
        <v>485</v>
      </c>
      <c r="D159" s="227" t="s">
        <v>198</v>
      </c>
      <c r="E159" s="228" t="s">
        <v>2389</v>
      </c>
      <c r="F159" s="229" t="s">
        <v>2390</v>
      </c>
      <c r="G159" s="230" t="s">
        <v>2115</v>
      </c>
      <c r="H159" s="231">
        <v>2</v>
      </c>
      <c r="I159" s="26"/>
      <c r="J159" s="232">
        <f t="shared" si="10"/>
        <v>0</v>
      </c>
      <c r="K159" s="229" t="s">
        <v>5</v>
      </c>
      <c r="L159" s="141"/>
      <c r="M159" s="233" t="s">
        <v>5</v>
      </c>
      <c r="N159" s="234" t="s">
        <v>42</v>
      </c>
      <c r="O159" s="142"/>
      <c r="P159" s="235">
        <f t="shared" si="11"/>
        <v>0</v>
      </c>
      <c r="Q159" s="235">
        <v>0</v>
      </c>
      <c r="R159" s="235">
        <f t="shared" si="12"/>
        <v>0</v>
      </c>
      <c r="S159" s="235">
        <v>0</v>
      </c>
      <c r="T159" s="236">
        <f t="shared" si="13"/>
        <v>0</v>
      </c>
      <c r="AR159" s="128" t="s">
        <v>382</v>
      </c>
      <c r="AT159" s="128" t="s">
        <v>198</v>
      </c>
      <c r="AU159" s="128" t="s">
        <v>78</v>
      </c>
      <c r="AY159" s="128" t="s">
        <v>196</v>
      </c>
      <c r="BE159" s="237">
        <f t="shared" si="14"/>
        <v>0</v>
      </c>
      <c r="BF159" s="237">
        <f t="shared" si="15"/>
        <v>0</v>
      </c>
      <c r="BG159" s="237">
        <f t="shared" si="16"/>
        <v>0</v>
      </c>
      <c r="BH159" s="237">
        <f t="shared" si="17"/>
        <v>0</v>
      </c>
      <c r="BI159" s="237">
        <f t="shared" si="18"/>
        <v>0</v>
      </c>
      <c r="BJ159" s="128" t="s">
        <v>78</v>
      </c>
      <c r="BK159" s="237">
        <f t="shared" si="19"/>
        <v>0</v>
      </c>
      <c r="BL159" s="128" t="s">
        <v>382</v>
      </c>
      <c r="BM159" s="128" t="s">
        <v>518</v>
      </c>
    </row>
    <row r="160" spans="2:65" s="140" customFormat="1" ht="16.5" customHeight="1">
      <c r="B160" s="141"/>
      <c r="C160" s="227" t="s">
        <v>385</v>
      </c>
      <c r="D160" s="227" t="s">
        <v>198</v>
      </c>
      <c r="E160" s="228" t="s">
        <v>2391</v>
      </c>
      <c r="F160" s="229" t="s">
        <v>2392</v>
      </c>
      <c r="G160" s="230" t="s">
        <v>2115</v>
      </c>
      <c r="H160" s="231">
        <v>10</v>
      </c>
      <c r="I160" s="26"/>
      <c r="J160" s="232">
        <f t="shared" si="10"/>
        <v>0</v>
      </c>
      <c r="K160" s="229" t="s">
        <v>5</v>
      </c>
      <c r="L160" s="141"/>
      <c r="M160" s="233" t="s">
        <v>5</v>
      </c>
      <c r="N160" s="234" t="s">
        <v>42</v>
      </c>
      <c r="O160" s="142"/>
      <c r="P160" s="235">
        <f t="shared" si="11"/>
        <v>0</v>
      </c>
      <c r="Q160" s="235">
        <v>0</v>
      </c>
      <c r="R160" s="235">
        <f t="shared" si="12"/>
        <v>0</v>
      </c>
      <c r="S160" s="235">
        <v>0</v>
      </c>
      <c r="T160" s="236">
        <f t="shared" si="13"/>
        <v>0</v>
      </c>
      <c r="AR160" s="128" t="s">
        <v>382</v>
      </c>
      <c r="AT160" s="128" t="s">
        <v>198</v>
      </c>
      <c r="AU160" s="128" t="s">
        <v>78</v>
      </c>
      <c r="AY160" s="128" t="s">
        <v>196</v>
      </c>
      <c r="BE160" s="237">
        <f t="shared" si="14"/>
        <v>0</v>
      </c>
      <c r="BF160" s="237">
        <f t="shared" si="15"/>
        <v>0</v>
      </c>
      <c r="BG160" s="237">
        <f t="shared" si="16"/>
        <v>0</v>
      </c>
      <c r="BH160" s="237">
        <f t="shared" si="17"/>
        <v>0</v>
      </c>
      <c r="BI160" s="237">
        <f t="shared" si="18"/>
        <v>0</v>
      </c>
      <c r="BJ160" s="128" t="s">
        <v>78</v>
      </c>
      <c r="BK160" s="237">
        <f t="shared" si="19"/>
        <v>0</v>
      </c>
      <c r="BL160" s="128" t="s">
        <v>382</v>
      </c>
      <c r="BM160" s="128" t="s">
        <v>522</v>
      </c>
    </row>
    <row r="161" spans="2:65" s="140" customFormat="1" ht="16.5" customHeight="1">
      <c r="B161" s="141"/>
      <c r="C161" s="227" t="s">
        <v>493</v>
      </c>
      <c r="D161" s="227" t="s">
        <v>198</v>
      </c>
      <c r="E161" s="228" t="s">
        <v>2393</v>
      </c>
      <c r="F161" s="229" t="s">
        <v>2394</v>
      </c>
      <c r="G161" s="230" t="s">
        <v>2115</v>
      </c>
      <c r="H161" s="231">
        <v>5</v>
      </c>
      <c r="I161" s="26"/>
      <c r="J161" s="232">
        <f t="shared" si="10"/>
        <v>0</v>
      </c>
      <c r="K161" s="229" t="s">
        <v>5</v>
      </c>
      <c r="L161" s="141"/>
      <c r="M161" s="233" t="s">
        <v>5</v>
      </c>
      <c r="N161" s="234" t="s">
        <v>42</v>
      </c>
      <c r="O161" s="142"/>
      <c r="P161" s="235">
        <f t="shared" si="11"/>
        <v>0</v>
      </c>
      <c r="Q161" s="235">
        <v>0</v>
      </c>
      <c r="R161" s="235">
        <f t="shared" si="12"/>
        <v>0</v>
      </c>
      <c r="S161" s="235">
        <v>0</v>
      </c>
      <c r="T161" s="236">
        <f t="shared" si="13"/>
        <v>0</v>
      </c>
      <c r="AR161" s="128" t="s">
        <v>382</v>
      </c>
      <c r="AT161" s="128" t="s">
        <v>198</v>
      </c>
      <c r="AU161" s="128" t="s">
        <v>78</v>
      </c>
      <c r="AY161" s="128" t="s">
        <v>196</v>
      </c>
      <c r="BE161" s="237">
        <f t="shared" si="14"/>
        <v>0</v>
      </c>
      <c r="BF161" s="237">
        <f t="shared" si="15"/>
        <v>0</v>
      </c>
      <c r="BG161" s="237">
        <f t="shared" si="16"/>
        <v>0</v>
      </c>
      <c r="BH161" s="237">
        <f t="shared" si="17"/>
        <v>0</v>
      </c>
      <c r="BI161" s="237">
        <f t="shared" si="18"/>
        <v>0</v>
      </c>
      <c r="BJ161" s="128" t="s">
        <v>78</v>
      </c>
      <c r="BK161" s="237">
        <f t="shared" si="19"/>
        <v>0</v>
      </c>
      <c r="BL161" s="128" t="s">
        <v>382</v>
      </c>
      <c r="BM161" s="128" t="s">
        <v>528</v>
      </c>
    </row>
    <row r="162" spans="2:65" s="140" customFormat="1" ht="16.5" customHeight="1">
      <c r="B162" s="141"/>
      <c r="C162" s="227" t="s">
        <v>390</v>
      </c>
      <c r="D162" s="227" t="s">
        <v>198</v>
      </c>
      <c r="E162" s="228" t="s">
        <v>3190</v>
      </c>
      <c r="F162" s="229" t="s">
        <v>3191</v>
      </c>
      <c r="G162" s="230" t="s">
        <v>2115</v>
      </c>
      <c r="H162" s="231">
        <v>2</v>
      </c>
      <c r="I162" s="26"/>
      <c r="J162" s="232">
        <f t="shared" si="10"/>
        <v>0</v>
      </c>
      <c r="K162" s="229" t="s">
        <v>5</v>
      </c>
      <c r="L162" s="141"/>
      <c r="M162" s="233" t="s">
        <v>5</v>
      </c>
      <c r="N162" s="234" t="s">
        <v>42</v>
      </c>
      <c r="O162" s="142"/>
      <c r="P162" s="235">
        <f t="shared" si="11"/>
        <v>0</v>
      </c>
      <c r="Q162" s="235">
        <v>0</v>
      </c>
      <c r="R162" s="235">
        <f t="shared" si="12"/>
        <v>0</v>
      </c>
      <c r="S162" s="235">
        <v>0</v>
      </c>
      <c r="T162" s="236">
        <f t="shared" si="13"/>
        <v>0</v>
      </c>
      <c r="AR162" s="128" t="s">
        <v>382</v>
      </c>
      <c r="AT162" s="128" t="s">
        <v>198</v>
      </c>
      <c r="AU162" s="128" t="s">
        <v>78</v>
      </c>
      <c r="AY162" s="128" t="s">
        <v>196</v>
      </c>
      <c r="BE162" s="237">
        <f t="shared" si="14"/>
        <v>0</v>
      </c>
      <c r="BF162" s="237">
        <f t="shared" si="15"/>
        <v>0</v>
      </c>
      <c r="BG162" s="237">
        <f t="shared" si="16"/>
        <v>0</v>
      </c>
      <c r="BH162" s="237">
        <f t="shared" si="17"/>
        <v>0</v>
      </c>
      <c r="BI162" s="237">
        <f t="shared" si="18"/>
        <v>0</v>
      </c>
      <c r="BJ162" s="128" t="s">
        <v>78</v>
      </c>
      <c r="BK162" s="237">
        <f t="shared" si="19"/>
        <v>0</v>
      </c>
      <c r="BL162" s="128" t="s">
        <v>382</v>
      </c>
      <c r="BM162" s="128" t="s">
        <v>532</v>
      </c>
    </row>
    <row r="163" spans="2:65" s="140" customFormat="1" ht="16.5" customHeight="1">
      <c r="B163" s="141"/>
      <c r="C163" s="227" t="s">
        <v>501</v>
      </c>
      <c r="D163" s="227" t="s">
        <v>198</v>
      </c>
      <c r="E163" s="228" t="s">
        <v>2389</v>
      </c>
      <c r="F163" s="229" t="s">
        <v>2390</v>
      </c>
      <c r="G163" s="230" t="s">
        <v>2115</v>
      </c>
      <c r="H163" s="231">
        <v>8</v>
      </c>
      <c r="I163" s="26"/>
      <c r="J163" s="232">
        <f t="shared" si="10"/>
        <v>0</v>
      </c>
      <c r="K163" s="229" t="s">
        <v>5</v>
      </c>
      <c r="L163" s="141"/>
      <c r="M163" s="233" t="s">
        <v>5</v>
      </c>
      <c r="N163" s="234" t="s">
        <v>42</v>
      </c>
      <c r="O163" s="142"/>
      <c r="P163" s="235">
        <f t="shared" si="11"/>
        <v>0</v>
      </c>
      <c r="Q163" s="235">
        <v>0</v>
      </c>
      <c r="R163" s="235">
        <f t="shared" si="12"/>
        <v>0</v>
      </c>
      <c r="S163" s="235">
        <v>0</v>
      </c>
      <c r="T163" s="236">
        <f t="shared" si="13"/>
        <v>0</v>
      </c>
      <c r="AR163" s="128" t="s">
        <v>382</v>
      </c>
      <c r="AT163" s="128" t="s">
        <v>198</v>
      </c>
      <c r="AU163" s="128" t="s">
        <v>78</v>
      </c>
      <c r="AY163" s="128" t="s">
        <v>196</v>
      </c>
      <c r="BE163" s="237">
        <f t="shared" si="14"/>
        <v>0</v>
      </c>
      <c r="BF163" s="237">
        <f t="shared" si="15"/>
        <v>0</v>
      </c>
      <c r="BG163" s="237">
        <f t="shared" si="16"/>
        <v>0</v>
      </c>
      <c r="BH163" s="237">
        <f t="shared" si="17"/>
        <v>0</v>
      </c>
      <c r="BI163" s="237">
        <f t="shared" si="18"/>
        <v>0</v>
      </c>
      <c r="BJ163" s="128" t="s">
        <v>78</v>
      </c>
      <c r="BK163" s="237">
        <f t="shared" si="19"/>
        <v>0</v>
      </c>
      <c r="BL163" s="128" t="s">
        <v>382</v>
      </c>
      <c r="BM163" s="128" t="s">
        <v>535</v>
      </c>
    </row>
    <row r="164" spans="2:65" s="140" customFormat="1" ht="16.5" customHeight="1">
      <c r="B164" s="141"/>
      <c r="C164" s="227" t="s">
        <v>393</v>
      </c>
      <c r="D164" s="227" t="s">
        <v>198</v>
      </c>
      <c r="E164" s="228" t="s">
        <v>2399</v>
      </c>
      <c r="F164" s="229" t="s">
        <v>2400</v>
      </c>
      <c r="G164" s="230" t="s">
        <v>2115</v>
      </c>
      <c r="H164" s="231">
        <v>86</v>
      </c>
      <c r="I164" s="26"/>
      <c r="J164" s="232">
        <f t="shared" si="10"/>
        <v>0</v>
      </c>
      <c r="K164" s="229" t="s">
        <v>5</v>
      </c>
      <c r="L164" s="141"/>
      <c r="M164" s="233" t="s">
        <v>5</v>
      </c>
      <c r="N164" s="234" t="s">
        <v>42</v>
      </c>
      <c r="O164" s="142"/>
      <c r="P164" s="235">
        <f t="shared" si="11"/>
        <v>0</v>
      </c>
      <c r="Q164" s="235">
        <v>0</v>
      </c>
      <c r="R164" s="235">
        <f t="shared" si="12"/>
        <v>0</v>
      </c>
      <c r="S164" s="235">
        <v>0</v>
      </c>
      <c r="T164" s="236">
        <f t="shared" si="13"/>
        <v>0</v>
      </c>
      <c r="AR164" s="128" t="s">
        <v>382</v>
      </c>
      <c r="AT164" s="128" t="s">
        <v>198</v>
      </c>
      <c r="AU164" s="128" t="s">
        <v>78</v>
      </c>
      <c r="AY164" s="128" t="s">
        <v>196</v>
      </c>
      <c r="BE164" s="237">
        <f t="shared" si="14"/>
        <v>0</v>
      </c>
      <c r="BF164" s="237">
        <f t="shared" si="15"/>
        <v>0</v>
      </c>
      <c r="BG164" s="237">
        <f t="shared" si="16"/>
        <v>0</v>
      </c>
      <c r="BH164" s="237">
        <f t="shared" si="17"/>
        <v>0</v>
      </c>
      <c r="BI164" s="237">
        <f t="shared" si="18"/>
        <v>0</v>
      </c>
      <c r="BJ164" s="128" t="s">
        <v>78</v>
      </c>
      <c r="BK164" s="237">
        <f t="shared" si="19"/>
        <v>0</v>
      </c>
      <c r="BL164" s="128" t="s">
        <v>382</v>
      </c>
      <c r="BM164" s="128" t="s">
        <v>539</v>
      </c>
    </row>
    <row r="165" spans="2:65" s="140" customFormat="1" ht="16.5" customHeight="1">
      <c r="B165" s="141"/>
      <c r="C165" s="227" t="s">
        <v>511</v>
      </c>
      <c r="D165" s="227" t="s">
        <v>198</v>
      </c>
      <c r="E165" s="228" t="s">
        <v>2401</v>
      </c>
      <c r="F165" s="229" t="s">
        <v>3192</v>
      </c>
      <c r="G165" s="230" t="s">
        <v>2115</v>
      </c>
      <c r="H165" s="231">
        <v>25</v>
      </c>
      <c r="I165" s="26"/>
      <c r="J165" s="232">
        <f t="shared" si="10"/>
        <v>0</v>
      </c>
      <c r="K165" s="229" t="s">
        <v>5</v>
      </c>
      <c r="L165" s="141"/>
      <c r="M165" s="233" t="s">
        <v>5</v>
      </c>
      <c r="N165" s="234" t="s">
        <v>42</v>
      </c>
      <c r="O165" s="142"/>
      <c r="P165" s="235">
        <f t="shared" si="11"/>
        <v>0</v>
      </c>
      <c r="Q165" s="235">
        <v>0</v>
      </c>
      <c r="R165" s="235">
        <f t="shared" si="12"/>
        <v>0</v>
      </c>
      <c r="S165" s="235">
        <v>0</v>
      </c>
      <c r="T165" s="236">
        <f t="shared" si="13"/>
        <v>0</v>
      </c>
      <c r="AR165" s="128" t="s">
        <v>382</v>
      </c>
      <c r="AT165" s="128" t="s">
        <v>198</v>
      </c>
      <c r="AU165" s="128" t="s">
        <v>78</v>
      </c>
      <c r="AY165" s="128" t="s">
        <v>196</v>
      </c>
      <c r="BE165" s="237">
        <f t="shared" si="14"/>
        <v>0</v>
      </c>
      <c r="BF165" s="237">
        <f t="shared" si="15"/>
        <v>0</v>
      </c>
      <c r="BG165" s="237">
        <f t="shared" si="16"/>
        <v>0</v>
      </c>
      <c r="BH165" s="237">
        <f t="shared" si="17"/>
        <v>0</v>
      </c>
      <c r="BI165" s="237">
        <f t="shared" si="18"/>
        <v>0</v>
      </c>
      <c r="BJ165" s="128" t="s">
        <v>78</v>
      </c>
      <c r="BK165" s="237">
        <f t="shared" si="19"/>
        <v>0</v>
      </c>
      <c r="BL165" s="128" t="s">
        <v>382</v>
      </c>
      <c r="BM165" s="128" t="s">
        <v>544</v>
      </c>
    </row>
    <row r="166" spans="2:65" s="140" customFormat="1" ht="16.5" customHeight="1">
      <c r="B166" s="141"/>
      <c r="C166" s="227" t="s">
        <v>397</v>
      </c>
      <c r="D166" s="227" t="s">
        <v>198</v>
      </c>
      <c r="E166" s="228" t="s">
        <v>3193</v>
      </c>
      <c r="F166" s="229" t="s">
        <v>3194</v>
      </c>
      <c r="G166" s="230" t="s">
        <v>2115</v>
      </c>
      <c r="H166" s="231">
        <v>1</v>
      </c>
      <c r="I166" s="26"/>
      <c r="J166" s="232">
        <f t="shared" si="10"/>
        <v>0</v>
      </c>
      <c r="K166" s="229" t="s">
        <v>5</v>
      </c>
      <c r="L166" s="141"/>
      <c r="M166" s="233" t="s">
        <v>5</v>
      </c>
      <c r="N166" s="234" t="s">
        <v>42</v>
      </c>
      <c r="O166" s="142"/>
      <c r="P166" s="235">
        <f t="shared" si="11"/>
        <v>0</v>
      </c>
      <c r="Q166" s="235">
        <v>0</v>
      </c>
      <c r="R166" s="235">
        <f t="shared" si="12"/>
        <v>0</v>
      </c>
      <c r="S166" s="235">
        <v>0</v>
      </c>
      <c r="T166" s="236">
        <f t="shared" si="13"/>
        <v>0</v>
      </c>
      <c r="AR166" s="128" t="s">
        <v>382</v>
      </c>
      <c r="AT166" s="128" t="s">
        <v>198</v>
      </c>
      <c r="AU166" s="128" t="s">
        <v>78</v>
      </c>
      <c r="AY166" s="128" t="s">
        <v>196</v>
      </c>
      <c r="BE166" s="237">
        <f t="shared" si="14"/>
        <v>0</v>
      </c>
      <c r="BF166" s="237">
        <f t="shared" si="15"/>
        <v>0</v>
      </c>
      <c r="BG166" s="237">
        <f t="shared" si="16"/>
        <v>0</v>
      </c>
      <c r="BH166" s="237">
        <f t="shared" si="17"/>
        <v>0</v>
      </c>
      <c r="BI166" s="237">
        <f t="shared" si="18"/>
        <v>0</v>
      </c>
      <c r="BJ166" s="128" t="s">
        <v>78</v>
      </c>
      <c r="BK166" s="237">
        <f t="shared" si="19"/>
        <v>0</v>
      </c>
      <c r="BL166" s="128" t="s">
        <v>382</v>
      </c>
      <c r="BM166" s="128" t="s">
        <v>548</v>
      </c>
    </row>
    <row r="167" spans="2:65" s="140" customFormat="1" ht="16.5" customHeight="1">
      <c r="B167" s="141"/>
      <c r="C167" s="227" t="s">
        <v>519</v>
      </c>
      <c r="D167" s="227" t="s">
        <v>198</v>
      </c>
      <c r="E167" s="228" t="s">
        <v>3195</v>
      </c>
      <c r="F167" s="229" t="s">
        <v>3196</v>
      </c>
      <c r="G167" s="230" t="s">
        <v>2115</v>
      </c>
      <c r="H167" s="231">
        <v>75</v>
      </c>
      <c r="I167" s="26"/>
      <c r="J167" s="232">
        <f t="shared" si="10"/>
        <v>0</v>
      </c>
      <c r="K167" s="229" t="s">
        <v>5</v>
      </c>
      <c r="L167" s="141"/>
      <c r="M167" s="233" t="s">
        <v>5</v>
      </c>
      <c r="N167" s="234" t="s">
        <v>42</v>
      </c>
      <c r="O167" s="142"/>
      <c r="P167" s="235">
        <f t="shared" si="11"/>
        <v>0</v>
      </c>
      <c r="Q167" s="235">
        <v>0</v>
      </c>
      <c r="R167" s="235">
        <f t="shared" si="12"/>
        <v>0</v>
      </c>
      <c r="S167" s="235">
        <v>0</v>
      </c>
      <c r="T167" s="236">
        <f t="shared" si="13"/>
        <v>0</v>
      </c>
      <c r="AR167" s="128" t="s">
        <v>382</v>
      </c>
      <c r="AT167" s="128" t="s">
        <v>198</v>
      </c>
      <c r="AU167" s="128" t="s">
        <v>78</v>
      </c>
      <c r="AY167" s="128" t="s">
        <v>196</v>
      </c>
      <c r="BE167" s="237">
        <f t="shared" si="14"/>
        <v>0</v>
      </c>
      <c r="BF167" s="237">
        <f t="shared" si="15"/>
        <v>0</v>
      </c>
      <c r="BG167" s="237">
        <f t="shared" si="16"/>
        <v>0</v>
      </c>
      <c r="BH167" s="237">
        <f t="shared" si="17"/>
        <v>0</v>
      </c>
      <c r="BI167" s="237">
        <f t="shared" si="18"/>
        <v>0</v>
      </c>
      <c r="BJ167" s="128" t="s">
        <v>78</v>
      </c>
      <c r="BK167" s="237">
        <f t="shared" si="19"/>
        <v>0</v>
      </c>
      <c r="BL167" s="128" t="s">
        <v>382</v>
      </c>
      <c r="BM167" s="128" t="s">
        <v>551</v>
      </c>
    </row>
    <row r="168" spans="2:65" s="140" customFormat="1" ht="16.5" customHeight="1">
      <c r="B168" s="141"/>
      <c r="C168" s="227" t="s">
        <v>400</v>
      </c>
      <c r="D168" s="227" t="s">
        <v>198</v>
      </c>
      <c r="E168" s="228" t="s">
        <v>2405</v>
      </c>
      <c r="F168" s="229" t="s">
        <v>2406</v>
      </c>
      <c r="G168" s="230" t="s">
        <v>2115</v>
      </c>
      <c r="H168" s="231">
        <v>80</v>
      </c>
      <c r="I168" s="26"/>
      <c r="J168" s="232">
        <f t="shared" si="10"/>
        <v>0</v>
      </c>
      <c r="K168" s="229" t="s">
        <v>5</v>
      </c>
      <c r="L168" s="141"/>
      <c r="M168" s="233" t="s">
        <v>5</v>
      </c>
      <c r="N168" s="234" t="s">
        <v>42</v>
      </c>
      <c r="O168" s="142"/>
      <c r="P168" s="235">
        <f t="shared" si="11"/>
        <v>0</v>
      </c>
      <c r="Q168" s="235">
        <v>0</v>
      </c>
      <c r="R168" s="235">
        <f t="shared" si="12"/>
        <v>0</v>
      </c>
      <c r="S168" s="235">
        <v>0</v>
      </c>
      <c r="T168" s="236">
        <f t="shared" si="13"/>
        <v>0</v>
      </c>
      <c r="AR168" s="128" t="s">
        <v>382</v>
      </c>
      <c r="AT168" s="128" t="s">
        <v>198</v>
      </c>
      <c r="AU168" s="128" t="s">
        <v>78</v>
      </c>
      <c r="AY168" s="128" t="s">
        <v>196</v>
      </c>
      <c r="BE168" s="237">
        <f t="shared" si="14"/>
        <v>0</v>
      </c>
      <c r="BF168" s="237">
        <f t="shared" si="15"/>
        <v>0</v>
      </c>
      <c r="BG168" s="237">
        <f t="shared" si="16"/>
        <v>0</v>
      </c>
      <c r="BH168" s="237">
        <f t="shared" si="17"/>
        <v>0</v>
      </c>
      <c r="BI168" s="237">
        <f t="shared" si="18"/>
        <v>0</v>
      </c>
      <c r="BJ168" s="128" t="s">
        <v>78</v>
      </c>
      <c r="BK168" s="237">
        <f t="shared" si="19"/>
        <v>0</v>
      </c>
      <c r="BL168" s="128" t="s">
        <v>382</v>
      </c>
      <c r="BM168" s="128" t="s">
        <v>555</v>
      </c>
    </row>
    <row r="169" spans="2:65" s="140" customFormat="1" ht="16.5" customHeight="1">
      <c r="B169" s="141"/>
      <c r="C169" s="227" t="s">
        <v>529</v>
      </c>
      <c r="D169" s="227" t="s">
        <v>198</v>
      </c>
      <c r="E169" s="228" t="s">
        <v>3197</v>
      </c>
      <c r="F169" s="229" t="s">
        <v>3198</v>
      </c>
      <c r="G169" s="230" t="s">
        <v>2115</v>
      </c>
      <c r="H169" s="231">
        <v>70</v>
      </c>
      <c r="I169" s="26"/>
      <c r="J169" s="232">
        <f t="shared" si="10"/>
        <v>0</v>
      </c>
      <c r="K169" s="229" t="s">
        <v>5</v>
      </c>
      <c r="L169" s="141"/>
      <c r="M169" s="233" t="s">
        <v>5</v>
      </c>
      <c r="N169" s="234" t="s">
        <v>42</v>
      </c>
      <c r="O169" s="142"/>
      <c r="P169" s="235">
        <f t="shared" si="11"/>
        <v>0</v>
      </c>
      <c r="Q169" s="235">
        <v>0</v>
      </c>
      <c r="R169" s="235">
        <f t="shared" si="12"/>
        <v>0</v>
      </c>
      <c r="S169" s="235">
        <v>0</v>
      </c>
      <c r="T169" s="236">
        <f t="shared" si="13"/>
        <v>0</v>
      </c>
      <c r="AR169" s="128" t="s">
        <v>382</v>
      </c>
      <c r="AT169" s="128" t="s">
        <v>198</v>
      </c>
      <c r="AU169" s="128" t="s">
        <v>78</v>
      </c>
      <c r="AY169" s="128" t="s">
        <v>196</v>
      </c>
      <c r="BE169" s="237">
        <f t="shared" si="14"/>
        <v>0</v>
      </c>
      <c r="BF169" s="237">
        <f t="shared" si="15"/>
        <v>0</v>
      </c>
      <c r="BG169" s="237">
        <f t="shared" si="16"/>
        <v>0</v>
      </c>
      <c r="BH169" s="237">
        <f t="shared" si="17"/>
        <v>0</v>
      </c>
      <c r="BI169" s="237">
        <f t="shared" si="18"/>
        <v>0</v>
      </c>
      <c r="BJ169" s="128" t="s">
        <v>78</v>
      </c>
      <c r="BK169" s="237">
        <f t="shared" si="19"/>
        <v>0</v>
      </c>
      <c r="BL169" s="128" t="s">
        <v>382</v>
      </c>
      <c r="BM169" s="128" t="s">
        <v>560</v>
      </c>
    </row>
    <row r="170" spans="2:65" s="140" customFormat="1" ht="16.5" customHeight="1">
      <c r="B170" s="141"/>
      <c r="C170" s="227" t="s">
        <v>405</v>
      </c>
      <c r="D170" s="227" t="s">
        <v>198</v>
      </c>
      <c r="E170" s="228" t="s">
        <v>2409</v>
      </c>
      <c r="F170" s="229" t="s">
        <v>2410</v>
      </c>
      <c r="G170" s="230" t="s">
        <v>2115</v>
      </c>
      <c r="H170" s="231">
        <v>30</v>
      </c>
      <c r="I170" s="26"/>
      <c r="J170" s="232">
        <f t="shared" si="10"/>
        <v>0</v>
      </c>
      <c r="K170" s="229" t="s">
        <v>5</v>
      </c>
      <c r="L170" s="141"/>
      <c r="M170" s="233" t="s">
        <v>5</v>
      </c>
      <c r="N170" s="234" t="s">
        <v>42</v>
      </c>
      <c r="O170" s="142"/>
      <c r="P170" s="235">
        <f t="shared" si="11"/>
        <v>0</v>
      </c>
      <c r="Q170" s="235">
        <v>0</v>
      </c>
      <c r="R170" s="235">
        <f t="shared" si="12"/>
        <v>0</v>
      </c>
      <c r="S170" s="235">
        <v>0</v>
      </c>
      <c r="T170" s="236">
        <f t="shared" si="13"/>
        <v>0</v>
      </c>
      <c r="AR170" s="128" t="s">
        <v>382</v>
      </c>
      <c r="AT170" s="128" t="s">
        <v>198</v>
      </c>
      <c r="AU170" s="128" t="s">
        <v>78</v>
      </c>
      <c r="AY170" s="128" t="s">
        <v>196</v>
      </c>
      <c r="BE170" s="237">
        <f t="shared" si="14"/>
        <v>0</v>
      </c>
      <c r="BF170" s="237">
        <f t="shared" si="15"/>
        <v>0</v>
      </c>
      <c r="BG170" s="237">
        <f t="shared" si="16"/>
        <v>0</v>
      </c>
      <c r="BH170" s="237">
        <f t="shared" si="17"/>
        <v>0</v>
      </c>
      <c r="BI170" s="237">
        <f t="shared" si="18"/>
        <v>0</v>
      </c>
      <c r="BJ170" s="128" t="s">
        <v>78</v>
      </c>
      <c r="BK170" s="237">
        <f t="shared" si="19"/>
        <v>0</v>
      </c>
      <c r="BL170" s="128" t="s">
        <v>382</v>
      </c>
      <c r="BM170" s="128" t="s">
        <v>564</v>
      </c>
    </row>
    <row r="171" spans="2:65" s="140" customFormat="1" ht="16.5" customHeight="1">
      <c r="B171" s="141"/>
      <c r="C171" s="227" t="s">
        <v>536</v>
      </c>
      <c r="D171" s="227" t="s">
        <v>198</v>
      </c>
      <c r="E171" s="228" t="s">
        <v>2411</v>
      </c>
      <c r="F171" s="229" t="s">
        <v>2412</v>
      </c>
      <c r="G171" s="230" t="s">
        <v>2115</v>
      </c>
      <c r="H171" s="231">
        <v>10</v>
      </c>
      <c r="I171" s="26"/>
      <c r="J171" s="232">
        <f t="shared" si="10"/>
        <v>0</v>
      </c>
      <c r="K171" s="229" t="s">
        <v>5</v>
      </c>
      <c r="L171" s="141"/>
      <c r="M171" s="233" t="s">
        <v>5</v>
      </c>
      <c r="N171" s="234" t="s">
        <v>42</v>
      </c>
      <c r="O171" s="142"/>
      <c r="P171" s="235">
        <f t="shared" si="11"/>
        <v>0</v>
      </c>
      <c r="Q171" s="235">
        <v>0</v>
      </c>
      <c r="R171" s="235">
        <f t="shared" si="12"/>
        <v>0</v>
      </c>
      <c r="S171" s="235">
        <v>0</v>
      </c>
      <c r="T171" s="236">
        <f t="shared" si="13"/>
        <v>0</v>
      </c>
      <c r="AR171" s="128" t="s">
        <v>382</v>
      </c>
      <c r="AT171" s="128" t="s">
        <v>198</v>
      </c>
      <c r="AU171" s="128" t="s">
        <v>78</v>
      </c>
      <c r="AY171" s="128" t="s">
        <v>196</v>
      </c>
      <c r="BE171" s="237">
        <f t="shared" si="14"/>
        <v>0</v>
      </c>
      <c r="BF171" s="237">
        <f t="shared" si="15"/>
        <v>0</v>
      </c>
      <c r="BG171" s="237">
        <f t="shared" si="16"/>
        <v>0</v>
      </c>
      <c r="BH171" s="237">
        <f t="shared" si="17"/>
        <v>0</v>
      </c>
      <c r="BI171" s="237">
        <f t="shared" si="18"/>
        <v>0</v>
      </c>
      <c r="BJ171" s="128" t="s">
        <v>78</v>
      </c>
      <c r="BK171" s="237">
        <f t="shared" si="19"/>
        <v>0</v>
      </c>
      <c r="BL171" s="128" t="s">
        <v>382</v>
      </c>
      <c r="BM171" s="128" t="s">
        <v>567</v>
      </c>
    </row>
    <row r="172" spans="2:65" s="140" customFormat="1" ht="16.5" customHeight="1">
      <c r="B172" s="141"/>
      <c r="C172" s="227" t="s">
        <v>408</v>
      </c>
      <c r="D172" s="227" t="s">
        <v>198</v>
      </c>
      <c r="E172" s="228" t="s">
        <v>2413</v>
      </c>
      <c r="F172" s="229" t="s">
        <v>2414</v>
      </c>
      <c r="G172" s="230" t="s">
        <v>2115</v>
      </c>
      <c r="H172" s="231">
        <v>10</v>
      </c>
      <c r="I172" s="26"/>
      <c r="J172" s="232">
        <f t="shared" si="10"/>
        <v>0</v>
      </c>
      <c r="K172" s="229" t="s">
        <v>5</v>
      </c>
      <c r="L172" s="141"/>
      <c r="M172" s="233" t="s">
        <v>5</v>
      </c>
      <c r="N172" s="234" t="s">
        <v>42</v>
      </c>
      <c r="O172" s="142"/>
      <c r="P172" s="235">
        <f t="shared" si="11"/>
        <v>0</v>
      </c>
      <c r="Q172" s="235">
        <v>0</v>
      </c>
      <c r="R172" s="235">
        <f t="shared" si="12"/>
        <v>0</v>
      </c>
      <c r="S172" s="235">
        <v>0</v>
      </c>
      <c r="T172" s="236">
        <f t="shared" si="13"/>
        <v>0</v>
      </c>
      <c r="AR172" s="128" t="s">
        <v>382</v>
      </c>
      <c r="AT172" s="128" t="s">
        <v>198</v>
      </c>
      <c r="AU172" s="128" t="s">
        <v>78</v>
      </c>
      <c r="AY172" s="128" t="s">
        <v>196</v>
      </c>
      <c r="BE172" s="237">
        <f t="shared" si="14"/>
        <v>0</v>
      </c>
      <c r="BF172" s="237">
        <f t="shared" si="15"/>
        <v>0</v>
      </c>
      <c r="BG172" s="237">
        <f t="shared" si="16"/>
        <v>0</v>
      </c>
      <c r="BH172" s="237">
        <f t="shared" si="17"/>
        <v>0</v>
      </c>
      <c r="BI172" s="237">
        <f t="shared" si="18"/>
        <v>0</v>
      </c>
      <c r="BJ172" s="128" t="s">
        <v>78</v>
      </c>
      <c r="BK172" s="237">
        <f t="shared" si="19"/>
        <v>0</v>
      </c>
      <c r="BL172" s="128" t="s">
        <v>382</v>
      </c>
      <c r="BM172" s="128" t="s">
        <v>571</v>
      </c>
    </row>
    <row r="173" spans="2:65" s="140" customFormat="1" ht="16.5" customHeight="1">
      <c r="B173" s="141"/>
      <c r="C173" s="227" t="s">
        <v>545</v>
      </c>
      <c r="D173" s="227" t="s">
        <v>198</v>
      </c>
      <c r="E173" s="228" t="s">
        <v>2413</v>
      </c>
      <c r="F173" s="229" t="s">
        <v>2414</v>
      </c>
      <c r="G173" s="230" t="s">
        <v>2115</v>
      </c>
      <c r="H173" s="231">
        <v>5</v>
      </c>
      <c r="I173" s="26"/>
      <c r="J173" s="232">
        <f t="shared" si="10"/>
        <v>0</v>
      </c>
      <c r="K173" s="229" t="s">
        <v>5</v>
      </c>
      <c r="L173" s="141"/>
      <c r="M173" s="233" t="s">
        <v>5</v>
      </c>
      <c r="N173" s="234" t="s">
        <v>42</v>
      </c>
      <c r="O173" s="142"/>
      <c r="P173" s="235">
        <f t="shared" si="11"/>
        <v>0</v>
      </c>
      <c r="Q173" s="235">
        <v>0</v>
      </c>
      <c r="R173" s="235">
        <f t="shared" si="12"/>
        <v>0</v>
      </c>
      <c r="S173" s="235">
        <v>0</v>
      </c>
      <c r="T173" s="236">
        <f t="shared" si="13"/>
        <v>0</v>
      </c>
      <c r="AR173" s="128" t="s">
        <v>382</v>
      </c>
      <c r="AT173" s="128" t="s">
        <v>198</v>
      </c>
      <c r="AU173" s="128" t="s">
        <v>78</v>
      </c>
      <c r="AY173" s="128" t="s">
        <v>196</v>
      </c>
      <c r="BE173" s="237">
        <f t="shared" si="14"/>
        <v>0</v>
      </c>
      <c r="BF173" s="237">
        <f t="shared" si="15"/>
        <v>0</v>
      </c>
      <c r="BG173" s="237">
        <f t="shared" si="16"/>
        <v>0</v>
      </c>
      <c r="BH173" s="237">
        <f t="shared" si="17"/>
        <v>0</v>
      </c>
      <c r="BI173" s="237">
        <f t="shared" si="18"/>
        <v>0</v>
      </c>
      <c r="BJ173" s="128" t="s">
        <v>78</v>
      </c>
      <c r="BK173" s="237">
        <f t="shared" si="19"/>
        <v>0</v>
      </c>
      <c r="BL173" s="128" t="s">
        <v>382</v>
      </c>
      <c r="BM173" s="128" t="s">
        <v>581</v>
      </c>
    </row>
    <row r="174" spans="2:65" s="140" customFormat="1" ht="16.5" customHeight="1">
      <c r="B174" s="141"/>
      <c r="C174" s="227" t="s">
        <v>412</v>
      </c>
      <c r="D174" s="227" t="s">
        <v>198</v>
      </c>
      <c r="E174" s="228" t="s">
        <v>2413</v>
      </c>
      <c r="F174" s="229" t="s">
        <v>2414</v>
      </c>
      <c r="G174" s="230" t="s">
        <v>2115</v>
      </c>
      <c r="H174" s="231">
        <v>5</v>
      </c>
      <c r="I174" s="26"/>
      <c r="J174" s="232">
        <f t="shared" si="10"/>
        <v>0</v>
      </c>
      <c r="K174" s="229" t="s">
        <v>5</v>
      </c>
      <c r="L174" s="141"/>
      <c r="M174" s="233" t="s">
        <v>5</v>
      </c>
      <c r="N174" s="234" t="s">
        <v>42</v>
      </c>
      <c r="O174" s="142"/>
      <c r="P174" s="235">
        <f t="shared" si="11"/>
        <v>0</v>
      </c>
      <c r="Q174" s="235">
        <v>0</v>
      </c>
      <c r="R174" s="235">
        <f t="shared" si="12"/>
        <v>0</v>
      </c>
      <c r="S174" s="235">
        <v>0</v>
      </c>
      <c r="T174" s="236">
        <f t="shared" si="13"/>
        <v>0</v>
      </c>
      <c r="AR174" s="128" t="s">
        <v>382</v>
      </c>
      <c r="AT174" s="128" t="s">
        <v>198</v>
      </c>
      <c r="AU174" s="128" t="s">
        <v>78</v>
      </c>
      <c r="AY174" s="128" t="s">
        <v>196</v>
      </c>
      <c r="BE174" s="237">
        <f t="shared" si="14"/>
        <v>0</v>
      </c>
      <c r="BF174" s="237">
        <f t="shared" si="15"/>
        <v>0</v>
      </c>
      <c r="BG174" s="237">
        <f t="shared" si="16"/>
        <v>0</v>
      </c>
      <c r="BH174" s="237">
        <f t="shared" si="17"/>
        <v>0</v>
      </c>
      <c r="BI174" s="237">
        <f t="shared" si="18"/>
        <v>0</v>
      </c>
      <c r="BJ174" s="128" t="s">
        <v>78</v>
      </c>
      <c r="BK174" s="237">
        <f t="shared" si="19"/>
        <v>0</v>
      </c>
      <c r="BL174" s="128" t="s">
        <v>382</v>
      </c>
      <c r="BM174" s="128" t="s">
        <v>584</v>
      </c>
    </row>
    <row r="175" spans="2:65" s="140" customFormat="1" ht="16.5" customHeight="1">
      <c r="B175" s="141"/>
      <c r="C175" s="227" t="s">
        <v>552</v>
      </c>
      <c r="D175" s="227" t="s">
        <v>198</v>
      </c>
      <c r="E175" s="228" t="s">
        <v>3199</v>
      </c>
      <c r="F175" s="229" t="s">
        <v>2322</v>
      </c>
      <c r="G175" s="230" t="s">
        <v>2115</v>
      </c>
      <c r="H175" s="231">
        <v>6</v>
      </c>
      <c r="I175" s="26"/>
      <c r="J175" s="232">
        <f t="shared" si="10"/>
        <v>0</v>
      </c>
      <c r="K175" s="229" t="s">
        <v>5</v>
      </c>
      <c r="L175" s="141"/>
      <c r="M175" s="233" t="s">
        <v>5</v>
      </c>
      <c r="N175" s="234" t="s">
        <v>42</v>
      </c>
      <c r="O175" s="142"/>
      <c r="P175" s="235">
        <f t="shared" si="11"/>
        <v>0</v>
      </c>
      <c r="Q175" s="235">
        <v>0</v>
      </c>
      <c r="R175" s="235">
        <f t="shared" si="12"/>
        <v>0</v>
      </c>
      <c r="S175" s="235">
        <v>0</v>
      </c>
      <c r="T175" s="236">
        <f t="shared" si="13"/>
        <v>0</v>
      </c>
      <c r="AR175" s="128" t="s">
        <v>382</v>
      </c>
      <c r="AT175" s="128" t="s">
        <v>198</v>
      </c>
      <c r="AU175" s="128" t="s">
        <v>78</v>
      </c>
      <c r="AY175" s="128" t="s">
        <v>196</v>
      </c>
      <c r="BE175" s="237">
        <f t="shared" si="14"/>
        <v>0</v>
      </c>
      <c r="BF175" s="237">
        <f t="shared" si="15"/>
        <v>0</v>
      </c>
      <c r="BG175" s="237">
        <f t="shared" si="16"/>
        <v>0</v>
      </c>
      <c r="BH175" s="237">
        <f t="shared" si="17"/>
        <v>0</v>
      </c>
      <c r="BI175" s="237">
        <f t="shared" si="18"/>
        <v>0</v>
      </c>
      <c r="BJ175" s="128" t="s">
        <v>78</v>
      </c>
      <c r="BK175" s="237">
        <f t="shared" si="19"/>
        <v>0</v>
      </c>
      <c r="BL175" s="128" t="s">
        <v>382</v>
      </c>
      <c r="BM175" s="128" t="s">
        <v>588</v>
      </c>
    </row>
    <row r="176" spans="2:65" s="140" customFormat="1" ht="16.5" customHeight="1">
      <c r="B176" s="141"/>
      <c r="C176" s="227" t="s">
        <v>415</v>
      </c>
      <c r="D176" s="227" t="s">
        <v>198</v>
      </c>
      <c r="E176" s="228" t="s">
        <v>3200</v>
      </c>
      <c r="F176" s="229" t="s">
        <v>3201</v>
      </c>
      <c r="G176" s="230" t="s">
        <v>2115</v>
      </c>
      <c r="H176" s="231">
        <v>2</v>
      </c>
      <c r="I176" s="26"/>
      <c r="J176" s="232">
        <f t="shared" si="10"/>
        <v>0</v>
      </c>
      <c r="K176" s="229" t="s">
        <v>5</v>
      </c>
      <c r="L176" s="141"/>
      <c r="M176" s="233" t="s">
        <v>5</v>
      </c>
      <c r="N176" s="234" t="s">
        <v>42</v>
      </c>
      <c r="O176" s="142"/>
      <c r="P176" s="235">
        <f t="shared" si="11"/>
        <v>0</v>
      </c>
      <c r="Q176" s="235">
        <v>0</v>
      </c>
      <c r="R176" s="235">
        <f t="shared" si="12"/>
        <v>0</v>
      </c>
      <c r="S176" s="235">
        <v>0</v>
      </c>
      <c r="T176" s="236">
        <f t="shared" si="13"/>
        <v>0</v>
      </c>
      <c r="AR176" s="128" t="s">
        <v>382</v>
      </c>
      <c r="AT176" s="128" t="s">
        <v>198</v>
      </c>
      <c r="AU176" s="128" t="s">
        <v>78</v>
      </c>
      <c r="AY176" s="128" t="s">
        <v>196</v>
      </c>
      <c r="BE176" s="237">
        <f t="shared" si="14"/>
        <v>0</v>
      </c>
      <c r="BF176" s="237">
        <f t="shared" si="15"/>
        <v>0</v>
      </c>
      <c r="BG176" s="237">
        <f t="shared" si="16"/>
        <v>0</v>
      </c>
      <c r="BH176" s="237">
        <f t="shared" si="17"/>
        <v>0</v>
      </c>
      <c r="BI176" s="237">
        <f t="shared" si="18"/>
        <v>0</v>
      </c>
      <c r="BJ176" s="128" t="s">
        <v>78</v>
      </c>
      <c r="BK176" s="237">
        <f t="shared" si="19"/>
        <v>0</v>
      </c>
      <c r="BL176" s="128" t="s">
        <v>382</v>
      </c>
      <c r="BM176" s="128" t="s">
        <v>591</v>
      </c>
    </row>
    <row r="177" spans="2:65" s="140" customFormat="1" ht="16.5" customHeight="1">
      <c r="B177" s="141"/>
      <c r="C177" s="227" t="s">
        <v>561</v>
      </c>
      <c r="D177" s="227" t="s">
        <v>198</v>
      </c>
      <c r="E177" s="228" t="s">
        <v>2417</v>
      </c>
      <c r="F177" s="229" t="s">
        <v>3202</v>
      </c>
      <c r="G177" s="230" t="s">
        <v>304</v>
      </c>
      <c r="H177" s="231">
        <v>60</v>
      </c>
      <c r="I177" s="26"/>
      <c r="J177" s="232">
        <f t="shared" si="10"/>
        <v>0</v>
      </c>
      <c r="K177" s="229" t="s">
        <v>5</v>
      </c>
      <c r="L177" s="141"/>
      <c r="M177" s="233" t="s">
        <v>5</v>
      </c>
      <c r="N177" s="234" t="s">
        <v>42</v>
      </c>
      <c r="O177" s="142"/>
      <c r="P177" s="235">
        <f t="shared" si="11"/>
        <v>0</v>
      </c>
      <c r="Q177" s="235">
        <v>0</v>
      </c>
      <c r="R177" s="235">
        <f t="shared" si="12"/>
        <v>0</v>
      </c>
      <c r="S177" s="235">
        <v>0</v>
      </c>
      <c r="T177" s="236">
        <f t="shared" si="13"/>
        <v>0</v>
      </c>
      <c r="AR177" s="128" t="s">
        <v>382</v>
      </c>
      <c r="AT177" s="128" t="s">
        <v>198</v>
      </c>
      <c r="AU177" s="128" t="s">
        <v>78</v>
      </c>
      <c r="AY177" s="128" t="s">
        <v>196</v>
      </c>
      <c r="BE177" s="237">
        <f t="shared" si="14"/>
        <v>0</v>
      </c>
      <c r="BF177" s="237">
        <f t="shared" si="15"/>
        <v>0</v>
      </c>
      <c r="BG177" s="237">
        <f t="shared" si="16"/>
        <v>0</v>
      </c>
      <c r="BH177" s="237">
        <f t="shared" si="17"/>
        <v>0</v>
      </c>
      <c r="BI177" s="237">
        <f t="shared" si="18"/>
        <v>0</v>
      </c>
      <c r="BJ177" s="128" t="s">
        <v>78</v>
      </c>
      <c r="BK177" s="237">
        <f t="shared" si="19"/>
        <v>0</v>
      </c>
      <c r="BL177" s="128" t="s">
        <v>382</v>
      </c>
      <c r="BM177" s="128" t="s">
        <v>595</v>
      </c>
    </row>
    <row r="178" spans="2:65" s="140" customFormat="1" ht="16.5" customHeight="1">
      <c r="B178" s="141"/>
      <c r="C178" s="227" t="s">
        <v>419</v>
      </c>
      <c r="D178" s="227" t="s">
        <v>198</v>
      </c>
      <c r="E178" s="228" t="s">
        <v>2419</v>
      </c>
      <c r="F178" s="229" t="s">
        <v>2420</v>
      </c>
      <c r="G178" s="230" t="s">
        <v>304</v>
      </c>
      <c r="H178" s="231">
        <v>65</v>
      </c>
      <c r="I178" s="26"/>
      <c r="J178" s="232">
        <f t="shared" si="10"/>
        <v>0</v>
      </c>
      <c r="K178" s="229" t="s">
        <v>5</v>
      </c>
      <c r="L178" s="141"/>
      <c r="M178" s="233" t="s">
        <v>5</v>
      </c>
      <c r="N178" s="234" t="s">
        <v>42</v>
      </c>
      <c r="O178" s="142"/>
      <c r="P178" s="235">
        <f t="shared" si="11"/>
        <v>0</v>
      </c>
      <c r="Q178" s="235">
        <v>0</v>
      </c>
      <c r="R178" s="235">
        <f t="shared" si="12"/>
        <v>0</v>
      </c>
      <c r="S178" s="235">
        <v>0</v>
      </c>
      <c r="T178" s="236">
        <f t="shared" si="13"/>
        <v>0</v>
      </c>
      <c r="AR178" s="128" t="s">
        <v>382</v>
      </c>
      <c r="AT178" s="128" t="s">
        <v>198</v>
      </c>
      <c r="AU178" s="128" t="s">
        <v>78</v>
      </c>
      <c r="AY178" s="128" t="s">
        <v>196</v>
      </c>
      <c r="BE178" s="237">
        <f t="shared" si="14"/>
        <v>0</v>
      </c>
      <c r="BF178" s="237">
        <f t="shared" si="15"/>
        <v>0</v>
      </c>
      <c r="BG178" s="237">
        <f t="shared" si="16"/>
        <v>0</v>
      </c>
      <c r="BH178" s="237">
        <f t="shared" si="17"/>
        <v>0</v>
      </c>
      <c r="BI178" s="237">
        <f t="shared" si="18"/>
        <v>0</v>
      </c>
      <c r="BJ178" s="128" t="s">
        <v>78</v>
      </c>
      <c r="BK178" s="237">
        <f t="shared" si="19"/>
        <v>0</v>
      </c>
      <c r="BL178" s="128" t="s">
        <v>382</v>
      </c>
      <c r="BM178" s="128" t="s">
        <v>909</v>
      </c>
    </row>
    <row r="179" spans="2:65" s="140" customFormat="1" ht="16.5" customHeight="1">
      <c r="B179" s="141"/>
      <c r="C179" s="227" t="s">
        <v>568</v>
      </c>
      <c r="D179" s="227" t="s">
        <v>198</v>
      </c>
      <c r="E179" s="228" t="s">
        <v>2421</v>
      </c>
      <c r="F179" s="229" t="s">
        <v>2422</v>
      </c>
      <c r="G179" s="230" t="s">
        <v>304</v>
      </c>
      <c r="H179" s="231">
        <v>45</v>
      </c>
      <c r="I179" s="26"/>
      <c r="J179" s="232">
        <f t="shared" si="10"/>
        <v>0</v>
      </c>
      <c r="K179" s="229" t="s">
        <v>5</v>
      </c>
      <c r="L179" s="141"/>
      <c r="M179" s="233" t="s">
        <v>5</v>
      </c>
      <c r="N179" s="234" t="s">
        <v>42</v>
      </c>
      <c r="O179" s="142"/>
      <c r="P179" s="235">
        <f t="shared" si="11"/>
        <v>0</v>
      </c>
      <c r="Q179" s="235">
        <v>0</v>
      </c>
      <c r="R179" s="235">
        <f t="shared" si="12"/>
        <v>0</v>
      </c>
      <c r="S179" s="235">
        <v>0</v>
      </c>
      <c r="T179" s="236">
        <f t="shared" si="13"/>
        <v>0</v>
      </c>
      <c r="AR179" s="128" t="s">
        <v>382</v>
      </c>
      <c r="AT179" s="128" t="s">
        <v>198</v>
      </c>
      <c r="AU179" s="128" t="s">
        <v>78</v>
      </c>
      <c r="AY179" s="128" t="s">
        <v>196</v>
      </c>
      <c r="BE179" s="237">
        <f t="shared" si="14"/>
        <v>0</v>
      </c>
      <c r="BF179" s="237">
        <f t="shared" si="15"/>
        <v>0</v>
      </c>
      <c r="BG179" s="237">
        <f t="shared" si="16"/>
        <v>0</v>
      </c>
      <c r="BH179" s="237">
        <f t="shared" si="17"/>
        <v>0</v>
      </c>
      <c r="BI179" s="237">
        <f t="shared" si="18"/>
        <v>0</v>
      </c>
      <c r="BJ179" s="128" t="s">
        <v>78</v>
      </c>
      <c r="BK179" s="237">
        <f t="shared" si="19"/>
        <v>0</v>
      </c>
      <c r="BL179" s="128" t="s">
        <v>382</v>
      </c>
      <c r="BM179" s="128" t="s">
        <v>602</v>
      </c>
    </row>
    <row r="180" spans="2:65" s="140" customFormat="1" ht="16.5" customHeight="1">
      <c r="B180" s="141"/>
      <c r="C180" s="227" t="s">
        <v>422</v>
      </c>
      <c r="D180" s="227" t="s">
        <v>198</v>
      </c>
      <c r="E180" s="228" t="s">
        <v>2423</v>
      </c>
      <c r="F180" s="229" t="s">
        <v>2424</v>
      </c>
      <c r="G180" s="230" t="s">
        <v>304</v>
      </c>
      <c r="H180" s="231">
        <v>55</v>
      </c>
      <c r="I180" s="26"/>
      <c r="J180" s="232">
        <f t="shared" si="10"/>
        <v>0</v>
      </c>
      <c r="K180" s="229" t="s">
        <v>5</v>
      </c>
      <c r="L180" s="141"/>
      <c r="M180" s="233" t="s">
        <v>5</v>
      </c>
      <c r="N180" s="234" t="s">
        <v>42</v>
      </c>
      <c r="O180" s="142"/>
      <c r="P180" s="235">
        <f t="shared" si="11"/>
        <v>0</v>
      </c>
      <c r="Q180" s="235">
        <v>0</v>
      </c>
      <c r="R180" s="235">
        <f t="shared" si="12"/>
        <v>0</v>
      </c>
      <c r="S180" s="235">
        <v>0</v>
      </c>
      <c r="T180" s="236">
        <f t="shared" si="13"/>
        <v>0</v>
      </c>
      <c r="AR180" s="128" t="s">
        <v>382</v>
      </c>
      <c r="AT180" s="128" t="s">
        <v>198</v>
      </c>
      <c r="AU180" s="128" t="s">
        <v>78</v>
      </c>
      <c r="AY180" s="128" t="s">
        <v>196</v>
      </c>
      <c r="BE180" s="237">
        <f t="shared" si="14"/>
        <v>0</v>
      </c>
      <c r="BF180" s="237">
        <f t="shared" si="15"/>
        <v>0</v>
      </c>
      <c r="BG180" s="237">
        <f t="shared" si="16"/>
        <v>0</v>
      </c>
      <c r="BH180" s="237">
        <f t="shared" si="17"/>
        <v>0</v>
      </c>
      <c r="BI180" s="237">
        <f t="shared" si="18"/>
        <v>0</v>
      </c>
      <c r="BJ180" s="128" t="s">
        <v>78</v>
      </c>
      <c r="BK180" s="237">
        <f t="shared" si="19"/>
        <v>0</v>
      </c>
      <c r="BL180" s="128" t="s">
        <v>382</v>
      </c>
      <c r="BM180" s="128" t="s">
        <v>608</v>
      </c>
    </row>
    <row r="181" spans="2:65" s="140" customFormat="1" ht="16.5" customHeight="1">
      <c r="B181" s="141"/>
      <c r="C181" s="227" t="s">
        <v>578</v>
      </c>
      <c r="D181" s="227" t="s">
        <v>198</v>
      </c>
      <c r="E181" s="228" t="s">
        <v>2425</v>
      </c>
      <c r="F181" s="229" t="s">
        <v>2426</v>
      </c>
      <c r="G181" s="230" t="s">
        <v>304</v>
      </c>
      <c r="H181" s="231">
        <v>60</v>
      </c>
      <c r="I181" s="26"/>
      <c r="J181" s="232">
        <f t="shared" si="10"/>
        <v>0</v>
      </c>
      <c r="K181" s="229" t="s">
        <v>5</v>
      </c>
      <c r="L181" s="141"/>
      <c r="M181" s="233" t="s">
        <v>5</v>
      </c>
      <c r="N181" s="234" t="s">
        <v>42</v>
      </c>
      <c r="O181" s="142"/>
      <c r="P181" s="235">
        <f t="shared" si="11"/>
        <v>0</v>
      </c>
      <c r="Q181" s="235">
        <v>0</v>
      </c>
      <c r="R181" s="235">
        <f t="shared" si="12"/>
        <v>0</v>
      </c>
      <c r="S181" s="235">
        <v>0</v>
      </c>
      <c r="T181" s="236">
        <f t="shared" si="13"/>
        <v>0</v>
      </c>
      <c r="AR181" s="128" t="s">
        <v>382</v>
      </c>
      <c r="AT181" s="128" t="s">
        <v>198</v>
      </c>
      <c r="AU181" s="128" t="s">
        <v>78</v>
      </c>
      <c r="AY181" s="128" t="s">
        <v>196</v>
      </c>
      <c r="BE181" s="237">
        <f t="shared" si="14"/>
        <v>0</v>
      </c>
      <c r="BF181" s="237">
        <f t="shared" si="15"/>
        <v>0</v>
      </c>
      <c r="BG181" s="237">
        <f t="shared" si="16"/>
        <v>0</v>
      </c>
      <c r="BH181" s="237">
        <f t="shared" si="17"/>
        <v>0</v>
      </c>
      <c r="BI181" s="237">
        <f t="shared" si="18"/>
        <v>0</v>
      </c>
      <c r="BJ181" s="128" t="s">
        <v>78</v>
      </c>
      <c r="BK181" s="237">
        <f t="shared" si="19"/>
        <v>0</v>
      </c>
      <c r="BL181" s="128" t="s">
        <v>382</v>
      </c>
      <c r="BM181" s="128" t="s">
        <v>612</v>
      </c>
    </row>
    <row r="182" spans="2:65" s="140" customFormat="1" ht="16.5" customHeight="1">
      <c r="B182" s="141"/>
      <c r="C182" s="227" t="s">
        <v>426</v>
      </c>
      <c r="D182" s="227" t="s">
        <v>198</v>
      </c>
      <c r="E182" s="228" t="s">
        <v>3203</v>
      </c>
      <c r="F182" s="229" t="s">
        <v>3179</v>
      </c>
      <c r="G182" s="230" t="s">
        <v>2115</v>
      </c>
      <c r="H182" s="231">
        <v>2</v>
      </c>
      <c r="I182" s="26"/>
      <c r="J182" s="232">
        <f t="shared" si="10"/>
        <v>0</v>
      </c>
      <c r="K182" s="229" t="s">
        <v>5</v>
      </c>
      <c r="L182" s="141"/>
      <c r="M182" s="233" t="s">
        <v>5</v>
      </c>
      <c r="N182" s="234" t="s">
        <v>42</v>
      </c>
      <c r="O182" s="142"/>
      <c r="P182" s="235">
        <f t="shared" si="11"/>
        <v>0</v>
      </c>
      <c r="Q182" s="235">
        <v>0</v>
      </c>
      <c r="R182" s="235">
        <f t="shared" si="12"/>
        <v>0</v>
      </c>
      <c r="S182" s="235">
        <v>0</v>
      </c>
      <c r="T182" s="236">
        <f t="shared" si="13"/>
        <v>0</v>
      </c>
      <c r="AR182" s="128" t="s">
        <v>382</v>
      </c>
      <c r="AT182" s="128" t="s">
        <v>198</v>
      </c>
      <c r="AU182" s="128" t="s">
        <v>78</v>
      </c>
      <c r="AY182" s="128" t="s">
        <v>196</v>
      </c>
      <c r="BE182" s="237">
        <f t="shared" si="14"/>
        <v>0</v>
      </c>
      <c r="BF182" s="237">
        <f t="shared" si="15"/>
        <v>0</v>
      </c>
      <c r="BG182" s="237">
        <f t="shared" si="16"/>
        <v>0</v>
      </c>
      <c r="BH182" s="237">
        <f t="shared" si="17"/>
        <v>0</v>
      </c>
      <c r="BI182" s="237">
        <f t="shared" si="18"/>
        <v>0</v>
      </c>
      <c r="BJ182" s="128" t="s">
        <v>78</v>
      </c>
      <c r="BK182" s="237">
        <f t="shared" si="19"/>
        <v>0</v>
      </c>
      <c r="BL182" s="128" t="s">
        <v>382</v>
      </c>
      <c r="BM182" s="128" t="s">
        <v>617</v>
      </c>
    </row>
    <row r="183" spans="2:65" s="140" customFormat="1" ht="16.5" customHeight="1">
      <c r="B183" s="141"/>
      <c r="C183" s="227" t="s">
        <v>585</v>
      </c>
      <c r="D183" s="227" t="s">
        <v>198</v>
      </c>
      <c r="E183" s="228" t="s">
        <v>3204</v>
      </c>
      <c r="F183" s="229" t="s">
        <v>3205</v>
      </c>
      <c r="G183" s="230" t="s">
        <v>2115</v>
      </c>
      <c r="H183" s="231">
        <v>10</v>
      </c>
      <c r="I183" s="26"/>
      <c r="J183" s="232">
        <f t="shared" si="10"/>
        <v>0</v>
      </c>
      <c r="K183" s="229" t="s">
        <v>5</v>
      </c>
      <c r="L183" s="141"/>
      <c r="M183" s="233" t="s">
        <v>5</v>
      </c>
      <c r="N183" s="234" t="s">
        <v>42</v>
      </c>
      <c r="O183" s="142"/>
      <c r="P183" s="235">
        <f t="shared" si="11"/>
        <v>0</v>
      </c>
      <c r="Q183" s="235">
        <v>0</v>
      </c>
      <c r="R183" s="235">
        <f t="shared" si="12"/>
        <v>0</v>
      </c>
      <c r="S183" s="235">
        <v>0</v>
      </c>
      <c r="T183" s="236">
        <f t="shared" si="13"/>
        <v>0</v>
      </c>
      <c r="AR183" s="128" t="s">
        <v>382</v>
      </c>
      <c r="AT183" s="128" t="s">
        <v>198</v>
      </c>
      <c r="AU183" s="128" t="s">
        <v>78</v>
      </c>
      <c r="AY183" s="128" t="s">
        <v>196</v>
      </c>
      <c r="BE183" s="237">
        <f t="shared" si="14"/>
        <v>0</v>
      </c>
      <c r="BF183" s="237">
        <f t="shared" si="15"/>
        <v>0</v>
      </c>
      <c r="BG183" s="237">
        <f t="shared" si="16"/>
        <v>0</v>
      </c>
      <c r="BH183" s="237">
        <f t="shared" si="17"/>
        <v>0</v>
      </c>
      <c r="BI183" s="237">
        <f t="shared" si="18"/>
        <v>0</v>
      </c>
      <c r="BJ183" s="128" t="s">
        <v>78</v>
      </c>
      <c r="BK183" s="237">
        <f t="shared" si="19"/>
        <v>0</v>
      </c>
      <c r="BL183" s="128" t="s">
        <v>382</v>
      </c>
      <c r="BM183" s="128" t="s">
        <v>621</v>
      </c>
    </row>
    <row r="184" spans="2:65" s="140" customFormat="1" ht="16.5" customHeight="1">
      <c r="B184" s="141"/>
      <c r="C184" s="227" t="s">
        <v>429</v>
      </c>
      <c r="D184" s="227" t="s">
        <v>198</v>
      </c>
      <c r="E184" s="228" t="s">
        <v>2433</v>
      </c>
      <c r="F184" s="229" t="s">
        <v>2434</v>
      </c>
      <c r="G184" s="230" t="s">
        <v>2115</v>
      </c>
      <c r="H184" s="231">
        <v>12</v>
      </c>
      <c r="I184" s="26"/>
      <c r="J184" s="232">
        <f t="shared" si="10"/>
        <v>0</v>
      </c>
      <c r="K184" s="229" t="s">
        <v>5</v>
      </c>
      <c r="L184" s="141"/>
      <c r="M184" s="233" t="s">
        <v>5</v>
      </c>
      <c r="N184" s="234" t="s">
        <v>42</v>
      </c>
      <c r="O184" s="142"/>
      <c r="P184" s="235">
        <f t="shared" si="11"/>
        <v>0</v>
      </c>
      <c r="Q184" s="235">
        <v>0</v>
      </c>
      <c r="R184" s="235">
        <f t="shared" si="12"/>
        <v>0</v>
      </c>
      <c r="S184" s="235">
        <v>0</v>
      </c>
      <c r="T184" s="236">
        <f t="shared" si="13"/>
        <v>0</v>
      </c>
      <c r="AR184" s="128" t="s">
        <v>382</v>
      </c>
      <c r="AT184" s="128" t="s">
        <v>198</v>
      </c>
      <c r="AU184" s="128" t="s">
        <v>78</v>
      </c>
      <c r="AY184" s="128" t="s">
        <v>196</v>
      </c>
      <c r="BE184" s="237">
        <f t="shared" si="14"/>
        <v>0</v>
      </c>
      <c r="BF184" s="237">
        <f t="shared" si="15"/>
        <v>0</v>
      </c>
      <c r="BG184" s="237">
        <f t="shared" si="16"/>
        <v>0</v>
      </c>
      <c r="BH184" s="237">
        <f t="shared" si="17"/>
        <v>0</v>
      </c>
      <c r="BI184" s="237">
        <f t="shared" si="18"/>
        <v>0</v>
      </c>
      <c r="BJ184" s="128" t="s">
        <v>78</v>
      </c>
      <c r="BK184" s="237">
        <f t="shared" si="19"/>
        <v>0</v>
      </c>
      <c r="BL184" s="128" t="s">
        <v>382</v>
      </c>
      <c r="BM184" s="128" t="s">
        <v>625</v>
      </c>
    </row>
    <row r="185" spans="2:65" s="140" customFormat="1" ht="16.5" customHeight="1">
      <c r="B185" s="141"/>
      <c r="C185" s="227" t="s">
        <v>592</v>
      </c>
      <c r="D185" s="227" t="s">
        <v>198</v>
      </c>
      <c r="E185" s="228" t="s">
        <v>2435</v>
      </c>
      <c r="F185" s="229" t="s">
        <v>2436</v>
      </c>
      <c r="G185" s="230" t="s">
        <v>1839</v>
      </c>
      <c r="H185" s="32"/>
      <c r="I185" s="26"/>
      <c r="J185" s="232">
        <f t="shared" si="10"/>
        <v>0</v>
      </c>
      <c r="K185" s="229" t="s">
        <v>5</v>
      </c>
      <c r="L185" s="141"/>
      <c r="M185" s="233" t="s">
        <v>5</v>
      </c>
      <c r="N185" s="234" t="s">
        <v>42</v>
      </c>
      <c r="O185" s="142"/>
      <c r="P185" s="235">
        <f t="shared" si="11"/>
        <v>0</v>
      </c>
      <c r="Q185" s="235">
        <v>0</v>
      </c>
      <c r="R185" s="235">
        <f t="shared" si="12"/>
        <v>0</v>
      </c>
      <c r="S185" s="235">
        <v>0</v>
      </c>
      <c r="T185" s="236">
        <f t="shared" si="13"/>
        <v>0</v>
      </c>
      <c r="AR185" s="128" t="s">
        <v>382</v>
      </c>
      <c r="AT185" s="128" t="s">
        <v>198</v>
      </c>
      <c r="AU185" s="128" t="s">
        <v>78</v>
      </c>
      <c r="AY185" s="128" t="s">
        <v>196</v>
      </c>
      <c r="BE185" s="237">
        <f t="shared" si="14"/>
        <v>0</v>
      </c>
      <c r="BF185" s="237">
        <f t="shared" si="15"/>
        <v>0</v>
      </c>
      <c r="BG185" s="237">
        <f t="shared" si="16"/>
        <v>0</v>
      </c>
      <c r="BH185" s="237">
        <f t="shared" si="17"/>
        <v>0</v>
      </c>
      <c r="BI185" s="237">
        <f t="shared" si="18"/>
        <v>0</v>
      </c>
      <c r="BJ185" s="128" t="s">
        <v>78</v>
      </c>
      <c r="BK185" s="237">
        <f t="shared" si="19"/>
        <v>0</v>
      </c>
      <c r="BL185" s="128" t="s">
        <v>382</v>
      </c>
      <c r="BM185" s="128" t="s">
        <v>3206</v>
      </c>
    </row>
    <row r="186" spans="2:65" s="140" customFormat="1" ht="16.5" customHeight="1">
      <c r="B186" s="141"/>
      <c r="C186" s="227" t="s">
        <v>440</v>
      </c>
      <c r="D186" s="227" t="s">
        <v>198</v>
      </c>
      <c r="E186" s="228" t="s">
        <v>2438</v>
      </c>
      <c r="F186" s="229" t="s">
        <v>2117</v>
      </c>
      <c r="G186" s="230" t="s">
        <v>1839</v>
      </c>
      <c r="H186" s="32"/>
      <c r="I186" s="26"/>
      <c r="J186" s="232">
        <f t="shared" si="10"/>
        <v>0</v>
      </c>
      <c r="K186" s="229" t="s">
        <v>5</v>
      </c>
      <c r="L186" s="141"/>
      <c r="M186" s="233" t="s">
        <v>5</v>
      </c>
      <c r="N186" s="234" t="s">
        <v>42</v>
      </c>
      <c r="O186" s="142"/>
      <c r="P186" s="235">
        <f t="shared" si="11"/>
        <v>0</v>
      </c>
      <c r="Q186" s="235">
        <v>0</v>
      </c>
      <c r="R186" s="235">
        <f t="shared" si="12"/>
        <v>0</v>
      </c>
      <c r="S186" s="235">
        <v>0</v>
      </c>
      <c r="T186" s="236">
        <f t="shared" si="13"/>
        <v>0</v>
      </c>
      <c r="AR186" s="128" t="s">
        <v>382</v>
      </c>
      <c r="AT186" s="128" t="s">
        <v>198</v>
      </c>
      <c r="AU186" s="128" t="s">
        <v>78</v>
      </c>
      <c r="AY186" s="128" t="s">
        <v>196</v>
      </c>
      <c r="BE186" s="237">
        <f t="shared" si="14"/>
        <v>0</v>
      </c>
      <c r="BF186" s="237">
        <f t="shared" si="15"/>
        <v>0</v>
      </c>
      <c r="BG186" s="237">
        <f t="shared" si="16"/>
        <v>0</v>
      </c>
      <c r="BH186" s="237">
        <f t="shared" si="17"/>
        <v>0</v>
      </c>
      <c r="BI186" s="237">
        <f t="shared" si="18"/>
        <v>0</v>
      </c>
      <c r="BJ186" s="128" t="s">
        <v>78</v>
      </c>
      <c r="BK186" s="237">
        <f t="shared" si="19"/>
        <v>0</v>
      </c>
      <c r="BL186" s="128" t="s">
        <v>382</v>
      </c>
      <c r="BM186" s="128" t="s">
        <v>3207</v>
      </c>
    </row>
    <row r="187" spans="2:63" s="215" customFormat="1" ht="37.35" customHeight="1">
      <c r="B187" s="214"/>
      <c r="D187" s="216" t="s">
        <v>70</v>
      </c>
      <c r="E187" s="217" t="s">
        <v>1483</v>
      </c>
      <c r="F187" s="217" t="s">
        <v>2440</v>
      </c>
      <c r="I187" s="25"/>
      <c r="J187" s="218">
        <f>BK187</f>
        <v>0</v>
      </c>
      <c r="L187" s="214"/>
      <c r="M187" s="219"/>
      <c r="N187" s="220"/>
      <c r="O187" s="220"/>
      <c r="P187" s="221">
        <f>SUM(P188:P195)</f>
        <v>0</v>
      </c>
      <c r="Q187" s="220"/>
      <c r="R187" s="221">
        <f>SUM(R188:R195)</f>
        <v>0</v>
      </c>
      <c r="S187" s="220"/>
      <c r="T187" s="222">
        <f>SUM(T188:T195)</f>
        <v>0</v>
      </c>
      <c r="AR187" s="216" t="s">
        <v>215</v>
      </c>
      <c r="AT187" s="223" t="s">
        <v>70</v>
      </c>
      <c r="AU187" s="223" t="s">
        <v>71</v>
      </c>
      <c r="AY187" s="216" t="s">
        <v>196</v>
      </c>
      <c r="BK187" s="224">
        <f>SUM(BK188:BK195)</f>
        <v>0</v>
      </c>
    </row>
    <row r="188" spans="2:65" s="140" customFormat="1" ht="16.5" customHeight="1">
      <c r="B188" s="141"/>
      <c r="C188" s="266" t="s">
        <v>605</v>
      </c>
      <c r="D188" s="266" t="s">
        <v>297</v>
      </c>
      <c r="E188" s="267" t="s">
        <v>3208</v>
      </c>
      <c r="F188" s="268" t="s">
        <v>2463</v>
      </c>
      <c r="G188" s="269" t="s">
        <v>2115</v>
      </c>
      <c r="H188" s="270">
        <v>7</v>
      </c>
      <c r="I188" s="30"/>
      <c r="J188" s="271">
        <f aca="true" t="shared" si="20" ref="J188:J195">ROUND(I188*H188,2)</f>
        <v>0</v>
      </c>
      <c r="K188" s="268" t="s">
        <v>5</v>
      </c>
      <c r="L188" s="272"/>
      <c r="M188" s="273" t="s">
        <v>5</v>
      </c>
      <c r="N188" s="274" t="s">
        <v>42</v>
      </c>
      <c r="O188" s="142"/>
      <c r="P188" s="235">
        <f aca="true" t="shared" si="21" ref="P188:P195">O188*H188</f>
        <v>0</v>
      </c>
      <c r="Q188" s="235">
        <v>0</v>
      </c>
      <c r="R188" s="235">
        <f aca="true" t="shared" si="22" ref="R188:R195">Q188*H188</f>
        <v>0</v>
      </c>
      <c r="S188" s="235">
        <v>0</v>
      </c>
      <c r="T188" s="236">
        <f aca="true" t="shared" si="23" ref="T188:T195">S188*H188</f>
        <v>0</v>
      </c>
      <c r="AR188" s="128" t="s">
        <v>854</v>
      </c>
      <c r="AT188" s="128" t="s">
        <v>297</v>
      </c>
      <c r="AU188" s="128" t="s">
        <v>78</v>
      </c>
      <c r="AY188" s="128" t="s">
        <v>196</v>
      </c>
      <c r="BE188" s="237">
        <f aca="true" t="shared" si="24" ref="BE188:BE195">IF(N188="základní",J188,0)</f>
        <v>0</v>
      </c>
      <c r="BF188" s="237">
        <f aca="true" t="shared" si="25" ref="BF188:BF195">IF(N188="snížená",J188,0)</f>
        <v>0</v>
      </c>
      <c r="BG188" s="237">
        <f aca="true" t="shared" si="26" ref="BG188:BG195">IF(N188="zákl. přenesená",J188,0)</f>
        <v>0</v>
      </c>
      <c r="BH188" s="237">
        <f aca="true" t="shared" si="27" ref="BH188:BH195">IF(N188="sníž. přenesená",J188,0)</f>
        <v>0</v>
      </c>
      <c r="BI188" s="237">
        <f aca="true" t="shared" si="28" ref="BI188:BI195">IF(N188="nulová",J188,0)</f>
        <v>0</v>
      </c>
      <c r="BJ188" s="128" t="s">
        <v>78</v>
      </c>
      <c r="BK188" s="237">
        <f aca="true" t="shared" si="29" ref="BK188:BK195">ROUND(I188*H188,2)</f>
        <v>0</v>
      </c>
      <c r="BL188" s="128" t="s">
        <v>382</v>
      </c>
      <c r="BM188" s="128" t="s">
        <v>628</v>
      </c>
    </row>
    <row r="189" spans="2:65" s="140" customFormat="1" ht="16.5" customHeight="1">
      <c r="B189" s="141"/>
      <c r="C189" s="266" t="s">
        <v>449</v>
      </c>
      <c r="D189" s="266" t="s">
        <v>297</v>
      </c>
      <c r="E189" s="267" t="s">
        <v>3209</v>
      </c>
      <c r="F189" s="268" t="s">
        <v>2465</v>
      </c>
      <c r="G189" s="269" t="s">
        <v>2115</v>
      </c>
      <c r="H189" s="270">
        <v>35</v>
      </c>
      <c r="I189" s="30"/>
      <c r="J189" s="271">
        <f t="shared" si="20"/>
        <v>0</v>
      </c>
      <c r="K189" s="268" t="s">
        <v>5</v>
      </c>
      <c r="L189" s="272"/>
      <c r="M189" s="273" t="s">
        <v>5</v>
      </c>
      <c r="N189" s="274" t="s">
        <v>42</v>
      </c>
      <c r="O189" s="142"/>
      <c r="P189" s="235">
        <f t="shared" si="21"/>
        <v>0</v>
      </c>
      <c r="Q189" s="235">
        <v>0</v>
      </c>
      <c r="R189" s="235">
        <f t="shared" si="22"/>
        <v>0</v>
      </c>
      <c r="S189" s="235">
        <v>0</v>
      </c>
      <c r="T189" s="236">
        <f t="shared" si="23"/>
        <v>0</v>
      </c>
      <c r="AR189" s="128" t="s">
        <v>854</v>
      </c>
      <c r="AT189" s="128" t="s">
        <v>297</v>
      </c>
      <c r="AU189" s="128" t="s">
        <v>78</v>
      </c>
      <c r="AY189" s="128" t="s">
        <v>196</v>
      </c>
      <c r="BE189" s="237">
        <f t="shared" si="24"/>
        <v>0</v>
      </c>
      <c r="BF189" s="237">
        <f t="shared" si="25"/>
        <v>0</v>
      </c>
      <c r="BG189" s="237">
        <f t="shared" si="26"/>
        <v>0</v>
      </c>
      <c r="BH189" s="237">
        <f t="shared" si="27"/>
        <v>0</v>
      </c>
      <c r="BI189" s="237">
        <f t="shared" si="28"/>
        <v>0</v>
      </c>
      <c r="BJ189" s="128" t="s">
        <v>78</v>
      </c>
      <c r="BK189" s="237">
        <f t="shared" si="29"/>
        <v>0</v>
      </c>
      <c r="BL189" s="128" t="s">
        <v>382</v>
      </c>
      <c r="BM189" s="128" t="s">
        <v>634</v>
      </c>
    </row>
    <row r="190" spans="2:65" s="140" customFormat="1" ht="16.5" customHeight="1">
      <c r="B190" s="141"/>
      <c r="C190" s="266" t="s">
        <v>614</v>
      </c>
      <c r="D190" s="266" t="s">
        <v>297</v>
      </c>
      <c r="E190" s="267" t="s">
        <v>2445</v>
      </c>
      <c r="F190" s="268" t="s">
        <v>2446</v>
      </c>
      <c r="G190" s="269" t="s">
        <v>2115</v>
      </c>
      <c r="H190" s="270">
        <v>2</v>
      </c>
      <c r="I190" s="30"/>
      <c r="J190" s="271">
        <f t="shared" si="20"/>
        <v>0</v>
      </c>
      <c r="K190" s="268" t="s">
        <v>5</v>
      </c>
      <c r="L190" s="272"/>
      <c r="M190" s="273" t="s">
        <v>5</v>
      </c>
      <c r="N190" s="274" t="s">
        <v>42</v>
      </c>
      <c r="O190" s="142"/>
      <c r="P190" s="235">
        <f t="shared" si="21"/>
        <v>0</v>
      </c>
      <c r="Q190" s="235">
        <v>0</v>
      </c>
      <c r="R190" s="235">
        <f t="shared" si="22"/>
        <v>0</v>
      </c>
      <c r="S190" s="235">
        <v>0</v>
      </c>
      <c r="T190" s="236">
        <f t="shared" si="23"/>
        <v>0</v>
      </c>
      <c r="AR190" s="128" t="s">
        <v>854</v>
      </c>
      <c r="AT190" s="128" t="s">
        <v>297</v>
      </c>
      <c r="AU190" s="128" t="s">
        <v>78</v>
      </c>
      <c r="AY190" s="128" t="s">
        <v>196</v>
      </c>
      <c r="BE190" s="237">
        <f t="shared" si="24"/>
        <v>0</v>
      </c>
      <c r="BF190" s="237">
        <f t="shared" si="25"/>
        <v>0</v>
      </c>
      <c r="BG190" s="237">
        <f t="shared" si="26"/>
        <v>0</v>
      </c>
      <c r="BH190" s="237">
        <f t="shared" si="27"/>
        <v>0</v>
      </c>
      <c r="BI190" s="237">
        <f t="shared" si="28"/>
        <v>0</v>
      </c>
      <c r="BJ190" s="128" t="s">
        <v>78</v>
      </c>
      <c r="BK190" s="237">
        <f t="shared" si="29"/>
        <v>0</v>
      </c>
      <c r="BL190" s="128" t="s">
        <v>382</v>
      </c>
      <c r="BM190" s="128" t="s">
        <v>676</v>
      </c>
    </row>
    <row r="191" spans="2:65" s="140" customFormat="1" ht="16.5" customHeight="1">
      <c r="B191" s="141"/>
      <c r="C191" s="266" t="s">
        <v>455</v>
      </c>
      <c r="D191" s="266" t="s">
        <v>297</v>
      </c>
      <c r="E191" s="267" t="s">
        <v>3210</v>
      </c>
      <c r="F191" s="268" t="s">
        <v>2469</v>
      </c>
      <c r="G191" s="269" t="s">
        <v>2115</v>
      </c>
      <c r="H191" s="270">
        <v>8</v>
      </c>
      <c r="I191" s="30"/>
      <c r="J191" s="271">
        <f t="shared" si="20"/>
        <v>0</v>
      </c>
      <c r="K191" s="268" t="s">
        <v>5</v>
      </c>
      <c r="L191" s="272"/>
      <c r="M191" s="273" t="s">
        <v>5</v>
      </c>
      <c r="N191" s="274" t="s">
        <v>42</v>
      </c>
      <c r="O191" s="142"/>
      <c r="P191" s="235">
        <f t="shared" si="21"/>
        <v>0</v>
      </c>
      <c r="Q191" s="235">
        <v>0</v>
      </c>
      <c r="R191" s="235">
        <f t="shared" si="22"/>
        <v>0</v>
      </c>
      <c r="S191" s="235">
        <v>0</v>
      </c>
      <c r="T191" s="236">
        <f t="shared" si="23"/>
        <v>0</v>
      </c>
      <c r="AR191" s="128" t="s">
        <v>854</v>
      </c>
      <c r="AT191" s="128" t="s">
        <v>297</v>
      </c>
      <c r="AU191" s="128" t="s">
        <v>78</v>
      </c>
      <c r="AY191" s="128" t="s">
        <v>196</v>
      </c>
      <c r="BE191" s="237">
        <f t="shared" si="24"/>
        <v>0</v>
      </c>
      <c r="BF191" s="237">
        <f t="shared" si="25"/>
        <v>0</v>
      </c>
      <c r="BG191" s="237">
        <f t="shared" si="26"/>
        <v>0</v>
      </c>
      <c r="BH191" s="237">
        <f t="shared" si="27"/>
        <v>0</v>
      </c>
      <c r="BI191" s="237">
        <f t="shared" si="28"/>
        <v>0</v>
      </c>
      <c r="BJ191" s="128" t="s">
        <v>78</v>
      </c>
      <c r="BK191" s="237">
        <f t="shared" si="29"/>
        <v>0</v>
      </c>
      <c r="BL191" s="128" t="s">
        <v>382</v>
      </c>
      <c r="BM191" s="128" t="s">
        <v>679</v>
      </c>
    </row>
    <row r="192" spans="2:65" s="140" customFormat="1" ht="16.5" customHeight="1">
      <c r="B192" s="141"/>
      <c r="C192" s="266" t="s">
        <v>622</v>
      </c>
      <c r="D192" s="266" t="s">
        <v>297</v>
      </c>
      <c r="E192" s="267" t="s">
        <v>3211</v>
      </c>
      <c r="F192" s="268" t="s">
        <v>2452</v>
      </c>
      <c r="G192" s="269" t="s">
        <v>2115</v>
      </c>
      <c r="H192" s="270">
        <v>20</v>
      </c>
      <c r="I192" s="30"/>
      <c r="J192" s="271">
        <f t="shared" si="20"/>
        <v>0</v>
      </c>
      <c r="K192" s="268" t="s">
        <v>5</v>
      </c>
      <c r="L192" s="272"/>
      <c r="M192" s="273" t="s">
        <v>5</v>
      </c>
      <c r="N192" s="274" t="s">
        <v>42</v>
      </c>
      <c r="O192" s="142"/>
      <c r="P192" s="235">
        <f t="shared" si="21"/>
        <v>0</v>
      </c>
      <c r="Q192" s="235">
        <v>0</v>
      </c>
      <c r="R192" s="235">
        <f t="shared" si="22"/>
        <v>0</v>
      </c>
      <c r="S192" s="235">
        <v>0</v>
      </c>
      <c r="T192" s="236">
        <f t="shared" si="23"/>
        <v>0</v>
      </c>
      <c r="AR192" s="128" t="s">
        <v>854</v>
      </c>
      <c r="AT192" s="128" t="s">
        <v>297</v>
      </c>
      <c r="AU192" s="128" t="s">
        <v>78</v>
      </c>
      <c r="AY192" s="128" t="s">
        <v>196</v>
      </c>
      <c r="BE192" s="237">
        <f t="shared" si="24"/>
        <v>0</v>
      </c>
      <c r="BF192" s="237">
        <f t="shared" si="25"/>
        <v>0</v>
      </c>
      <c r="BG192" s="237">
        <f t="shared" si="26"/>
        <v>0</v>
      </c>
      <c r="BH192" s="237">
        <f t="shared" si="27"/>
        <v>0</v>
      </c>
      <c r="BI192" s="237">
        <f t="shared" si="28"/>
        <v>0</v>
      </c>
      <c r="BJ192" s="128" t="s">
        <v>78</v>
      </c>
      <c r="BK192" s="237">
        <f t="shared" si="29"/>
        <v>0</v>
      </c>
      <c r="BL192" s="128" t="s">
        <v>382</v>
      </c>
      <c r="BM192" s="128" t="s">
        <v>1019</v>
      </c>
    </row>
    <row r="193" spans="2:65" s="140" customFormat="1" ht="16.5" customHeight="1">
      <c r="B193" s="141"/>
      <c r="C193" s="266" t="s">
        <v>461</v>
      </c>
      <c r="D193" s="266" t="s">
        <v>297</v>
      </c>
      <c r="E193" s="267" t="s">
        <v>2457</v>
      </c>
      <c r="F193" s="268" t="s">
        <v>2458</v>
      </c>
      <c r="G193" s="269" t="s">
        <v>2115</v>
      </c>
      <c r="H193" s="270">
        <v>2</v>
      </c>
      <c r="I193" s="30"/>
      <c r="J193" s="271">
        <f t="shared" si="20"/>
        <v>0</v>
      </c>
      <c r="K193" s="268" t="s">
        <v>5</v>
      </c>
      <c r="L193" s="272"/>
      <c r="M193" s="273" t="s">
        <v>5</v>
      </c>
      <c r="N193" s="274" t="s">
        <v>42</v>
      </c>
      <c r="O193" s="142"/>
      <c r="P193" s="235">
        <f t="shared" si="21"/>
        <v>0</v>
      </c>
      <c r="Q193" s="235">
        <v>0</v>
      </c>
      <c r="R193" s="235">
        <f t="shared" si="22"/>
        <v>0</v>
      </c>
      <c r="S193" s="235">
        <v>0</v>
      </c>
      <c r="T193" s="236">
        <f t="shared" si="23"/>
        <v>0</v>
      </c>
      <c r="AR193" s="128" t="s">
        <v>854</v>
      </c>
      <c r="AT193" s="128" t="s">
        <v>297</v>
      </c>
      <c r="AU193" s="128" t="s">
        <v>78</v>
      </c>
      <c r="AY193" s="128" t="s">
        <v>196</v>
      </c>
      <c r="BE193" s="237">
        <f t="shared" si="24"/>
        <v>0</v>
      </c>
      <c r="BF193" s="237">
        <f t="shared" si="25"/>
        <v>0</v>
      </c>
      <c r="BG193" s="237">
        <f t="shared" si="26"/>
        <v>0</v>
      </c>
      <c r="BH193" s="237">
        <f t="shared" si="27"/>
        <v>0</v>
      </c>
      <c r="BI193" s="237">
        <f t="shared" si="28"/>
        <v>0</v>
      </c>
      <c r="BJ193" s="128" t="s">
        <v>78</v>
      </c>
      <c r="BK193" s="237">
        <f t="shared" si="29"/>
        <v>0</v>
      </c>
      <c r="BL193" s="128" t="s">
        <v>382</v>
      </c>
      <c r="BM193" s="128" t="s">
        <v>1026</v>
      </c>
    </row>
    <row r="194" spans="2:65" s="140" customFormat="1" ht="16.5" customHeight="1">
      <c r="B194" s="141"/>
      <c r="C194" s="227" t="s">
        <v>631</v>
      </c>
      <c r="D194" s="227" t="s">
        <v>198</v>
      </c>
      <c r="E194" s="228" t="s">
        <v>2349</v>
      </c>
      <c r="F194" s="229" t="s">
        <v>2350</v>
      </c>
      <c r="G194" s="230" t="s">
        <v>1839</v>
      </c>
      <c r="H194" s="32"/>
      <c r="I194" s="26"/>
      <c r="J194" s="232">
        <f t="shared" si="20"/>
        <v>0</v>
      </c>
      <c r="K194" s="229" t="s">
        <v>5</v>
      </c>
      <c r="L194" s="141"/>
      <c r="M194" s="233" t="s">
        <v>5</v>
      </c>
      <c r="N194" s="234" t="s">
        <v>42</v>
      </c>
      <c r="O194" s="142"/>
      <c r="P194" s="235">
        <f t="shared" si="21"/>
        <v>0</v>
      </c>
      <c r="Q194" s="235">
        <v>0</v>
      </c>
      <c r="R194" s="235">
        <f t="shared" si="22"/>
        <v>0</v>
      </c>
      <c r="S194" s="235">
        <v>0</v>
      </c>
      <c r="T194" s="236">
        <f t="shared" si="23"/>
        <v>0</v>
      </c>
      <c r="AR194" s="128" t="s">
        <v>382</v>
      </c>
      <c r="AT194" s="128" t="s">
        <v>198</v>
      </c>
      <c r="AU194" s="128" t="s">
        <v>78</v>
      </c>
      <c r="AY194" s="128" t="s">
        <v>196</v>
      </c>
      <c r="BE194" s="237">
        <f t="shared" si="24"/>
        <v>0</v>
      </c>
      <c r="BF194" s="237">
        <f t="shared" si="25"/>
        <v>0</v>
      </c>
      <c r="BG194" s="237">
        <f t="shared" si="26"/>
        <v>0</v>
      </c>
      <c r="BH194" s="237">
        <f t="shared" si="27"/>
        <v>0</v>
      </c>
      <c r="BI194" s="237">
        <f t="shared" si="28"/>
        <v>0</v>
      </c>
      <c r="BJ194" s="128" t="s">
        <v>78</v>
      </c>
      <c r="BK194" s="237">
        <f t="shared" si="29"/>
        <v>0</v>
      </c>
      <c r="BL194" s="128" t="s">
        <v>382</v>
      </c>
      <c r="BM194" s="128" t="s">
        <v>3212</v>
      </c>
    </row>
    <row r="195" spans="2:65" s="140" customFormat="1" ht="16.5" customHeight="1">
      <c r="B195" s="141"/>
      <c r="C195" s="227" t="s">
        <v>466</v>
      </c>
      <c r="D195" s="227" t="s">
        <v>198</v>
      </c>
      <c r="E195" s="228" t="s">
        <v>2352</v>
      </c>
      <c r="F195" s="229" t="s">
        <v>2353</v>
      </c>
      <c r="G195" s="230" t="s">
        <v>1839</v>
      </c>
      <c r="H195" s="32"/>
      <c r="I195" s="26"/>
      <c r="J195" s="232">
        <f t="shared" si="20"/>
        <v>0</v>
      </c>
      <c r="K195" s="229" t="s">
        <v>5</v>
      </c>
      <c r="L195" s="141"/>
      <c r="M195" s="233" t="s">
        <v>5</v>
      </c>
      <c r="N195" s="234" t="s">
        <v>42</v>
      </c>
      <c r="O195" s="142"/>
      <c r="P195" s="235">
        <f t="shared" si="21"/>
        <v>0</v>
      </c>
      <c r="Q195" s="235">
        <v>0</v>
      </c>
      <c r="R195" s="235">
        <f t="shared" si="22"/>
        <v>0</v>
      </c>
      <c r="S195" s="235">
        <v>0</v>
      </c>
      <c r="T195" s="236">
        <f t="shared" si="23"/>
        <v>0</v>
      </c>
      <c r="AR195" s="128" t="s">
        <v>382</v>
      </c>
      <c r="AT195" s="128" t="s">
        <v>198</v>
      </c>
      <c r="AU195" s="128" t="s">
        <v>78</v>
      </c>
      <c r="AY195" s="128" t="s">
        <v>196</v>
      </c>
      <c r="BE195" s="237">
        <f t="shared" si="24"/>
        <v>0</v>
      </c>
      <c r="BF195" s="237">
        <f t="shared" si="25"/>
        <v>0</v>
      </c>
      <c r="BG195" s="237">
        <f t="shared" si="26"/>
        <v>0</v>
      </c>
      <c r="BH195" s="237">
        <f t="shared" si="27"/>
        <v>0</v>
      </c>
      <c r="BI195" s="237">
        <f t="shared" si="28"/>
        <v>0</v>
      </c>
      <c r="BJ195" s="128" t="s">
        <v>78</v>
      </c>
      <c r="BK195" s="237">
        <f t="shared" si="29"/>
        <v>0</v>
      </c>
      <c r="BL195" s="128" t="s">
        <v>382</v>
      </c>
      <c r="BM195" s="128" t="s">
        <v>3213</v>
      </c>
    </row>
    <row r="196" spans="2:63" s="215" customFormat="1" ht="37.35" customHeight="1">
      <c r="B196" s="214"/>
      <c r="D196" s="216" t="s">
        <v>70</v>
      </c>
      <c r="E196" s="217" t="s">
        <v>1479</v>
      </c>
      <c r="F196" s="217" t="s">
        <v>2461</v>
      </c>
      <c r="I196" s="25"/>
      <c r="J196" s="218">
        <f>BK196</f>
        <v>0</v>
      </c>
      <c r="L196" s="214"/>
      <c r="M196" s="219"/>
      <c r="N196" s="220"/>
      <c r="O196" s="220"/>
      <c r="P196" s="221">
        <f>SUM(P197:P206)</f>
        <v>0</v>
      </c>
      <c r="Q196" s="220"/>
      <c r="R196" s="221">
        <f>SUM(R197:R206)</f>
        <v>0</v>
      </c>
      <c r="S196" s="220"/>
      <c r="T196" s="222">
        <f>SUM(T197:T206)</f>
        <v>0</v>
      </c>
      <c r="AR196" s="216" t="s">
        <v>215</v>
      </c>
      <c r="AT196" s="223" t="s">
        <v>70</v>
      </c>
      <c r="AU196" s="223" t="s">
        <v>71</v>
      </c>
      <c r="AY196" s="216" t="s">
        <v>196</v>
      </c>
      <c r="BK196" s="224">
        <f>SUM(BK197:BK206)</f>
        <v>0</v>
      </c>
    </row>
    <row r="197" spans="2:65" s="140" customFormat="1" ht="16.5" customHeight="1">
      <c r="B197" s="141"/>
      <c r="C197" s="227" t="s">
        <v>648</v>
      </c>
      <c r="D197" s="227" t="s">
        <v>198</v>
      </c>
      <c r="E197" s="228" t="s">
        <v>2462</v>
      </c>
      <c r="F197" s="229" t="s">
        <v>2463</v>
      </c>
      <c r="G197" s="230" t="s">
        <v>2115</v>
      </c>
      <c r="H197" s="231">
        <v>7</v>
      </c>
      <c r="I197" s="26"/>
      <c r="J197" s="232">
        <f aca="true" t="shared" si="30" ref="J197:J206">ROUND(I197*H197,2)</f>
        <v>0</v>
      </c>
      <c r="K197" s="229" t="s">
        <v>5</v>
      </c>
      <c r="L197" s="141"/>
      <c r="M197" s="233" t="s">
        <v>5</v>
      </c>
      <c r="N197" s="234" t="s">
        <v>42</v>
      </c>
      <c r="O197" s="142"/>
      <c r="P197" s="235">
        <f aca="true" t="shared" si="31" ref="P197:P206">O197*H197</f>
        <v>0</v>
      </c>
      <c r="Q197" s="235">
        <v>0</v>
      </c>
      <c r="R197" s="235">
        <f aca="true" t="shared" si="32" ref="R197:R206">Q197*H197</f>
        <v>0</v>
      </c>
      <c r="S197" s="235">
        <v>0</v>
      </c>
      <c r="T197" s="236">
        <f aca="true" t="shared" si="33" ref="T197:T206">S197*H197</f>
        <v>0</v>
      </c>
      <c r="AR197" s="128" t="s">
        <v>382</v>
      </c>
      <c r="AT197" s="128" t="s">
        <v>198</v>
      </c>
      <c r="AU197" s="128" t="s">
        <v>78</v>
      </c>
      <c r="AY197" s="128" t="s">
        <v>196</v>
      </c>
      <c r="BE197" s="237">
        <f aca="true" t="shared" si="34" ref="BE197:BE206">IF(N197="základní",J197,0)</f>
        <v>0</v>
      </c>
      <c r="BF197" s="237">
        <f aca="true" t="shared" si="35" ref="BF197:BF206">IF(N197="snížená",J197,0)</f>
        <v>0</v>
      </c>
      <c r="BG197" s="237">
        <f aca="true" t="shared" si="36" ref="BG197:BG206">IF(N197="zákl. přenesená",J197,0)</f>
        <v>0</v>
      </c>
      <c r="BH197" s="237">
        <f aca="true" t="shared" si="37" ref="BH197:BH206">IF(N197="sníž. přenesená",J197,0)</f>
        <v>0</v>
      </c>
      <c r="BI197" s="237">
        <f aca="true" t="shared" si="38" ref="BI197:BI206">IF(N197="nulová",J197,0)</f>
        <v>0</v>
      </c>
      <c r="BJ197" s="128" t="s">
        <v>78</v>
      </c>
      <c r="BK197" s="237">
        <f aca="true" t="shared" si="39" ref="BK197:BK206">ROUND(I197*H197,2)</f>
        <v>0</v>
      </c>
      <c r="BL197" s="128" t="s">
        <v>382</v>
      </c>
      <c r="BM197" s="128" t="s">
        <v>1036</v>
      </c>
    </row>
    <row r="198" spans="2:65" s="140" customFormat="1" ht="16.5" customHeight="1">
      <c r="B198" s="141"/>
      <c r="C198" s="227" t="s">
        <v>469</v>
      </c>
      <c r="D198" s="227" t="s">
        <v>198</v>
      </c>
      <c r="E198" s="228" t="s">
        <v>2464</v>
      </c>
      <c r="F198" s="229" t="s">
        <v>2465</v>
      </c>
      <c r="G198" s="230" t="s">
        <v>2115</v>
      </c>
      <c r="H198" s="231">
        <v>35</v>
      </c>
      <c r="I198" s="26"/>
      <c r="J198" s="232">
        <f t="shared" si="30"/>
        <v>0</v>
      </c>
      <c r="K198" s="229" t="s">
        <v>5</v>
      </c>
      <c r="L198" s="141"/>
      <c r="M198" s="233" t="s">
        <v>5</v>
      </c>
      <c r="N198" s="234" t="s">
        <v>42</v>
      </c>
      <c r="O198" s="142"/>
      <c r="P198" s="235">
        <f t="shared" si="31"/>
        <v>0</v>
      </c>
      <c r="Q198" s="235">
        <v>0</v>
      </c>
      <c r="R198" s="235">
        <f t="shared" si="32"/>
        <v>0</v>
      </c>
      <c r="S198" s="235">
        <v>0</v>
      </c>
      <c r="T198" s="236">
        <f t="shared" si="33"/>
        <v>0</v>
      </c>
      <c r="AR198" s="128" t="s">
        <v>382</v>
      </c>
      <c r="AT198" s="128" t="s">
        <v>198</v>
      </c>
      <c r="AU198" s="128" t="s">
        <v>78</v>
      </c>
      <c r="AY198" s="128" t="s">
        <v>196</v>
      </c>
      <c r="BE198" s="237">
        <f t="shared" si="34"/>
        <v>0</v>
      </c>
      <c r="BF198" s="237">
        <f t="shared" si="35"/>
        <v>0</v>
      </c>
      <c r="BG198" s="237">
        <f t="shared" si="36"/>
        <v>0</v>
      </c>
      <c r="BH198" s="237">
        <f t="shared" si="37"/>
        <v>0</v>
      </c>
      <c r="BI198" s="237">
        <f t="shared" si="38"/>
        <v>0</v>
      </c>
      <c r="BJ198" s="128" t="s">
        <v>78</v>
      </c>
      <c r="BK198" s="237">
        <f t="shared" si="39"/>
        <v>0</v>
      </c>
      <c r="BL198" s="128" t="s">
        <v>382</v>
      </c>
      <c r="BM198" s="128" t="s">
        <v>725</v>
      </c>
    </row>
    <row r="199" spans="2:65" s="140" customFormat="1" ht="16.5" customHeight="1">
      <c r="B199" s="141"/>
      <c r="C199" s="227" t="s">
        <v>657</v>
      </c>
      <c r="D199" s="227" t="s">
        <v>198</v>
      </c>
      <c r="E199" s="228" t="s">
        <v>2466</v>
      </c>
      <c r="F199" s="229" t="s">
        <v>2446</v>
      </c>
      <c r="G199" s="230" t="s">
        <v>2115</v>
      </c>
      <c r="H199" s="231">
        <v>2</v>
      </c>
      <c r="I199" s="26"/>
      <c r="J199" s="232">
        <f t="shared" si="30"/>
        <v>0</v>
      </c>
      <c r="K199" s="229" t="s">
        <v>5</v>
      </c>
      <c r="L199" s="141"/>
      <c r="M199" s="233" t="s">
        <v>5</v>
      </c>
      <c r="N199" s="234" t="s">
        <v>42</v>
      </c>
      <c r="O199" s="142"/>
      <c r="P199" s="235">
        <f t="shared" si="31"/>
        <v>0</v>
      </c>
      <c r="Q199" s="235">
        <v>0</v>
      </c>
      <c r="R199" s="235">
        <f t="shared" si="32"/>
        <v>0</v>
      </c>
      <c r="S199" s="235">
        <v>0</v>
      </c>
      <c r="T199" s="236">
        <f t="shared" si="33"/>
        <v>0</v>
      </c>
      <c r="AR199" s="128" t="s">
        <v>382</v>
      </c>
      <c r="AT199" s="128" t="s">
        <v>198</v>
      </c>
      <c r="AU199" s="128" t="s">
        <v>78</v>
      </c>
      <c r="AY199" s="128" t="s">
        <v>196</v>
      </c>
      <c r="BE199" s="237">
        <f t="shared" si="34"/>
        <v>0</v>
      </c>
      <c r="BF199" s="237">
        <f t="shared" si="35"/>
        <v>0</v>
      </c>
      <c r="BG199" s="237">
        <f t="shared" si="36"/>
        <v>0</v>
      </c>
      <c r="BH199" s="237">
        <f t="shared" si="37"/>
        <v>0</v>
      </c>
      <c r="BI199" s="237">
        <f t="shared" si="38"/>
        <v>0</v>
      </c>
      <c r="BJ199" s="128" t="s">
        <v>78</v>
      </c>
      <c r="BK199" s="237">
        <f t="shared" si="39"/>
        <v>0</v>
      </c>
      <c r="BL199" s="128" t="s">
        <v>382</v>
      </c>
      <c r="BM199" s="128" t="s">
        <v>728</v>
      </c>
    </row>
    <row r="200" spans="2:65" s="140" customFormat="1" ht="16.5" customHeight="1">
      <c r="B200" s="141"/>
      <c r="C200" s="227" t="s">
        <v>473</v>
      </c>
      <c r="D200" s="227" t="s">
        <v>198</v>
      </c>
      <c r="E200" s="228" t="s">
        <v>3214</v>
      </c>
      <c r="F200" s="229" t="s">
        <v>3215</v>
      </c>
      <c r="G200" s="230" t="s">
        <v>2115</v>
      </c>
      <c r="H200" s="231">
        <v>8</v>
      </c>
      <c r="I200" s="26"/>
      <c r="J200" s="232">
        <f t="shared" si="30"/>
        <v>0</v>
      </c>
      <c r="K200" s="229" t="s">
        <v>5</v>
      </c>
      <c r="L200" s="141"/>
      <c r="M200" s="233" t="s">
        <v>5</v>
      </c>
      <c r="N200" s="234" t="s">
        <v>42</v>
      </c>
      <c r="O200" s="142"/>
      <c r="P200" s="235">
        <f t="shared" si="31"/>
        <v>0</v>
      </c>
      <c r="Q200" s="235">
        <v>0</v>
      </c>
      <c r="R200" s="235">
        <f t="shared" si="32"/>
        <v>0</v>
      </c>
      <c r="S200" s="235">
        <v>0</v>
      </c>
      <c r="T200" s="236">
        <f t="shared" si="33"/>
        <v>0</v>
      </c>
      <c r="AR200" s="128" t="s">
        <v>382</v>
      </c>
      <c r="AT200" s="128" t="s">
        <v>198</v>
      </c>
      <c r="AU200" s="128" t="s">
        <v>78</v>
      </c>
      <c r="AY200" s="128" t="s">
        <v>196</v>
      </c>
      <c r="BE200" s="237">
        <f t="shared" si="34"/>
        <v>0</v>
      </c>
      <c r="BF200" s="237">
        <f t="shared" si="35"/>
        <v>0</v>
      </c>
      <c r="BG200" s="237">
        <f t="shared" si="36"/>
        <v>0</v>
      </c>
      <c r="BH200" s="237">
        <f t="shared" si="37"/>
        <v>0</v>
      </c>
      <c r="BI200" s="237">
        <f t="shared" si="38"/>
        <v>0</v>
      </c>
      <c r="BJ200" s="128" t="s">
        <v>78</v>
      </c>
      <c r="BK200" s="237">
        <f t="shared" si="39"/>
        <v>0</v>
      </c>
      <c r="BL200" s="128" t="s">
        <v>382</v>
      </c>
      <c r="BM200" s="128" t="s">
        <v>734</v>
      </c>
    </row>
    <row r="201" spans="2:65" s="140" customFormat="1" ht="16.5" customHeight="1">
      <c r="B201" s="141"/>
      <c r="C201" s="227" t="s">
        <v>666</v>
      </c>
      <c r="D201" s="227" t="s">
        <v>198</v>
      </c>
      <c r="E201" s="228" t="s">
        <v>3216</v>
      </c>
      <c r="F201" s="229" t="s">
        <v>3217</v>
      </c>
      <c r="G201" s="230" t="s">
        <v>2115</v>
      </c>
      <c r="H201" s="231">
        <v>20</v>
      </c>
      <c r="I201" s="26"/>
      <c r="J201" s="232">
        <f t="shared" si="30"/>
        <v>0</v>
      </c>
      <c r="K201" s="229" t="s">
        <v>5</v>
      </c>
      <c r="L201" s="141"/>
      <c r="M201" s="233" t="s">
        <v>5</v>
      </c>
      <c r="N201" s="234" t="s">
        <v>42</v>
      </c>
      <c r="O201" s="142"/>
      <c r="P201" s="235">
        <f t="shared" si="31"/>
        <v>0</v>
      </c>
      <c r="Q201" s="235">
        <v>0</v>
      </c>
      <c r="R201" s="235">
        <f t="shared" si="32"/>
        <v>0</v>
      </c>
      <c r="S201" s="235">
        <v>0</v>
      </c>
      <c r="T201" s="236">
        <f t="shared" si="33"/>
        <v>0</v>
      </c>
      <c r="AR201" s="128" t="s">
        <v>382</v>
      </c>
      <c r="AT201" s="128" t="s">
        <v>198</v>
      </c>
      <c r="AU201" s="128" t="s">
        <v>78</v>
      </c>
      <c r="AY201" s="128" t="s">
        <v>196</v>
      </c>
      <c r="BE201" s="237">
        <f t="shared" si="34"/>
        <v>0</v>
      </c>
      <c r="BF201" s="237">
        <f t="shared" si="35"/>
        <v>0</v>
      </c>
      <c r="BG201" s="237">
        <f t="shared" si="36"/>
        <v>0</v>
      </c>
      <c r="BH201" s="237">
        <f t="shared" si="37"/>
        <v>0</v>
      </c>
      <c r="BI201" s="237">
        <f t="shared" si="38"/>
        <v>0</v>
      </c>
      <c r="BJ201" s="128" t="s">
        <v>78</v>
      </c>
      <c r="BK201" s="237">
        <f t="shared" si="39"/>
        <v>0</v>
      </c>
      <c r="BL201" s="128" t="s">
        <v>382</v>
      </c>
      <c r="BM201" s="128" t="s">
        <v>1077</v>
      </c>
    </row>
    <row r="202" spans="2:65" s="140" customFormat="1" ht="16.5" customHeight="1">
      <c r="B202" s="141"/>
      <c r="C202" s="227" t="s">
        <v>476</v>
      </c>
      <c r="D202" s="227" t="s">
        <v>198</v>
      </c>
      <c r="E202" s="228" t="s">
        <v>2475</v>
      </c>
      <c r="F202" s="229" t="s">
        <v>2476</v>
      </c>
      <c r="G202" s="230" t="s">
        <v>2115</v>
      </c>
      <c r="H202" s="231">
        <v>8</v>
      </c>
      <c r="I202" s="26"/>
      <c r="J202" s="232">
        <f t="shared" si="30"/>
        <v>0</v>
      </c>
      <c r="K202" s="229" t="s">
        <v>5</v>
      </c>
      <c r="L202" s="141"/>
      <c r="M202" s="233" t="s">
        <v>5</v>
      </c>
      <c r="N202" s="234" t="s">
        <v>42</v>
      </c>
      <c r="O202" s="142"/>
      <c r="P202" s="235">
        <f t="shared" si="31"/>
        <v>0</v>
      </c>
      <c r="Q202" s="235">
        <v>0</v>
      </c>
      <c r="R202" s="235">
        <f t="shared" si="32"/>
        <v>0</v>
      </c>
      <c r="S202" s="235">
        <v>0</v>
      </c>
      <c r="T202" s="236">
        <f t="shared" si="33"/>
        <v>0</v>
      </c>
      <c r="AR202" s="128" t="s">
        <v>382</v>
      </c>
      <c r="AT202" s="128" t="s">
        <v>198</v>
      </c>
      <c r="AU202" s="128" t="s">
        <v>78</v>
      </c>
      <c r="AY202" s="128" t="s">
        <v>196</v>
      </c>
      <c r="BE202" s="237">
        <f t="shared" si="34"/>
        <v>0</v>
      </c>
      <c r="BF202" s="237">
        <f t="shared" si="35"/>
        <v>0</v>
      </c>
      <c r="BG202" s="237">
        <f t="shared" si="36"/>
        <v>0</v>
      </c>
      <c r="BH202" s="237">
        <f t="shared" si="37"/>
        <v>0</v>
      </c>
      <c r="BI202" s="237">
        <f t="shared" si="38"/>
        <v>0</v>
      </c>
      <c r="BJ202" s="128" t="s">
        <v>78</v>
      </c>
      <c r="BK202" s="237">
        <f t="shared" si="39"/>
        <v>0</v>
      </c>
      <c r="BL202" s="128" t="s">
        <v>382</v>
      </c>
      <c r="BM202" s="128" t="s">
        <v>748</v>
      </c>
    </row>
    <row r="203" spans="2:65" s="140" customFormat="1" ht="16.5" customHeight="1">
      <c r="B203" s="141"/>
      <c r="C203" s="227" t="s">
        <v>675</v>
      </c>
      <c r="D203" s="227" t="s">
        <v>198</v>
      </c>
      <c r="E203" s="228" t="s">
        <v>3218</v>
      </c>
      <c r="F203" s="229" t="s">
        <v>3219</v>
      </c>
      <c r="G203" s="230" t="s">
        <v>2115</v>
      </c>
      <c r="H203" s="231">
        <v>4</v>
      </c>
      <c r="I203" s="26"/>
      <c r="J203" s="232">
        <f t="shared" si="30"/>
        <v>0</v>
      </c>
      <c r="K203" s="229" t="s">
        <v>5</v>
      </c>
      <c r="L203" s="141"/>
      <c r="M203" s="233" t="s">
        <v>5</v>
      </c>
      <c r="N203" s="234" t="s">
        <v>42</v>
      </c>
      <c r="O203" s="142"/>
      <c r="P203" s="235">
        <f t="shared" si="31"/>
        <v>0</v>
      </c>
      <c r="Q203" s="235">
        <v>0</v>
      </c>
      <c r="R203" s="235">
        <f t="shared" si="32"/>
        <v>0</v>
      </c>
      <c r="S203" s="235">
        <v>0</v>
      </c>
      <c r="T203" s="236">
        <f t="shared" si="33"/>
        <v>0</v>
      </c>
      <c r="AR203" s="128" t="s">
        <v>382</v>
      </c>
      <c r="AT203" s="128" t="s">
        <v>198</v>
      </c>
      <c r="AU203" s="128" t="s">
        <v>78</v>
      </c>
      <c r="AY203" s="128" t="s">
        <v>196</v>
      </c>
      <c r="BE203" s="237">
        <f t="shared" si="34"/>
        <v>0</v>
      </c>
      <c r="BF203" s="237">
        <f t="shared" si="35"/>
        <v>0</v>
      </c>
      <c r="BG203" s="237">
        <f t="shared" si="36"/>
        <v>0</v>
      </c>
      <c r="BH203" s="237">
        <f t="shared" si="37"/>
        <v>0</v>
      </c>
      <c r="BI203" s="237">
        <f t="shared" si="38"/>
        <v>0</v>
      </c>
      <c r="BJ203" s="128" t="s">
        <v>78</v>
      </c>
      <c r="BK203" s="237">
        <f t="shared" si="39"/>
        <v>0</v>
      </c>
      <c r="BL203" s="128" t="s">
        <v>382</v>
      </c>
      <c r="BM203" s="128" t="s">
        <v>752</v>
      </c>
    </row>
    <row r="204" spans="2:65" s="140" customFormat="1" ht="16.5" customHeight="1">
      <c r="B204" s="141"/>
      <c r="C204" s="227" t="s">
        <v>480</v>
      </c>
      <c r="D204" s="227" t="s">
        <v>198</v>
      </c>
      <c r="E204" s="228" t="s">
        <v>2479</v>
      </c>
      <c r="F204" s="229" t="s">
        <v>2480</v>
      </c>
      <c r="G204" s="230" t="s">
        <v>2115</v>
      </c>
      <c r="H204" s="231">
        <v>2</v>
      </c>
      <c r="I204" s="26"/>
      <c r="J204" s="232">
        <f t="shared" si="30"/>
        <v>0</v>
      </c>
      <c r="K204" s="229" t="s">
        <v>5</v>
      </c>
      <c r="L204" s="141"/>
      <c r="M204" s="233" t="s">
        <v>5</v>
      </c>
      <c r="N204" s="234" t="s">
        <v>42</v>
      </c>
      <c r="O204" s="142"/>
      <c r="P204" s="235">
        <f t="shared" si="31"/>
        <v>0</v>
      </c>
      <c r="Q204" s="235">
        <v>0</v>
      </c>
      <c r="R204" s="235">
        <f t="shared" si="32"/>
        <v>0</v>
      </c>
      <c r="S204" s="235">
        <v>0</v>
      </c>
      <c r="T204" s="236">
        <f t="shared" si="33"/>
        <v>0</v>
      </c>
      <c r="AR204" s="128" t="s">
        <v>382</v>
      </c>
      <c r="AT204" s="128" t="s">
        <v>198</v>
      </c>
      <c r="AU204" s="128" t="s">
        <v>78</v>
      </c>
      <c r="AY204" s="128" t="s">
        <v>196</v>
      </c>
      <c r="BE204" s="237">
        <f t="shared" si="34"/>
        <v>0</v>
      </c>
      <c r="BF204" s="237">
        <f t="shared" si="35"/>
        <v>0</v>
      </c>
      <c r="BG204" s="237">
        <f t="shared" si="36"/>
        <v>0</v>
      </c>
      <c r="BH204" s="237">
        <f t="shared" si="37"/>
        <v>0</v>
      </c>
      <c r="BI204" s="237">
        <f t="shared" si="38"/>
        <v>0</v>
      </c>
      <c r="BJ204" s="128" t="s">
        <v>78</v>
      </c>
      <c r="BK204" s="237">
        <f t="shared" si="39"/>
        <v>0</v>
      </c>
      <c r="BL204" s="128" t="s">
        <v>382</v>
      </c>
      <c r="BM204" s="128" t="s">
        <v>756</v>
      </c>
    </row>
    <row r="205" spans="2:65" s="140" customFormat="1" ht="16.5" customHeight="1">
      <c r="B205" s="141"/>
      <c r="C205" s="227" t="s">
        <v>681</v>
      </c>
      <c r="D205" s="227" t="s">
        <v>198</v>
      </c>
      <c r="E205" s="228" t="s">
        <v>2435</v>
      </c>
      <c r="F205" s="229" t="s">
        <v>2436</v>
      </c>
      <c r="G205" s="230" t="s">
        <v>1839</v>
      </c>
      <c r="H205" s="32"/>
      <c r="I205" s="26"/>
      <c r="J205" s="232">
        <f t="shared" si="30"/>
        <v>0</v>
      </c>
      <c r="K205" s="229" t="s">
        <v>5</v>
      </c>
      <c r="L205" s="141"/>
      <c r="M205" s="233" t="s">
        <v>5</v>
      </c>
      <c r="N205" s="234" t="s">
        <v>42</v>
      </c>
      <c r="O205" s="142"/>
      <c r="P205" s="235">
        <f t="shared" si="31"/>
        <v>0</v>
      </c>
      <c r="Q205" s="235">
        <v>0</v>
      </c>
      <c r="R205" s="235">
        <f t="shared" si="32"/>
        <v>0</v>
      </c>
      <c r="S205" s="235">
        <v>0</v>
      </c>
      <c r="T205" s="236">
        <f t="shared" si="33"/>
        <v>0</v>
      </c>
      <c r="AR205" s="128" t="s">
        <v>382</v>
      </c>
      <c r="AT205" s="128" t="s">
        <v>198</v>
      </c>
      <c r="AU205" s="128" t="s">
        <v>78</v>
      </c>
      <c r="AY205" s="128" t="s">
        <v>196</v>
      </c>
      <c r="BE205" s="237">
        <f t="shared" si="34"/>
        <v>0</v>
      </c>
      <c r="BF205" s="237">
        <f t="shared" si="35"/>
        <v>0</v>
      </c>
      <c r="BG205" s="237">
        <f t="shared" si="36"/>
        <v>0</v>
      </c>
      <c r="BH205" s="237">
        <f t="shared" si="37"/>
        <v>0</v>
      </c>
      <c r="BI205" s="237">
        <f t="shared" si="38"/>
        <v>0</v>
      </c>
      <c r="BJ205" s="128" t="s">
        <v>78</v>
      </c>
      <c r="BK205" s="237">
        <f t="shared" si="39"/>
        <v>0</v>
      </c>
      <c r="BL205" s="128" t="s">
        <v>382</v>
      </c>
      <c r="BM205" s="128" t="s">
        <v>3220</v>
      </c>
    </row>
    <row r="206" spans="2:65" s="140" customFormat="1" ht="16.5" customHeight="1">
      <c r="B206" s="141"/>
      <c r="C206" s="227" t="s">
        <v>484</v>
      </c>
      <c r="D206" s="227" t="s">
        <v>198</v>
      </c>
      <c r="E206" s="228" t="s">
        <v>2438</v>
      </c>
      <c r="F206" s="229" t="s">
        <v>2117</v>
      </c>
      <c r="G206" s="230" t="s">
        <v>1839</v>
      </c>
      <c r="H206" s="32"/>
      <c r="I206" s="26"/>
      <c r="J206" s="232">
        <f t="shared" si="30"/>
        <v>0</v>
      </c>
      <c r="K206" s="229" t="s">
        <v>5</v>
      </c>
      <c r="L206" s="141"/>
      <c r="M206" s="233" t="s">
        <v>5</v>
      </c>
      <c r="N206" s="234" t="s">
        <v>42</v>
      </c>
      <c r="O206" s="142"/>
      <c r="P206" s="235">
        <f t="shared" si="31"/>
        <v>0</v>
      </c>
      <c r="Q206" s="235">
        <v>0</v>
      </c>
      <c r="R206" s="235">
        <f t="shared" si="32"/>
        <v>0</v>
      </c>
      <c r="S206" s="235">
        <v>0</v>
      </c>
      <c r="T206" s="236">
        <f t="shared" si="33"/>
        <v>0</v>
      </c>
      <c r="AR206" s="128" t="s">
        <v>382</v>
      </c>
      <c r="AT206" s="128" t="s">
        <v>198</v>
      </c>
      <c r="AU206" s="128" t="s">
        <v>78</v>
      </c>
      <c r="AY206" s="128" t="s">
        <v>196</v>
      </c>
      <c r="BE206" s="237">
        <f t="shared" si="34"/>
        <v>0</v>
      </c>
      <c r="BF206" s="237">
        <f t="shared" si="35"/>
        <v>0</v>
      </c>
      <c r="BG206" s="237">
        <f t="shared" si="36"/>
        <v>0</v>
      </c>
      <c r="BH206" s="237">
        <f t="shared" si="37"/>
        <v>0</v>
      </c>
      <c r="BI206" s="237">
        <f t="shared" si="38"/>
        <v>0</v>
      </c>
      <c r="BJ206" s="128" t="s">
        <v>78</v>
      </c>
      <c r="BK206" s="237">
        <f t="shared" si="39"/>
        <v>0</v>
      </c>
      <c r="BL206" s="128" t="s">
        <v>382</v>
      </c>
      <c r="BM206" s="128" t="s">
        <v>3221</v>
      </c>
    </row>
    <row r="207" spans="2:63" s="215" customFormat="1" ht="37.35" customHeight="1">
      <c r="B207" s="214"/>
      <c r="D207" s="216" t="s">
        <v>70</v>
      </c>
      <c r="E207" s="217" t="s">
        <v>2483</v>
      </c>
      <c r="F207" s="217" t="s">
        <v>3222</v>
      </c>
      <c r="I207" s="25"/>
      <c r="J207" s="218">
        <f>BK207</f>
        <v>0</v>
      </c>
      <c r="L207" s="214"/>
      <c r="M207" s="219"/>
      <c r="N207" s="220"/>
      <c r="O207" s="220"/>
      <c r="P207" s="221">
        <f>SUM(P208:P210)</f>
        <v>0</v>
      </c>
      <c r="Q207" s="220"/>
      <c r="R207" s="221">
        <f>SUM(R208:R210)</f>
        <v>0</v>
      </c>
      <c r="S207" s="220"/>
      <c r="T207" s="222">
        <f>SUM(T208:T210)</f>
        <v>0</v>
      </c>
      <c r="AR207" s="216" t="s">
        <v>215</v>
      </c>
      <c r="AT207" s="223" t="s">
        <v>70</v>
      </c>
      <c r="AU207" s="223" t="s">
        <v>71</v>
      </c>
      <c r="AY207" s="216" t="s">
        <v>196</v>
      </c>
      <c r="BK207" s="224">
        <f>SUM(BK208:BK210)</f>
        <v>0</v>
      </c>
    </row>
    <row r="208" spans="2:65" s="140" customFormat="1" ht="16.5" customHeight="1">
      <c r="B208" s="141"/>
      <c r="C208" s="266" t="s">
        <v>692</v>
      </c>
      <c r="D208" s="266" t="s">
        <v>297</v>
      </c>
      <c r="E208" s="267" t="s">
        <v>3223</v>
      </c>
      <c r="F208" s="268" t="s">
        <v>3224</v>
      </c>
      <c r="G208" s="269" t="s">
        <v>916</v>
      </c>
      <c r="H208" s="270">
        <v>1</v>
      </c>
      <c r="I208" s="30"/>
      <c r="J208" s="271">
        <f>ROUND(I208*H208,2)</f>
        <v>0</v>
      </c>
      <c r="K208" s="268" t="s">
        <v>5</v>
      </c>
      <c r="L208" s="272"/>
      <c r="M208" s="273" t="s">
        <v>5</v>
      </c>
      <c r="N208" s="274" t="s">
        <v>42</v>
      </c>
      <c r="O208" s="142"/>
      <c r="P208" s="235">
        <f>O208*H208</f>
        <v>0</v>
      </c>
      <c r="Q208" s="235">
        <v>0</v>
      </c>
      <c r="R208" s="235">
        <f>Q208*H208</f>
        <v>0</v>
      </c>
      <c r="S208" s="235">
        <v>0</v>
      </c>
      <c r="T208" s="236">
        <f>S208*H208</f>
        <v>0</v>
      </c>
      <c r="AR208" s="128" t="s">
        <v>854</v>
      </c>
      <c r="AT208" s="128" t="s">
        <v>297</v>
      </c>
      <c r="AU208" s="128" t="s">
        <v>78</v>
      </c>
      <c r="AY208" s="128" t="s">
        <v>196</v>
      </c>
      <c r="BE208" s="237">
        <f>IF(N208="základní",J208,0)</f>
        <v>0</v>
      </c>
      <c r="BF208" s="237">
        <f>IF(N208="snížená",J208,0)</f>
        <v>0</v>
      </c>
      <c r="BG208" s="237">
        <f>IF(N208="zákl. přenesená",J208,0)</f>
        <v>0</v>
      </c>
      <c r="BH208" s="237">
        <f>IF(N208="sníž. přenesená",J208,0)</f>
        <v>0</v>
      </c>
      <c r="BI208" s="237">
        <f>IF(N208="nulová",J208,0)</f>
        <v>0</v>
      </c>
      <c r="BJ208" s="128" t="s">
        <v>78</v>
      </c>
      <c r="BK208" s="237">
        <f>ROUND(I208*H208,2)</f>
        <v>0</v>
      </c>
      <c r="BL208" s="128" t="s">
        <v>382</v>
      </c>
      <c r="BM208" s="128" t="s">
        <v>759</v>
      </c>
    </row>
    <row r="209" spans="2:65" s="140" customFormat="1" ht="16.5" customHeight="1">
      <c r="B209" s="141"/>
      <c r="C209" s="227" t="s">
        <v>488</v>
      </c>
      <c r="D209" s="227" t="s">
        <v>198</v>
      </c>
      <c r="E209" s="228" t="s">
        <v>2349</v>
      </c>
      <c r="F209" s="229" t="s">
        <v>2350</v>
      </c>
      <c r="G209" s="230" t="s">
        <v>1839</v>
      </c>
      <c r="H209" s="32"/>
      <c r="I209" s="26"/>
      <c r="J209" s="232">
        <f>ROUND(I209*H209,2)</f>
        <v>0</v>
      </c>
      <c r="K209" s="229" t="s">
        <v>5</v>
      </c>
      <c r="L209" s="141"/>
      <c r="M209" s="233" t="s">
        <v>5</v>
      </c>
      <c r="N209" s="234" t="s">
        <v>42</v>
      </c>
      <c r="O209" s="142"/>
      <c r="P209" s="235">
        <f>O209*H209</f>
        <v>0</v>
      </c>
      <c r="Q209" s="235">
        <v>0</v>
      </c>
      <c r="R209" s="235">
        <f>Q209*H209</f>
        <v>0</v>
      </c>
      <c r="S209" s="235">
        <v>0</v>
      </c>
      <c r="T209" s="236">
        <f>S209*H209</f>
        <v>0</v>
      </c>
      <c r="AR209" s="128" t="s">
        <v>382</v>
      </c>
      <c r="AT209" s="128" t="s">
        <v>198</v>
      </c>
      <c r="AU209" s="128" t="s">
        <v>78</v>
      </c>
      <c r="AY209" s="128" t="s">
        <v>196</v>
      </c>
      <c r="BE209" s="237">
        <f>IF(N209="základní",J209,0)</f>
        <v>0</v>
      </c>
      <c r="BF209" s="237">
        <f>IF(N209="snížená",J209,0)</f>
        <v>0</v>
      </c>
      <c r="BG209" s="237">
        <f>IF(N209="zákl. přenesená",J209,0)</f>
        <v>0</v>
      </c>
      <c r="BH209" s="237">
        <f>IF(N209="sníž. přenesená",J209,0)</f>
        <v>0</v>
      </c>
      <c r="BI209" s="237">
        <f>IF(N209="nulová",J209,0)</f>
        <v>0</v>
      </c>
      <c r="BJ209" s="128" t="s">
        <v>78</v>
      </c>
      <c r="BK209" s="237">
        <f>ROUND(I209*H209,2)</f>
        <v>0</v>
      </c>
      <c r="BL209" s="128" t="s">
        <v>382</v>
      </c>
      <c r="BM209" s="128" t="s">
        <v>3225</v>
      </c>
    </row>
    <row r="210" spans="2:65" s="140" customFormat="1" ht="16.5" customHeight="1">
      <c r="B210" s="141"/>
      <c r="C210" s="227" t="s">
        <v>700</v>
      </c>
      <c r="D210" s="227" t="s">
        <v>198</v>
      </c>
      <c r="E210" s="228" t="s">
        <v>2352</v>
      </c>
      <c r="F210" s="229" t="s">
        <v>2353</v>
      </c>
      <c r="G210" s="230" t="s">
        <v>1839</v>
      </c>
      <c r="H210" s="32"/>
      <c r="I210" s="26"/>
      <c r="J210" s="232">
        <f>ROUND(I210*H210,2)</f>
        <v>0</v>
      </c>
      <c r="K210" s="229" t="s">
        <v>5</v>
      </c>
      <c r="L210" s="141"/>
      <c r="M210" s="233" t="s">
        <v>5</v>
      </c>
      <c r="N210" s="234" t="s">
        <v>42</v>
      </c>
      <c r="O210" s="142"/>
      <c r="P210" s="235">
        <f>O210*H210</f>
        <v>0</v>
      </c>
      <c r="Q210" s="235">
        <v>0</v>
      </c>
      <c r="R210" s="235">
        <f>Q210*H210</f>
        <v>0</v>
      </c>
      <c r="S210" s="235">
        <v>0</v>
      </c>
      <c r="T210" s="236">
        <f>S210*H210</f>
        <v>0</v>
      </c>
      <c r="AR210" s="128" t="s">
        <v>382</v>
      </c>
      <c r="AT210" s="128" t="s">
        <v>198</v>
      </c>
      <c r="AU210" s="128" t="s">
        <v>78</v>
      </c>
      <c r="AY210" s="128" t="s">
        <v>196</v>
      </c>
      <c r="BE210" s="237">
        <f>IF(N210="základní",J210,0)</f>
        <v>0</v>
      </c>
      <c r="BF210" s="237">
        <f>IF(N210="snížená",J210,0)</f>
        <v>0</v>
      </c>
      <c r="BG210" s="237">
        <f>IF(N210="zákl. přenesená",J210,0)</f>
        <v>0</v>
      </c>
      <c r="BH210" s="237">
        <f>IF(N210="sníž. přenesená",J210,0)</f>
        <v>0</v>
      </c>
      <c r="BI210" s="237">
        <f>IF(N210="nulová",J210,0)</f>
        <v>0</v>
      </c>
      <c r="BJ210" s="128" t="s">
        <v>78</v>
      </c>
      <c r="BK210" s="237">
        <f>ROUND(I210*H210,2)</f>
        <v>0</v>
      </c>
      <c r="BL210" s="128" t="s">
        <v>382</v>
      </c>
      <c r="BM210" s="128" t="s">
        <v>3226</v>
      </c>
    </row>
    <row r="211" spans="2:63" s="215" customFormat="1" ht="37.35" customHeight="1">
      <c r="B211" s="214"/>
      <c r="D211" s="216" t="s">
        <v>70</v>
      </c>
      <c r="E211" s="217" t="s">
        <v>2490</v>
      </c>
      <c r="F211" s="217" t="s">
        <v>3227</v>
      </c>
      <c r="I211" s="25"/>
      <c r="J211" s="218">
        <f>BK211</f>
        <v>0</v>
      </c>
      <c r="L211" s="214"/>
      <c r="M211" s="219"/>
      <c r="N211" s="220"/>
      <c r="O211" s="220"/>
      <c r="P211" s="221">
        <f>SUM(P212:P227)</f>
        <v>0</v>
      </c>
      <c r="Q211" s="220"/>
      <c r="R211" s="221">
        <f>SUM(R212:R227)</f>
        <v>0</v>
      </c>
      <c r="S211" s="220"/>
      <c r="T211" s="222">
        <f>SUM(T212:T227)</f>
        <v>0</v>
      </c>
      <c r="AR211" s="216" t="s">
        <v>215</v>
      </c>
      <c r="AT211" s="223" t="s">
        <v>70</v>
      </c>
      <c r="AU211" s="223" t="s">
        <v>71</v>
      </c>
      <c r="AY211" s="216" t="s">
        <v>196</v>
      </c>
      <c r="BK211" s="224">
        <f>SUM(BK212:BK227)</f>
        <v>0</v>
      </c>
    </row>
    <row r="212" spans="2:65" s="140" customFormat="1" ht="16.5" customHeight="1">
      <c r="B212" s="141"/>
      <c r="C212" s="266" t="s">
        <v>492</v>
      </c>
      <c r="D212" s="266" t="s">
        <v>297</v>
      </c>
      <c r="E212" s="267" t="s">
        <v>3228</v>
      </c>
      <c r="F212" s="268" t="s">
        <v>3229</v>
      </c>
      <c r="G212" s="269" t="s">
        <v>2115</v>
      </c>
      <c r="H212" s="270">
        <v>1</v>
      </c>
      <c r="I212" s="30"/>
      <c r="J212" s="271">
        <f aca="true" t="shared" si="40" ref="J212:J227">ROUND(I212*H212,2)</f>
        <v>0</v>
      </c>
      <c r="K212" s="268" t="s">
        <v>5</v>
      </c>
      <c r="L212" s="272"/>
      <c r="M212" s="273" t="s">
        <v>5</v>
      </c>
      <c r="N212" s="274" t="s">
        <v>42</v>
      </c>
      <c r="O212" s="142"/>
      <c r="P212" s="235">
        <f aca="true" t="shared" si="41" ref="P212:P227">O212*H212</f>
        <v>0</v>
      </c>
      <c r="Q212" s="235">
        <v>0</v>
      </c>
      <c r="R212" s="235">
        <f aca="true" t="shared" si="42" ref="R212:R227">Q212*H212</f>
        <v>0</v>
      </c>
      <c r="S212" s="235">
        <v>0</v>
      </c>
      <c r="T212" s="236">
        <f aca="true" t="shared" si="43" ref="T212:T227">S212*H212</f>
        <v>0</v>
      </c>
      <c r="AR212" s="128" t="s">
        <v>854</v>
      </c>
      <c r="AT212" s="128" t="s">
        <v>297</v>
      </c>
      <c r="AU212" s="128" t="s">
        <v>78</v>
      </c>
      <c r="AY212" s="128" t="s">
        <v>196</v>
      </c>
      <c r="BE212" s="237">
        <f aca="true" t="shared" si="44" ref="BE212:BE227">IF(N212="základní",J212,0)</f>
        <v>0</v>
      </c>
      <c r="BF212" s="237">
        <f aca="true" t="shared" si="45" ref="BF212:BF227">IF(N212="snížená",J212,0)</f>
        <v>0</v>
      </c>
      <c r="BG212" s="237">
        <f aca="true" t="shared" si="46" ref="BG212:BG227">IF(N212="zákl. přenesená",J212,0)</f>
        <v>0</v>
      </c>
      <c r="BH212" s="237">
        <f aca="true" t="shared" si="47" ref="BH212:BH227">IF(N212="sníž. přenesená",J212,0)</f>
        <v>0</v>
      </c>
      <c r="BI212" s="237">
        <f aca="true" t="shared" si="48" ref="BI212:BI227">IF(N212="nulová",J212,0)</f>
        <v>0</v>
      </c>
      <c r="BJ212" s="128" t="s">
        <v>78</v>
      </c>
      <c r="BK212" s="237">
        <f aca="true" t="shared" si="49" ref="BK212:BK227">ROUND(I212*H212,2)</f>
        <v>0</v>
      </c>
      <c r="BL212" s="128" t="s">
        <v>382</v>
      </c>
      <c r="BM212" s="128" t="s">
        <v>764</v>
      </c>
    </row>
    <row r="213" spans="2:65" s="140" customFormat="1" ht="16.5" customHeight="1">
      <c r="B213" s="141"/>
      <c r="C213" s="266" t="s">
        <v>708</v>
      </c>
      <c r="D213" s="266" t="s">
        <v>297</v>
      </c>
      <c r="E213" s="267" t="s">
        <v>3230</v>
      </c>
      <c r="F213" s="268" t="s">
        <v>2495</v>
      </c>
      <c r="G213" s="269" t="s">
        <v>916</v>
      </c>
      <c r="H213" s="270">
        <v>1</v>
      </c>
      <c r="I213" s="30"/>
      <c r="J213" s="271">
        <f t="shared" si="40"/>
        <v>0</v>
      </c>
      <c r="K213" s="268" t="s">
        <v>5</v>
      </c>
      <c r="L213" s="272"/>
      <c r="M213" s="273" t="s">
        <v>5</v>
      </c>
      <c r="N213" s="274" t="s">
        <v>42</v>
      </c>
      <c r="O213" s="142"/>
      <c r="P213" s="235">
        <f t="shared" si="41"/>
        <v>0</v>
      </c>
      <c r="Q213" s="235">
        <v>0</v>
      </c>
      <c r="R213" s="235">
        <f t="shared" si="42"/>
        <v>0</v>
      </c>
      <c r="S213" s="235">
        <v>0</v>
      </c>
      <c r="T213" s="236">
        <f t="shared" si="43"/>
        <v>0</v>
      </c>
      <c r="AR213" s="128" t="s">
        <v>854</v>
      </c>
      <c r="AT213" s="128" t="s">
        <v>297</v>
      </c>
      <c r="AU213" s="128" t="s">
        <v>78</v>
      </c>
      <c r="AY213" s="128" t="s">
        <v>196</v>
      </c>
      <c r="BE213" s="237">
        <f t="shared" si="44"/>
        <v>0</v>
      </c>
      <c r="BF213" s="237">
        <f t="shared" si="45"/>
        <v>0</v>
      </c>
      <c r="BG213" s="237">
        <f t="shared" si="46"/>
        <v>0</v>
      </c>
      <c r="BH213" s="237">
        <f t="shared" si="47"/>
        <v>0</v>
      </c>
      <c r="BI213" s="237">
        <f t="shared" si="48"/>
        <v>0</v>
      </c>
      <c r="BJ213" s="128" t="s">
        <v>78</v>
      </c>
      <c r="BK213" s="237">
        <f t="shared" si="49"/>
        <v>0</v>
      </c>
      <c r="BL213" s="128" t="s">
        <v>382</v>
      </c>
      <c r="BM213" s="128" t="s">
        <v>767</v>
      </c>
    </row>
    <row r="214" spans="2:65" s="140" customFormat="1" ht="16.5" customHeight="1">
      <c r="B214" s="141"/>
      <c r="C214" s="266" t="s">
        <v>496</v>
      </c>
      <c r="D214" s="266" t="s">
        <v>297</v>
      </c>
      <c r="E214" s="267" t="s">
        <v>2525</v>
      </c>
      <c r="F214" s="268" t="s">
        <v>2526</v>
      </c>
      <c r="G214" s="269" t="s">
        <v>2115</v>
      </c>
      <c r="H214" s="270">
        <v>3</v>
      </c>
      <c r="I214" s="30"/>
      <c r="J214" s="271">
        <f t="shared" si="40"/>
        <v>0</v>
      </c>
      <c r="K214" s="268" t="s">
        <v>5</v>
      </c>
      <c r="L214" s="272"/>
      <c r="M214" s="273" t="s">
        <v>5</v>
      </c>
      <c r="N214" s="274" t="s">
        <v>42</v>
      </c>
      <c r="O214" s="142"/>
      <c r="P214" s="235">
        <f t="shared" si="41"/>
        <v>0</v>
      </c>
      <c r="Q214" s="235">
        <v>0</v>
      </c>
      <c r="R214" s="235">
        <f t="shared" si="42"/>
        <v>0</v>
      </c>
      <c r="S214" s="235">
        <v>0</v>
      </c>
      <c r="T214" s="236">
        <f t="shared" si="43"/>
        <v>0</v>
      </c>
      <c r="AR214" s="128" t="s">
        <v>854</v>
      </c>
      <c r="AT214" s="128" t="s">
        <v>297</v>
      </c>
      <c r="AU214" s="128" t="s">
        <v>78</v>
      </c>
      <c r="AY214" s="128" t="s">
        <v>196</v>
      </c>
      <c r="BE214" s="237">
        <f t="shared" si="44"/>
        <v>0</v>
      </c>
      <c r="BF214" s="237">
        <f t="shared" si="45"/>
        <v>0</v>
      </c>
      <c r="BG214" s="237">
        <f t="shared" si="46"/>
        <v>0</v>
      </c>
      <c r="BH214" s="237">
        <f t="shared" si="47"/>
        <v>0</v>
      </c>
      <c r="BI214" s="237">
        <f t="shared" si="48"/>
        <v>0</v>
      </c>
      <c r="BJ214" s="128" t="s">
        <v>78</v>
      </c>
      <c r="BK214" s="237">
        <f t="shared" si="49"/>
        <v>0</v>
      </c>
      <c r="BL214" s="128" t="s">
        <v>382</v>
      </c>
      <c r="BM214" s="128" t="s">
        <v>771</v>
      </c>
    </row>
    <row r="215" spans="2:65" s="140" customFormat="1" ht="16.5" customHeight="1">
      <c r="B215" s="141"/>
      <c r="C215" s="266" t="s">
        <v>716</v>
      </c>
      <c r="D215" s="266" t="s">
        <v>297</v>
      </c>
      <c r="E215" s="267" t="s">
        <v>2498</v>
      </c>
      <c r="F215" s="268" t="s">
        <v>2499</v>
      </c>
      <c r="G215" s="269" t="s">
        <v>2115</v>
      </c>
      <c r="H215" s="270">
        <v>1</v>
      </c>
      <c r="I215" s="30"/>
      <c r="J215" s="271">
        <f t="shared" si="40"/>
        <v>0</v>
      </c>
      <c r="K215" s="268" t="s">
        <v>5</v>
      </c>
      <c r="L215" s="272"/>
      <c r="M215" s="273" t="s">
        <v>5</v>
      </c>
      <c r="N215" s="274" t="s">
        <v>42</v>
      </c>
      <c r="O215" s="142"/>
      <c r="P215" s="235">
        <f t="shared" si="41"/>
        <v>0</v>
      </c>
      <c r="Q215" s="235">
        <v>0</v>
      </c>
      <c r="R215" s="235">
        <f t="shared" si="42"/>
        <v>0</v>
      </c>
      <c r="S215" s="235">
        <v>0</v>
      </c>
      <c r="T215" s="236">
        <f t="shared" si="43"/>
        <v>0</v>
      </c>
      <c r="AR215" s="128" t="s">
        <v>854</v>
      </c>
      <c r="AT215" s="128" t="s">
        <v>297</v>
      </c>
      <c r="AU215" s="128" t="s">
        <v>78</v>
      </c>
      <c r="AY215" s="128" t="s">
        <v>196</v>
      </c>
      <c r="BE215" s="237">
        <f t="shared" si="44"/>
        <v>0</v>
      </c>
      <c r="BF215" s="237">
        <f t="shared" si="45"/>
        <v>0</v>
      </c>
      <c r="BG215" s="237">
        <f t="shared" si="46"/>
        <v>0</v>
      </c>
      <c r="BH215" s="237">
        <f t="shared" si="47"/>
        <v>0</v>
      </c>
      <c r="BI215" s="237">
        <f t="shared" si="48"/>
        <v>0</v>
      </c>
      <c r="BJ215" s="128" t="s">
        <v>78</v>
      </c>
      <c r="BK215" s="237">
        <f t="shared" si="49"/>
        <v>0</v>
      </c>
      <c r="BL215" s="128" t="s">
        <v>382</v>
      </c>
      <c r="BM215" s="128" t="s">
        <v>774</v>
      </c>
    </row>
    <row r="216" spans="2:65" s="140" customFormat="1" ht="16.5" customHeight="1">
      <c r="B216" s="141"/>
      <c r="C216" s="266" t="s">
        <v>499</v>
      </c>
      <c r="D216" s="266" t="s">
        <v>297</v>
      </c>
      <c r="E216" s="267" t="s">
        <v>3231</v>
      </c>
      <c r="F216" s="268" t="s">
        <v>3232</v>
      </c>
      <c r="G216" s="269" t="s">
        <v>2115</v>
      </c>
      <c r="H216" s="270">
        <v>1</v>
      </c>
      <c r="I216" s="30"/>
      <c r="J216" s="271">
        <f t="shared" si="40"/>
        <v>0</v>
      </c>
      <c r="K216" s="268" t="s">
        <v>5</v>
      </c>
      <c r="L216" s="272"/>
      <c r="M216" s="273" t="s">
        <v>5</v>
      </c>
      <c r="N216" s="274" t="s">
        <v>42</v>
      </c>
      <c r="O216" s="142"/>
      <c r="P216" s="235">
        <f t="shared" si="41"/>
        <v>0</v>
      </c>
      <c r="Q216" s="235">
        <v>0</v>
      </c>
      <c r="R216" s="235">
        <f t="shared" si="42"/>
        <v>0</v>
      </c>
      <c r="S216" s="235">
        <v>0</v>
      </c>
      <c r="T216" s="236">
        <f t="shared" si="43"/>
        <v>0</v>
      </c>
      <c r="AR216" s="128" t="s">
        <v>854</v>
      </c>
      <c r="AT216" s="128" t="s">
        <v>297</v>
      </c>
      <c r="AU216" s="128" t="s">
        <v>78</v>
      </c>
      <c r="AY216" s="128" t="s">
        <v>196</v>
      </c>
      <c r="BE216" s="237">
        <f t="shared" si="44"/>
        <v>0</v>
      </c>
      <c r="BF216" s="237">
        <f t="shared" si="45"/>
        <v>0</v>
      </c>
      <c r="BG216" s="237">
        <f t="shared" si="46"/>
        <v>0</v>
      </c>
      <c r="BH216" s="237">
        <f t="shared" si="47"/>
        <v>0</v>
      </c>
      <c r="BI216" s="237">
        <f t="shared" si="48"/>
        <v>0</v>
      </c>
      <c r="BJ216" s="128" t="s">
        <v>78</v>
      </c>
      <c r="BK216" s="237">
        <f t="shared" si="49"/>
        <v>0</v>
      </c>
      <c r="BL216" s="128" t="s">
        <v>382</v>
      </c>
      <c r="BM216" s="128" t="s">
        <v>779</v>
      </c>
    </row>
    <row r="217" spans="2:65" s="140" customFormat="1" ht="16.5" customHeight="1">
      <c r="B217" s="141"/>
      <c r="C217" s="266" t="s">
        <v>722</v>
      </c>
      <c r="D217" s="266" t="s">
        <v>297</v>
      </c>
      <c r="E217" s="267" t="s">
        <v>2502</v>
      </c>
      <c r="F217" s="268" t="s">
        <v>2503</v>
      </c>
      <c r="G217" s="269" t="s">
        <v>2115</v>
      </c>
      <c r="H217" s="270">
        <v>1</v>
      </c>
      <c r="I217" s="30"/>
      <c r="J217" s="271">
        <f t="shared" si="40"/>
        <v>0</v>
      </c>
      <c r="K217" s="268" t="s">
        <v>5</v>
      </c>
      <c r="L217" s="272"/>
      <c r="M217" s="273" t="s">
        <v>5</v>
      </c>
      <c r="N217" s="274" t="s">
        <v>42</v>
      </c>
      <c r="O217" s="142"/>
      <c r="P217" s="235">
        <f t="shared" si="41"/>
        <v>0</v>
      </c>
      <c r="Q217" s="235">
        <v>0</v>
      </c>
      <c r="R217" s="235">
        <f t="shared" si="42"/>
        <v>0</v>
      </c>
      <c r="S217" s="235">
        <v>0</v>
      </c>
      <c r="T217" s="236">
        <f t="shared" si="43"/>
        <v>0</v>
      </c>
      <c r="AR217" s="128" t="s">
        <v>854</v>
      </c>
      <c r="AT217" s="128" t="s">
        <v>297</v>
      </c>
      <c r="AU217" s="128" t="s">
        <v>78</v>
      </c>
      <c r="AY217" s="128" t="s">
        <v>196</v>
      </c>
      <c r="BE217" s="237">
        <f t="shared" si="44"/>
        <v>0</v>
      </c>
      <c r="BF217" s="237">
        <f t="shared" si="45"/>
        <v>0</v>
      </c>
      <c r="BG217" s="237">
        <f t="shared" si="46"/>
        <v>0</v>
      </c>
      <c r="BH217" s="237">
        <f t="shared" si="47"/>
        <v>0</v>
      </c>
      <c r="BI217" s="237">
        <f t="shared" si="48"/>
        <v>0</v>
      </c>
      <c r="BJ217" s="128" t="s">
        <v>78</v>
      </c>
      <c r="BK217" s="237">
        <f t="shared" si="49"/>
        <v>0</v>
      </c>
      <c r="BL217" s="128" t="s">
        <v>382</v>
      </c>
      <c r="BM217" s="128" t="s">
        <v>785</v>
      </c>
    </row>
    <row r="218" spans="2:65" s="140" customFormat="1" ht="16.5" customHeight="1">
      <c r="B218" s="141"/>
      <c r="C218" s="266" t="s">
        <v>504</v>
      </c>
      <c r="D218" s="266" t="s">
        <v>297</v>
      </c>
      <c r="E218" s="267" t="s">
        <v>2504</v>
      </c>
      <c r="F218" s="268" t="s">
        <v>2505</v>
      </c>
      <c r="G218" s="269" t="s">
        <v>2115</v>
      </c>
      <c r="H218" s="270">
        <v>1</v>
      </c>
      <c r="I218" s="30"/>
      <c r="J218" s="271">
        <f t="shared" si="40"/>
        <v>0</v>
      </c>
      <c r="K218" s="268" t="s">
        <v>5</v>
      </c>
      <c r="L218" s="272"/>
      <c r="M218" s="273" t="s">
        <v>5</v>
      </c>
      <c r="N218" s="274" t="s">
        <v>42</v>
      </c>
      <c r="O218" s="142"/>
      <c r="P218" s="235">
        <f t="shared" si="41"/>
        <v>0</v>
      </c>
      <c r="Q218" s="235">
        <v>0</v>
      </c>
      <c r="R218" s="235">
        <f t="shared" si="42"/>
        <v>0</v>
      </c>
      <c r="S218" s="235">
        <v>0</v>
      </c>
      <c r="T218" s="236">
        <f t="shared" si="43"/>
        <v>0</v>
      </c>
      <c r="AR218" s="128" t="s">
        <v>854</v>
      </c>
      <c r="AT218" s="128" t="s">
        <v>297</v>
      </c>
      <c r="AU218" s="128" t="s">
        <v>78</v>
      </c>
      <c r="AY218" s="128" t="s">
        <v>196</v>
      </c>
      <c r="BE218" s="237">
        <f t="shared" si="44"/>
        <v>0</v>
      </c>
      <c r="BF218" s="237">
        <f t="shared" si="45"/>
        <v>0</v>
      </c>
      <c r="BG218" s="237">
        <f t="shared" si="46"/>
        <v>0</v>
      </c>
      <c r="BH218" s="237">
        <f t="shared" si="47"/>
        <v>0</v>
      </c>
      <c r="BI218" s="237">
        <f t="shared" si="48"/>
        <v>0</v>
      </c>
      <c r="BJ218" s="128" t="s">
        <v>78</v>
      </c>
      <c r="BK218" s="237">
        <f t="shared" si="49"/>
        <v>0</v>
      </c>
      <c r="BL218" s="128" t="s">
        <v>382</v>
      </c>
      <c r="BM218" s="128" t="s">
        <v>789</v>
      </c>
    </row>
    <row r="219" spans="2:65" s="140" customFormat="1" ht="16.5" customHeight="1">
      <c r="B219" s="141"/>
      <c r="C219" s="266" t="s">
        <v>731</v>
      </c>
      <c r="D219" s="266" t="s">
        <v>297</v>
      </c>
      <c r="E219" s="267" t="s">
        <v>2506</v>
      </c>
      <c r="F219" s="268" t="s">
        <v>2507</v>
      </c>
      <c r="G219" s="269" t="s">
        <v>2115</v>
      </c>
      <c r="H219" s="270">
        <v>8</v>
      </c>
      <c r="I219" s="30"/>
      <c r="J219" s="271">
        <f t="shared" si="40"/>
        <v>0</v>
      </c>
      <c r="K219" s="268" t="s">
        <v>5</v>
      </c>
      <c r="L219" s="272"/>
      <c r="M219" s="273" t="s">
        <v>5</v>
      </c>
      <c r="N219" s="274" t="s">
        <v>42</v>
      </c>
      <c r="O219" s="142"/>
      <c r="P219" s="235">
        <f t="shared" si="41"/>
        <v>0</v>
      </c>
      <c r="Q219" s="235">
        <v>0</v>
      </c>
      <c r="R219" s="235">
        <f t="shared" si="42"/>
        <v>0</v>
      </c>
      <c r="S219" s="235">
        <v>0</v>
      </c>
      <c r="T219" s="236">
        <f t="shared" si="43"/>
        <v>0</v>
      </c>
      <c r="AR219" s="128" t="s">
        <v>854</v>
      </c>
      <c r="AT219" s="128" t="s">
        <v>297</v>
      </c>
      <c r="AU219" s="128" t="s">
        <v>78</v>
      </c>
      <c r="AY219" s="128" t="s">
        <v>196</v>
      </c>
      <c r="BE219" s="237">
        <f t="shared" si="44"/>
        <v>0</v>
      </c>
      <c r="BF219" s="237">
        <f t="shared" si="45"/>
        <v>0</v>
      </c>
      <c r="BG219" s="237">
        <f t="shared" si="46"/>
        <v>0</v>
      </c>
      <c r="BH219" s="237">
        <f t="shared" si="47"/>
        <v>0</v>
      </c>
      <c r="BI219" s="237">
        <f t="shared" si="48"/>
        <v>0</v>
      </c>
      <c r="BJ219" s="128" t="s">
        <v>78</v>
      </c>
      <c r="BK219" s="237">
        <f t="shared" si="49"/>
        <v>0</v>
      </c>
      <c r="BL219" s="128" t="s">
        <v>382</v>
      </c>
      <c r="BM219" s="128" t="s">
        <v>792</v>
      </c>
    </row>
    <row r="220" spans="2:65" s="140" customFormat="1" ht="16.5" customHeight="1">
      <c r="B220" s="141"/>
      <c r="C220" s="266" t="s">
        <v>508</v>
      </c>
      <c r="D220" s="266" t="s">
        <v>297</v>
      </c>
      <c r="E220" s="267" t="s">
        <v>2508</v>
      </c>
      <c r="F220" s="268" t="s">
        <v>2509</v>
      </c>
      <c r="G220" s="269" t="s">
        <v>2115</v>
      </c>
      <c r="H220" s="270">
        <v>17</v>
      </c>
      <c r="I220" s="30"/>
      <c r="J220" s="271">
        <f t="shared" si="40"/>
        <v>0</v>
      </c>
      <c r="K220" s="268" t="s">
        <v>5</v>
      </c>
      <c r="L220" s="272"/>
      <c r="M220" s="273" t="s">
        <v>5</v>
      </c>
      <c r="N220" s="274" t="s">
        <v>42</v>
      </c>
      <c r="O220" s="142"/>
      <c r="P220" s="235">
        <f t="shared" si="41"/>
        <v>0</v>
      </c>
      <c r="Q220" s="235">
        <v>0</v>
      </c>
      <c r="R220" s="235">
        <f t="shared" si="42"/>
        <v>0</v>
      </c>
      <c r="S220" s="235">
        <v>0</v>
      </c>
      <c r="T220" s="236">
        <f t="shared" si="43"/>
        <v>0</v>
      </c>
      <c r="AR220" s="128" t="s">
        <v>854</v>
      </c>
      <c r="AT220" s="128" t="s">
        <v>297</v>
      </c>
      <c r="AU220" s="128" t="s">
        <v>78</v>
      </c>
      <c r="AY220" s="128" t="s">
        <v>196</v>
      </c>
      <c r="BE220" s="237">
        <f t="shared" si="44"/>
        <v>0</v>
      </c>
      <c r="BF220" s="237">
        <f t="shared" si="45"/>
        <v>0</v>
      </c>
      <c r="BG220" s="237">
        <f t="shared" si="46"/>
        <v>0</v>
      </c>
      <c r="BH220" s="237">
        <f t="shared" si="47"/>
        <v>0</v>
      </c>
      <c r="BI220" s="237">
        <f t="shared" si="48"/>
        <v>0</v>
      </c>
      <c r="BJ220" s="128" t="s">
        <v>78</v>
      </c>
      <c r="BK220" s="237">
        <f t="shared" si="49"/>
        <v>0</v>
      </c>
      <c r="BL220" s="128" t="s">
        <v>382</v>
      </c>
      <c r="BM220" s="128" t="s">
        <v>796</v>
      </c>
    </row>
    <row r="221" spans="2:65" s="140" customFormat="1" ht="16.5" customHeight="1">
      <c r="B221" s="141"/>
      <c r="C221" s="266" t="s">
        <v>738</v>
      </c>
      <c r="D221" s="266" t="s">
        <v>297</v>
      </c>
      <c r="E221" s="267" t="s">
        <v>3233</v>
      </c>
      <c r="F221" s="268" t="s">
        <v>3234</v>
      </c>
      <c r="G221" s="269" t="s">
        <v>2115</v>
      </c>
      <c r="H221" s="270">
        <v>1</v>
      </c>
      <c r="I221" s="30"/>
      <c r="J221" s="271">
        <f t="shared" si="40"/>
        <v>0</v>
      </c>
      <c r="K221" s="268" t="s">
        <v>5</v>
      </c>
      <c r="L221" s="272"/>
      <c r="M221" s="273" t="s">
        <v>5</v>
      </c>
      <c r="N221" s="274" t="s">
        <v>42</v>
      </c>
      <c r="O221" s="142"/>
      <c r="P221" s="235">
        <f t="shared" si="41"/>
        <v>0</v>
      </c>
      <c r="Q221" s="235">
        <v>0</v>
      </c>
      <c r="R221" s="235">
        <f t="shared" si="42"/>
        <v>0</v>
      </c>
      <c r="S221" s="235">
        <v>0</v>
      </c>
      <c r="T221" s="236">
        <f t="shared" si="43"/>
        <v>0</v>
      </c>
      <c r="AR221" s="128" t="s">
        <v>854</v>
      </c>
      <c r="AT221" s="128" t="s">
        <v>297</v>
      </c>
      <c r="AU221" s="128" t="s">
        <v>78</v>
      </c>
      <c r="AY221" s="128" t="s">
        <v>196</v>
      </c>
      <c r="BE221" s="237">
        <f t="shared" si="44"/>
        <v>0</v>
      </c>
      <c r="BF221" s="237">
        <f t="shared" si="45"/>
        <v>0</v>
      </c>
      <c r="BG221" s="237">
        <f t="shared" si="46"/>
        <v>0</v>
      </c>
      <c r="BH221" s="237">
        <f t="shared" si="47"/>
        <v>0</v>
      </c>
      <c r="BI221" s="237">
        <f t="shared" si="48"/>
        <v>0</v>
      </c>
      <c r="BJ221" s="128" t="s">
        <v>78</v>
      </c>
      <c r="BK221" s="237">
        <f t="shared" si="49"/>
        <v>0</v>
      </c>
      <c r="BL221" s="128" t="s">
        <v>382</v>
      </c>
      <c r="BM221" s="128" t="s">
        <v>799</v>
      </c>
    </row>
    <row r="222" spans="2:65" s="140" customFormat="1" ht="16.5" customHeight="1">
      <c r="B222" s="141"/>
      <c r="C222" s="266" t="s">
        <v>514</v>
      </c>
      <c r="D222" s="266" t="s">
        <v>297</v>
      </c>
      <c r="E222" s="267" t="s">
        <v>2510</v>
      </c>
      <c r="F222" s="268" t="s">
        <v>2511</v>
      </c>
      <c r="G222" s="269" t="s">
        <v>2115</v>
      </c>
      <c r="H222" s="270">
        <v>1</v>
      </c>
      <c r="I222" s="30"/>
      <c r="J222" s="271">
        <f t="shared" si="40"/>
        <v>0</v>
      </c>
      <c r="K222" s="268" t="s">
        <v>5</v>
      </c>
      <c r="L222" s="272"/>
      <c r="M222" s="273" t="s">
        <v>5</v>
      </c>
      <c r="N222" s="274" t="s">
        <v>42</v>
      </c>
      <c r="O222" s="142"/>
      <c r="P222" s="235">
        <f t="shared" si="41"/>
        <v>0</v>
      </c>
      <c r="Q222" s="235">
        <v>0</v>
      </c>
      <c r="R222" s="235">
        <f t="shared" si="42"/>
        <v>0</v>
      </c>
      <c r="S222" s="235">
        <v>0</v>
      </c>
      <c r="T222" s="236">
        <f t="shared" si="43"/>
        <v>0</v>
      </c>
      <c r="AR222" s="128" t="s">
        <v>854</v>
      </c>
      <c r="AT222" s="128" t="s">
        <v>297</v>
      </c>
      <c r="AU222" s="128" t="s">
        <v>78</v>
      </c>
      <c r="AY222" s="128" t="s">
        <v>196</v>
      </c>
      <c r="BE222" s="237">
        <f t="shared" si="44"/>
        <v>0</v>
      </c>
      <c r="BF222" s="237">
        <f t="shared" si="45"/>
        <v>0</v>
      </c>
      <c r="BG222" s="237">
        <f t="shared" si="46"/>
        <v>0</v>
      </c>
      <c r="BH222" s="237">
        <f t="shared" si="47"/>
        <v>0</v>
      </c>
      <c r="BI222" s="237">
        <f t="shared" si="48"/>
        <v>0</v>
      </c>
      <c r="BJ222" s="128" t="s">
        <v>78</v>
      </c>
      <c r="BK222" s="237">
        <f t="shared" si="49"/>
        <v>0</v>
      </c>
      <c r="BL222" s="128" t="s">
        <v>382</v>
      </c>
      <c r="BM222" s="128" t="s">
        <v>805</v>
      </c>
    </row>
    <row r="223" spans="2:65" s="140" customFormat="1" ht="16.5" customHeight="1">
      <c r="B223" s="141"/>
      <c r="C223" s="266" t="s">
        <v>745</v>
      </c>
      <c r="D223" s="266" t="s">
        <v>297</v>
      </c>
      <c r="E223" s="267" t="s">
        <v>2512</v>
      </c>
      <c r="F223" s="268" t="s">
        <v>2513</v>
      </c>
      <c r="G223" s="269" t="s">
        <v>2115</v>
      </c>
      <c r="H223" s="270">
        <v>1</v>
      </c>
      <c r="I223" s="30"/>
      <c r="J223" s="271">
        <f t="shared" si="40"/>
        <v>0</v>
      </c>
      <c r="K223" s="268" t="s">
        <v>5</v>
      </c>
      <c r="L223" s="272"/>
      <c r="M223" s="273" t="s">
        <v>5</v>
      </c>
      <c r="N223" s="274" t="s">
        <v>42</v>
      </c>
      <c r="O223" s="142"/>
      <c r="P223" s="235">
        <f t="shared" si="41"/>
        <v>0</v>
      </c>
      <c r="Q223" s="235">
        <v>0</v>
      </c>
      <c r="R223" s="235">
        <f t="shared" si="42"/>
        <v>0</v>
      </c>
      <c r="S223" s="235">
        <v>0</v>
      </c>
      <c r="T223" s="236">
        <f t="shared" si="43"/>
        <v>0</v>
      </c>
      <c r="AR223" s="128" t="s">
        <v>854</v>
      </c>
      <c r="AT223" s="128" t="s">
        <v>297</v>
      </c>
      <c r="AU223" s="128" t="s">
        <v>78</v>
      </c>
      <c r="AY223" s="128" t="s">
        <v>196</v>
      </c>
      <c r="BE223" s="237">
        <f t="shared" si="44"/>
        <v>0</v>
      </c>
      <c r="BF223" s="237">
        <f t="shared" si="45"/>
        <v>0</v>
      </c>
      <c r="BG223" s="237">
        <f t="shared" si="46"/>
        <v>0</v>
      </c>
      <c r="BH223" s="237">
        <f t="shared" si="47"/>
        <v>0</v>
      </c>
      <c r="BI223" s="237">
        <f t="shared" si="48"/>
        <v>0</v>
      </c>
      <c r="BJ223" s="128" t="s">
        <v>78</v>
      </c>
      <c r="BK223" s="237">
        <f t="shared" si="49"/>
        <v>0</v>
      </c>
      <c r="BL223" s="128" t="s">
        <v>382</v>
      </c>
      <c r="BM223" s="128" t="s">
        <v>809</v>
      </c>
    </row>
    <row r="224" spans="2:65" s="140" customFormat="1" ht="16.5" customHeight="1">
      <c r="B224" s="141"/>
      <c r="C224" s="266" t="s">
        <v>518</v>
      </c>
      <c r="D224" s="266" t="s">
        <v>297</v>
      </c>
      <c r="E224" s="267" t="s">
        <v>3235</v>
      </c>
      <c r="F224" s="268" t="s">
        <v>2515</v>
      </c>
      <c r="G224" s="269" t="s">
        <v>916</v>
      </c>
      <c r="H224" s="270">
        <v>1</v>
      </c>
      <c r="I224" s="30"/>
      <c r="J224" s="271">
        <f t="shared" si="40"/>
        <v>0</v>
      </c>
      <c r="K224" s="268" t="s">
        <v>5</v>
      </c>
      <c r="L224" s="272"/>
      <c r="M224" s="273" t="s">
        <v>5</v>
      </c>
      <c r="N224" s="274" t="s">
        <v>42</v>
      </c>
      <c r="O224" s="142"/>
      <c r="P224" s="235">
        <f t="shared" si="41"/>
        <v>0</v>
      </c>
      <c r="Q224" s="235">
        <v>0</v>
      </c>
      <c r="R224" s="235">
        <f t="shared" si="42"/>
        <v>0</v>
      </c>
      <c r="S224" s="235">
        <v>0</v>
      </c>
      <c r="T224" s="236">
        <f t="shared" si="43"/>
        <v>0</v>
      </c>
      <c r="AR224" s="128" t="s">
        <v>854</v>
      </c>
      <c r="AT224" s="128" t="s">
        <v>297</v>
      </c>
      <c r="AU224" s="128" t="s">
        <v>78</v>
      </c>
      <c r="AY224" s="128" t="s">
        <v>196</v>
      </c>
      <c r="BE224" s="237">
        <f t="shared" si="44"/>
        <v>0</v>
      </c>
      <c r="BF224" s="237">
        <f t="shared" si="45"/>
        <v>0</v>
      </c>
      <c r="BG224" s="237">
        <f t="shared" si="46"/>
        <v>0</v>
      </c>
      <c r="BH224" s="237">
        <f t="shared" si="47"/>
        <v>0</v>
      </c>
      <c r="BI224" s="237">
        <f t="shared" si="48"/>
        <v>0</v>
      </c>
      <c r="BJ224" s="128" t="s">
        <v>78</v>
      </c>
      <c r="BK224" s="237">
        <f t="shared" si="49"/>
        <v>0</v>
      </c>
      <c r="BL224" s="128" t="s">
        <v>382</v>
      </c>
      <c r="BM224" s="128" t="s">
        <v>814</v>
      </c>
    </row>
    <row r="225" spans="2:65" s="140" customFormat="1" ht="16.5" customHeight="1">
      <c r="B225" s="141"/>
      <c r="C225" s="266" t="s">
        <v>753</v>
      </c>
      <c r="D225" s="266" t="s">
        <v>297</v>
      </c>
      <c r="E225" s="267" t="s">
        <v>3236</v>
      </c>
      <c r="F225" s="268" t="s">
        <v>2517</v>
      </c>
      <c r="G225" s="269" t="s">
        <v>2115</v>
      </c>
      <c r="H225" s="270">
        <v>1</v>
      </c>
      <c r="I225" s="30"/>
      <c r="J225" s="271">
        <f t="shared" si="40"/>
        <v>0</v>
      </c>
      <c r="K225" s="268" t="s">
        <v>5</v>
      </c>
      <c r="L225" s="272"/>
      <c r="M225" s="273" t="s">
        <v>5</v>
      </c>
      <c r="N225" s="274" t="s">
        <v>42</v>
      </c>
      <c r="O225" s="142"/>
      <c r="P225" s="235">
        <f t="shared" si="41"/>
        <v>0</v>
      </c>
      <c r="Q225" s="235">
        <v>0</v>
      </c>
      <c r="R225" s="235">
        <f t="shared" si="42"/>
        <v>0</v>
      </c>
      <c r="S225" s="235">
        <v>0</v>
      </c>
      <c r="T225" s="236">
        <f t="shared" si="43"/>
        <v>0</v>
      </c>
      <c r="AR225" s="128" t="s">
        <v>854</v>
      </c>
      <c r="AT225" s="128" t="s">
        <v>297</v>
      </c>
      <c r="AU225" s="128" t="s">
        <v>78</v>
      </c>
      <c r="AY225" s="128" t="s">
        <v>196</v>
      </c>
      <c r="BE225" s="237">
        <f t="shared" si="44"/>
        <v>0</v>
      </c>
      <c r="BF225" s="237">
        <f t="shared" si="45"/>
        <v>0</v>
      </c>
      <c r="BG225" s="237">
        <f t="shared" si="46"/>
        <v>0</v>
      </c>
      <c r="BH225" s="237">
        <f t="shared" si="47"/>
        <v>0</v>
      </c>
      <c r="BI225" s="237">
        <f t="shared" si="48"/>
        <v>0</v>
      </c>
      <c r="BJ225" s="128" t="s">
        <v>78</v>
      </c>
      <c r="BK225" s="237">
        <f t="shared" si="49"/>
        <v>0</v>
      </c>
      <c r="BL225" s="128" t="s">
        <v>382</v>
      </c>
      <c r="BM225" s="128" t="s">
        <v>817</v>
      </c>
    </row>
    <row r="226" spans="2:65" s="140" customFormat="1" ht="16.5" customHeight="1">
      <c r="B226" s="141"/>
      <c r="C226" s="227" t="s">
        <v>522</v>
      </c>
      <c r="D226" s="227" t="s">
        <v>198</v>
      </c>
      <c r="E226" s="228" t="s">
        <v>2349</v>
      </c>
      <c r="F226" s="229" t="s">
        <v>2350</v>
      </c>
      <c r="G226" s="230" t="s">
        <v>1839</v>
      </c>
      <c r="H226" s="32"/>
      <c r="I226" s="26"/>
      <c r="J226" s="232">
        <f t="shared" si="40"/>
        <v>0</v>
      </c>
      <c r="K226" s="229" t="s">
        <v>5</v>
      </c>
      <c r="L226" s="141"/>
      <c r="M226" s="233" t="s">
        <v>5</v>
      </c>
      <c r="N226" s="234" t="s">
        <v>42</v>
      </c>
      <c r="O226" s="142"/>
      <c r="P226" s="235">
        <f t="shared" si="41"/>
        <v>0</v>
      </c>
      <c r="Q226" s="235">
        <v>0</v>
      </c>
      <c r="R226" s="235">
        <f t="shared" si="42"/>
        <v>0</v>
      </c>
      <c r="S226" s="235">
        <v>0</v>
      </c>
      <c r="T226" s="236">
        <f t="shared" si="43"/>
        <v>0</v>
      </c>
      <c r="AR226" s="128" t="s">
        <v>382</v>
      </c>
      <c r="AT226" s="128" t="s">
        <v>198</v>
      </c>
      <c r="AU226" s="128" t="s">
        <v>78</v>
      </c>
      <c r="AY226" s="128" t="s">
        <v>196</v>
      </c>
      <c r="BE226" s="237">
        <f t="shared" si="44"/>
        <v>0</v>
      </c>
      <c r="BF226" s="237">
        <f t="shared" si="45"/>
        <v>0</v>
      </c>
      <c r="BG226" s="237">
        <f t="shared" si="46"/>
        <v>0</v>
      </c>
      <c r="BH226" s="237">
        <f t="shared" si="47"/>
        <v>0</v>
      </c>
      <c r="BI226" s="237">
        <f t="shared" si="48"/>
        <v>0</v>
      </c>
      <c r="BJ226" s="128" t="s">
        <v>78</v>
      </c>
      <c r="BK226" s="237">
        <f t="shared" si="49"/>
        <v>0</v>
      </c>
      <c r="BL226" s="128" t="s">
        <v>382</v>
      </c>
      <c r="BM226" s="128" t="s">
        <v>3237</v>
      </c>
    </row>
    <row r="227" spans="2:65" s="140" customFormat="1" ht="16.5" customHeight="1">
      <c r="B227" s="141"/>
      <c r="C227" s="227" t="s">
        <v>761</v>
      </c>
      <c r="D227" s="227" t="s">
        <v>198</v>
      </c>
      <c r="E227" s="228" t="s">
        <v>2352</v>
      </c>
      <c r="F227" s="229" t="s">
        <v>2353</v>
      </c>
      <c r="G227" s="230" t="s">
        <v>1839</v>
      </c>
      <c r="H227" s="32"/>
      <c r="I227" s="26"/>
      <c r="J227" s="232">
        <f t="shared" si="40"/>
        <v>0</v>
      </c>
      <c r="K227" s="229" t="s">
        <v>5</v>
      </c>
      <c r="L227" s="141"/>
      <c r="M227" s="233" t="s">
        <v>5</v>
      </c>
      <c r="N227" s="234" t="s">
        <v>42</v>
      </c>
      <c r="O227" s="142"/>
      <c r="P227" s="235">
        <f t="shared" si="41"/>
        <v>0</v>
      </c>
      <c r="Q227" s="235">
        <v>0</v>
      </c>
      <c r="R227" s="235">
        <f t="shared" si="42"/>
        <v>0</v>
      </c>
      <c r="S227" s="235">
        <v>0</v>
      </c>
      <c r="T227" s="236">
        <f t="shared" si="43"/>
        <v>0</v>
      </c>
      <c r="AR227" s="128" t="s">
        <v>382</v>
      </c>
      <c r="AT227" s="128" t="s">
        <v>198</v>
      </c>
      <c r="AU227" s="128" t="s">
        <v>78</v>
      </c>
      <c r="AY227" s="128" t="s">
        <v>196</v>
      </c>
      <c r="BE227" s="237">
        <f t="shared" si="44"/>
        <v>0</v>
      </c>
      <c r="BF227" s="237">
        <f t="shared" si="45"/>
        <v>0</v>
      </c>
      <c r="BG227" s="237">
        <f t="shared" si="46"/>
        <v>0</v>
      </c>
      <c r="BH227" s="237">
        <f t="shared" si="47"/>
        <v>0</v>
      </c>
      <c r="BI227" s="237">
        <f t="shared" si="48"/>
        <v>0</v>
      </c>
      <c r="BJ227" s="128" t="s">
        <v>78</v>
      </c>
      <c r="BK227" s="237">
        <f t="shared" si="49"/>
        <v>0</v>
      </c>
      <c r="BL227" s="128" t="s">
        <v>382</v>
      </c>
      <c r="BM227" s="128" t="s">
        <v>3238</v>
      </c>
    </row>
    <row r="228" spans="2:63" s="215" customFormat="1" ht="37.35" customHeight="1">
      <c r="B228" s="214"/>
      <c r="D228" s="216" t="s">
        <v>70</v>
      </c>
      <c r="E228" s="217" t="s">
        <v>2520</v>
      </c>
      <c r="F228" s="217" t="s">
        <v>3239</v>
      </c>
      <c r="I228" s="25"/>
      <c r="J228" s="218">
        <f>BK228</f>
        <v>0</v>
      </c>
      <c r="L228" s="214"/>
      <c r="M228" s="219"/>
      <c r="N228" s="220"/>
      <c r="O228" s="220"/>
      <c r="P228" s="221">
        <f>SUM(P229:P231)</f>
        <v>0</v>
      </c>
      <c r="Q228" s="220"/>
      <c r="R228" s="221">
        <f>SUM(R229:R231)</f>
        <v>0</v>
      </c>
      <c r="S228" s="220"/>
      <c r="T228" s="222">
        <f>SUM(T229:T231)</f>
        <v>0</v>
      </c>
      <c r="AR228" s="216" t="s">
        <v>215</v>
      </c>
      <c r="AT228" s="223" t="s">
        <v>70</v>
      </c>
      <c r="AU228" s="223" t="s">
        <v>71</v>
      </c>
      <c r="AY228" s="216" t="s">
        <v>196</v>
      </c>
      <c r="BK228" s="224">
        <f>SUM(BK229:BK231)</f>
        <v>0</v>
      </c>
    </row>
    <row r="229" spans="2:65" s="140" customFormat="1" ht="16.5" customHeight="1">
      <c r="B229" s="141"/>
      <c r="C229" s="266" t="s">
        <v>528</v>
      </c>
      <c r="D229" s="266" t="s">
        <v>297</v>
      </c>
      <c r="E229" s="267" t="s">
        <v>3240</v>
      </c>
      <c r="F229" s="268" t="s">
        <v>3241</v>
      </c>
      <c r="G229" s="269" t="s">
        <v>916</v>
      </c>
      <c r="H229" s="270">
        <v>1</v>
      </c>
      <c r="I229" s="30"/>
      <c r="J229" s="271">
        <f>ROUND(I229*H229,2)</f>
        <v>0</v>
      </c>
      <c r="K229" s="268" t="s">
        <v>5</v>
      </c>
      <c r="L229" s="272"/>
      <c r="M229" s="273" t="s">
        <v>5</v>
      </c>
      <c r="N229" s="274" t="s">
        <v>42</v>
      </c>
      <c r="O229" s="142"/>
      <c r="P229" s="235">
        <f>O229*H229</f>
        <v>0</v>
      </c>
      <c r="Q229" s="235">
        <v>0</v>
      </c>
      <c r="R229" s="235">
        <f>Q229*H229</f>
        <v>0</v>
      </c>
      <c r="S229" s="235">
        <v>0</v>
      </c>
      <c r="T229" s="236">
        <f>S229*H229</f>
        <v>0</v>
      </c>
      <c r="AR229" s="128" t="s">
        <v>854</v>
      </c>
      <c r="AT229" s="128" t="s">
        <v>297</v>
      </c>
      <c r="AU229" s="128" t="s">
        <v>78</v>
      </c>
      <c r="AY229" s="128" t="s">
        <v>196</v>
      </c>
      <c r="BE229" s="237">
        <f>IF(N229="základní",J229,0)</f>
        <v>0</v>
      </c>
      <c r="BF229" s="237">
        <f>IF(N229="snížená",J229,0)</f>
        <v>0</v>
      </c>
      <c r="BG229" s="237">
        <f>IF(N229="zákl. přenesená",J229,0)</f>
        <v>0</v>
      </c>
      <c r="BH229" s="237">
        <f>IF(N229="sníž. přenesená",J229,0)</f>
        <v>0</v>
      </c>
      <c r="BI229" s="237">
        <f>IF(N229="nulová",J229,0)</f>
        <v>0</v>
      </c>
      <c r="BJ229" s="128" t="s">
        <v>78</v>
      </c>
      <c r="BK229" s="237">
        <f>ROUND(I229*H229,2)</f>
        <v>0</v>
      </c>
      <c r="BL229" s="128" t="s">
        <v>382</v>
      </c>
      <c r="BM229" s="128" t="s">
        <v>821</v>
      </c>
    </row>
    <row r="230" spans="2:65" s="140" customFormat="1" ht="16.5" customHeight="1">
      <c r="B230" s="141"/>
      <c r="C230" s="227" t="s">
        <v>768</v>
      </c>
      <c r="D230" s="227" t="s">
        <v>198</v>
      </c>
      <c r="E230" s="228" t="s">
        <v>2349</v>
      </c>
      <c r="F230" s="229" t="s">
        <v>2350</v>
      </c>
      <c r="G230" s="230" t="s">
        <v>1839</v>
      </c>
      <c r="H230" s="32"/>
      <c r="I230" s="26"/>
      <c r="J230" s="232">
        <f>ROUND(I230*H230,2)</f>
        <v>0</v>
      </c>
      <c r="K230" s="229" t="s">
        <v>5</v>
      </c>
      <c r="L230" s="141"/>
      <c r="M230" s="233" t="s">
        <v>5</v>
      </c>
      <c r="N230" s="234" t="s">
        <v>42</v>
      </c>
      <c r="O230" s="142"/>
      <c r="P230" s="235">
        <f>O230*H230</f>
        <v>0</v>
      </c>
      <c r="Q230" s="235">
        <v>0</v>
      </c>
      <c r="R230" s="235">
        <f>Q230*H230</f>
        <v>0</v>
      </c>
      <c r="S230" s="235">
        <v>0</v>
      </c>
      <c r="T230" s="236">
        <f>S230*H230</f>
        <v>0</v>
      </c>
      <c r="AR230" s="128" t="s">
        <v>382</v>
      </c>
      <c r="AT230" s="128" t="s">
        <v>198</v>
      </c>
      <c r="AU230" s="128" t="s">
        <v>78</v>
      </c>
      <c r="AY230" s="128" t="s">
        <v>196</v>
      </c>
      <c r="BE230" s="237">
        <f>IF(N230="základní",J230,0)</f>
        <v>0</v>
      </c>
      <c r="BF230" s="237">
        <f>IF(N230="snížená",J230,0)</f>
        <v>0</v>
      </c>
      <c r="BG230" s="237">
        <f>IF(N230="zákl. přenesená",J230,0)</f>
        <v>0</v>
      </c>
      <c r="BH230" s="237">
        <f>IF(N230="sníž. přenesená",J230,0)</f>
        <v>0</v>
      </c>
      <c r="BI230" s="237">
        <f>IF(N230="nulová",J230,0)</f>
        <v>0</v>
      </c>
      <c r="BJ230" s="128" t="s">
        <v>78</v>
      </c>
      <c r="BK230" s="237">
        <f>ROUND(I230*H230,2)</f>
        <v>0</v>
      </c>
      <c r="BL230" s="128" t="s">
        <v>382</v>
      </c>
      <c r="BM230" s="128" t="s">
        <v>3242</v>
      </c>
    </row>
    <row r="231" spans="2:65" s="140" customFormat="1" ht="16.5" customHeight="1">
      <c r="B231" s="141"/>
      <c r="C231" s="227" t="s">
        <v>532</v>
      </c>
      <c r="D231" s="227" t="s">
        <v>198</v>
      </c>
      <c r="E231" s="228" t="s">
        <v>2352</v>
      </c>
      <c r="F231" s="229" t="s">
        <v>2353</v>
      </c>
      <c r="G231" s="230" t="s">
        <v>1839</v>
      </c>
      <c r="H231" s="32"/>
      <c r="I231" s="26"/>
      <c r="J231" s="232">
        <f>ROUND(I231*H231,2)</f>
        <v>0</v>
      </c>
      <c r="K231" s="229" t="s">
        <v>5</v>
      </c>
      <c r="L231" s="141"/>
      <c r="M231" s="233" t="s">
        <v>5</v>
      </c>
      <c r="N231" s="234" t="s">
        <v>42</v>
      </c>
      <c r="O231" s="142"/>
      <c r="P231" s="235">
        <f>O231*H231</f>
        <v>0</v>
      </c>
      <c r="Q231" s="235">
        <v>0</v>
      </c>
      <c r="R231" s="235">
        <f>Q231*H231</f>
        <v>0</v>
      </c>
      <c r="S231" s="235">
        <v>0</v>
      </c>
      <c r="T231" s="236">
        <f>S231*H231</f>
        <v>0</v>
      </c>
      <c r="AR231" s="128" t="s">
        <v>382</v>
      </c>
      <c r="AT231" s="128" t="s">
        <v>198</v>
      </c>
      <c r="AU231" s="128" t="s">
        <v>78</v>
      </c>
      <c r="AY231" s="128" t="s">
        <v>196</v>
      </c>
      <c r="BE231" s="237">
        <f>IF(N231="základní",J231,0)</f>
        <v>0</v>
      </c>
      <c r="BF231" s="237">
        <f>IF(N231="snížená",J231,0)</f>
        <v>0</v>
      </c>
      <c r="BG231" s="237">
        <f>IF(N231="zákl. přenesená",J231,0)</f>
        <v>0</v>
      </c>
      <c r="BH231" s="237">
        <f>IF(N231="sníž. přenesená",J231,0)</f>
        <v>0</v>
      </c>
      <c r="BI231" s="237">
        <f>IF(N231="nulová",J231,0)</f>
        <v>0</v>
      </c>
      <c r="BJ231" s="128" t="s">
        <v>78</v>
      </c>
      <c r="BK231" s="237">
        <f>ROUND(I231*H231,2)</f>
        <v>0</v>
      </c>
      <c r="BL231" s="128" t="s">
        <v>382</v>
      </c>
      <c r="BM231" s="128" t="s">
        <v>3243</v>
      </c>
    </row>
    <row r="232" spans="2:63" s="215" customFormat="1" ht="37.35" customHeight="1">
      <c r="B232" s="214"/>
      <c r="D232" s="216" t="s">
        <v>70</v>
      </c>
      <c r="E232" s="217" t="s">
        <v>2531</v>
      </c>
      <c r="F232" s="217" t="s">
        <v>2541</v>
      </c>
      <c r="I232" s="25"/>
      <c r="J232" s="218">
        <f>BK232</f>
        <v>0</v>
      </c>
      <c r="L232" s="214"/>
      <c r="M232" s="219"/>
      <c r="N232" s="220"/>
      <c r="O232" s="220"/>
      <c r="P232" s="221">
        <f>SUM(P233:P252)</f>
        <v>0</v>
      </c>
      <c r="Q232" s="220"/>
      <c r="R232" s="221">
        <f>SUM(R233:R252)</f>
        <v>0</v>
      </c>
      <c r="S232" s="220"/>
      <c r="T232" s="222">
        <f>SUM(T233:T252)</f>
        <v>0</v>
      </c>
      <c r="AR232" s="216" t="s">
        <v>215</v>
      </c>
      <c r="AT232" s="223" t="s">
        <v>70</v>
      </c>
      <c r="AU232" s="223" t="s">
        <v>71</v>
      </c>
      <c r="AY232" s="216" t="s">
        <v>196</v>
      </c>
      <c r="BK232" s="224">
        <f>SUM(BK233:BK252)</f>
        <v>0</v>
      </c>
    </row>
    <row r="233" spans="2:65" s="140" customFormat="1" ht="16.5" customHeight="1">
      <c r="B233" s="141"/>
      <c r="C233" s="266" t="s">
        <v>776</v>
      </c>
      <c r="D233" s="266" t="s">
        <v>297</v>
      </c>
      <c r="E233" s="267" t="s">
        <v>2542</v>
      </c>
      <c r="F233" s="268" t="s">
        <v>2543</v>
      </c>
      <c r="G233" s="269" t="s">
        <v>309</v>
      </c>
      <c r="H233" s="270">
        <v>70</v>
      </c>
      <c r="I233" s="30"/>
      <c r="J233" s="271">
        <f aca="true" t="shared" si="50" ref="J233:J252">ROUND(I233*H233,2)</f>
        <v>0</v>
      </c>
      <c r="K233" s="268" t="s">
        <v>5</v>
      </c>
      <c r="L233" s="272"/>
      <c r="M233" s="273" t="s">
        <v>5</v>
      </c>
      <c r="N233" s="274" t="s">
        <v>42</v>
      </c>
      <c r="O233" s="142"/>
      <c r="P233" s="235">
        <f aca="true" t="shared" si="51" ref="P233:P252">O233*H233</f>
        <v>0</v>
      </c>
      <c r="Q233" s="235">
        <v>0</v>
      </c>
      <c r="R233" s="235">
        <f aca="true" t="shared" si="52" ref="R233:R252">Q233*H233</f>
        <v>0</v>
      </c>
      <c r="S233" s="235">
        <v>0</v>
      </c>
      <c r="T233" s="236">
        <f aca="true" t="shared" si="53" ref="T233:T252">S233*H233</f>
        <v>0</v>
      </c>
      <c r="AR233" s="128" t="s">
        <v>854</v>
      </c>
      <c r="AT233" s="128" t="s">
        <v>297</v>
      </c>
      <c r="AU233" s="128" t="s">
        <v>78</v>
      </c>
      <c r="AY233" s="128" t="s">
        <v>196</v>
      </c>
      <c r="BE233" s="237">
        <f aca="true" t="shared" si="54" ref="BE233:BE252">IF(N233="základní",J233,0)</f>
        <v>0</v>
      </c>
      <c r="BF233" s="237">
        <f aca="true" t="shared" si="55" ref="BF233:BF252">IF(N233="snížená",J233,0)</f>
        <v>0</v>
      </c>
      <c r="BG233" s="237">
        <f aca="true" t="shared" si="56" ref="BG233:BG252">IF(N233="zákl. přenesená",J233,0)</f>
        <v>0</v>
      </c>
      <c r="BH233" s="237">
        <f aca="true" t="shared" si="57" ref="BH233:BH252">IF(N233="sníž. přenesená",J233,0)</f>
        <v>0</v>
      </c>
      <c r="BI233" s="237">
        <f aca="true" t="shared" si="58" ref="BI233:BI252">IF(N233="nulová",J233,0)</f>
        <v>0</v>
      </c>
      <c r="BJ233" s="128" t="s">
        <v>78</v>
      </c>
      <c r="BK233" s="237">
        <f aca="true" t="shared" si="59" ref="BK233:BK252">ROUND(I233*H233,2)</f>
        <v>0</v>
      </c>
      <c r="BL233" s="128" t="s">
        <v>382</v>
      </c>
      <c r="BM233" s="128" t="s">
        <v>824</v>
      </c>
    </row>
    <row r="234" spans="2:65" s="140" customFormat="1" ht="16.5" customHeight="1">
      <c r="B234" s="141"/>
      <c r="C234" s="266" t="s">
        <v>535</v>
      </c>
      <c r="D234" s="266" t="s">
        <v>297</v>
      </c>
      <c r="E234" s="267" t="s">
        <v>2544</v>
      </c>
      <c r="F234" s="268" t="s">
        <v>2545</v>
      </c>
      <c r="G234" s="269" t="s">
        <v>309</v>
      </c>
      <c r="H234" s="270">
        <v>10</v>
      </c>
      <c r="I234" s="30"/>
      <c r="J234" s="271">
        <f t="shared" si="50"/>
        <v>0</v>
      </c>
      <c r="K234" s="268" t="s">
        <v>5</v>
      </c>
      <c r="L234" s="272"/>
      <c r="M234" s="273" t="s">
        <v>5</v>
      </c>
      <c r="N234" s="274" t="s">
        <v>42</v>
      </c>
      <c r="O234" s="142"/>
      <c r="P234" s="235">
        <f t="shared" si="51"/>
        <v>0</v>
      </c>
      <c r="Q234" s="235">
        <v>0</v>
      </c>
      <c r="R234" s="235">
        <f t="shared" si="52"/>
        <v>0</v>
      </c>
      <c r="S234" s="235">
        <v>0</v>
      </c>
      <c r="T234" s="236">
        <f t="shared" si="53"/>
        <v>0</v>
      </c>
      <c r="AR234" s="128" t="s">
        <v>854</v>
      </c>
      <c r="AT234" s="128" t="s">
        <v>297</v>
      </c>
      <c r="AU234" s="128" t="s">
        <v>78</v>
      </c>
      <c r="AY234" s="128" t="s">
        <v>196</v>
      </c>
      <c r="BE234" s="237">
        <f t="shared" si="54"/>
        <v>0</v>
      </c>
      <c r="BF234" s="237">
        <f t="shared" si="55"/>
        <v>0</v>
      </c>
      <c r="BG234" s="237">
        <f t="shared" si="56"/>
        <v>0</v>
      </c>
      <c r="BH234" s="237">
        <f t="shared" si="57"/>
        <v>0</v>
      </c>
      <c r="BI234" s="237">
        <f t="shared" si="58"/>
        <v>0</v>
      </c>
      <c r="BJ234" s="128" t="s">
        <v>78</v>
      </c>
      <c r="BK234" s="237">
        <f t="shared" si="59"/>
        <v>0</v>
      </c>
      <c r="BL234" s="128" t="s">
        <v>382</v>
      </c>
      <c r="BM234" s="128" t="s">
        <v>828</v>
      </c>
    </row>
    <row r="235" spans="2:65" s="140" customFormat="1" ht="16.5" customHeight="1">
      <c r="B235" s="141"/>
      <c r="C235" s="266" t="s">
        <v>786</v>
      </c>
      <c r="D235" s="266" t="s">
        <v>297</v>
      </c>
      <c r="E235" s="267" t="s">
        <v>2546</v>
      </c>
      <c r="F235" s="268" t="s">
        <v>2547</v>
      </c>
      <c r="G235" s="269" t="s">
        <v>309</v>
      </c>
      <c r="H235" s="270">
        <v>165</v>
      </c>
      <c r="I235" s="30"/>
      <c r="J235" s="271">
        <f t="shared" si="50"/>
        <v>0</v>
      </c>
      <c r="K235" s="268" t="s">
        <v>5</v>
      </c>
      <c r="L235" s="272"/>
      <c r="M235" s="273" t="s">
        <v>5</v>
      </c>
      <c r="N235" s="274" t="s">
        <v>42</v>
      </c>
      <c r="O235" s="142"/>
      <c r="P235" s="235">
        <f t="shared" si="51"/>
        <v>0</v>
      </c>
      <c r="Q235" s="235">
        <v>0</v>
      </c>
      <c r="R235" s="235">
        <f t="shared" si="52"/>
        <v>0</v>
      </c>
      <c r="S235" s="235">
        <v>0</v>
      </c>
      <c r="T235" s="236">
        <f t="shared" si="53"/>
        <v>0</v>
      </c>
      <c r="AR235" s="128" t="s">
        <v>854</v>
      </c>
      <c r="AT235" s="128" t="s">
        <v>297</v>
      </c>
      <c r="AU235" s="128" t="s">
        <v>78</v>
      </c>
      <c r="AY235" s="128" t="s">
        <v>196</v>
      </c>
      <c r="BE235" s="237">
        <f t="shared" si="54"/>
        <v>0</v>
      </c>
      <c r="BF235" s="237">
        <f t="shared" si="55"/>
        <v>0</v>
      </c>
      <c r="BG235" s="237">
        <f t="shared" si="56"/>
        <v>0</v>
      </c>
      <c r="BH235" s="237">
        <f t="shared" si="57"/>
        <v>0</v>
      </c>
      <c r="BI235" s="237">
        <f t="shared" si="58"/>
        <v>0</v>
      </c>
      <c r="BJ235" s="128" t="s">
        <v>78</v>
      </c>
      <c r="BK235" s="237">
        <f t="shared" si="59"/>
        <v>0</v>
      </c>
      <c r="BL235" s="128" t="s">
        <v>382</v>
      </c>
      <c r="BM235" s="128" t="s">
        <v>1274</v>
      </c>
    </row>
    <row r="236" spans="2:65" s="140" customFormat="1" ht="16.5" customHeight="1">
      <c r="B236" s="141"/>
      <c r="C236" s="266" t="s">
        <v>539</v>
      </c>
      <c r="D236" s="266" t="s">
        <v>297</v>
      </c>
      <c r="E236" s="267" t="s">
        <v>2548</v>
      </c>
      <c r="F236" s="268" t="s">
        <v>2549</v>
      </c>
      <c r="G236" s="269" t="s">
        <v>2115</v>
      </c>
      <c r="H236" s="270">
        <v>100</v>
      </c>
      <c r="I236" s="30"/>
      <c r="J236" s="271">
        <f t="shared" si="50"/>
        <v>0</v>
      </c>
      <c r="K236" s="268" t="s">
        <v>5</v>
      </c>
      <c r="L236" s="272"/>
      <c r="M236" s="273" t="s">
        <v>5</v>
      </c>
      <c r="N236" s="274" t="s">
        <v>42</v>
      </c>
      <c r="O236" s="142"/>
      <c r="P236" s="235">
        <f t="shared" si="51"/>
        <v>0</v>
      </c>
      <c r="Q236" s="235">
        <v>0</v>
      </c>
      <c r="R236" s="235">
        <f t="shared" si="52"/>
        <v>0</v>
      </c>
      <c r="S236" s="235">
        <v>0</v>
      </c>
      <c r="T236" s="236">
        <f t="shared" si="53"/>
        <v>0</v>
      </c>
      <c r="AR236" s="128" t="s">
        <v>854</v>
      </c>
      <c r="AT236" s="128" t="s">
        <v>297</v>
      </c>
      <c r="AU236" s="128" t="s">
        <v>78</v>
      </c>
      <c r="AY236" s="128" t="s">
        <v>196</v>
      </c>
      <c r="BE236" s="237">
        <f t="shared" si="54"/>
        <v>0</v>
      </c>
      <c r="BF236" s="237">
        <f t="shared" si="55"/>
        <v>0</v>
      </c>
      <c r="BG236" s="237">
        <f t="shared" si="56"/>
        <v>0</v>
      </c>
      <c r="BH236" s="237">
        <f t="shared" si="57"/>
        <v>0</v>
      </c>
      <c r="BI236" s="237">
        <f t="shared" si="58"/>
        <v>0</v>
      </c>
      <c r="BJ236" s="128" t="s">
        <v>78</v>
      </c>
      <c r="BK236" s="237">
        <f t="shared" si="59"/>
        <v>0</v>
      </c>
      <c r="BL236" s="128" t="s">
        <v>382</v>
      </c>
      <c r="BM236" s="128" t="s">
        <v>831</v>
      </c>
    </row>
    <row r="237" spans="2:65" s="140" customFormat="1" ht="16.5" customHeight="1">
      <c r="B237" s="141"/>
      <c r="C237" s="266" t="s">
        <v>793</v>
      </c>
      <c r="D237" s="266" t="s">
        <v>297</v>
      </c>
      <c r="E237" s="267" t="s">
        <v>2550</v>
      </c>
      <c r="F237" s="268" t="s">
        <v>2551</v>
      </c>
      <c r="G237" s="269" t="s">
        <v>2115</v>
      </c>
      <c r="H237" s="270">
        <v>2</v>
      </c>
      <c r="I237" s="30"/>
      <c r="J237" s="271">
        <f t="shared" si="50"/>
        <v>0</v>
      </c>
      <c r="K237" s="268" t="s">
        <v>5</v>
      </c>
      <c r="L237" s="272"/>
      <c r="M237" s="273" t="s">
        <v>5</v>
      </c>
      <c r="N237" s="274" t="s">
        <v>42</v>
      </c>
      <c r="O237" s="142"/>
      <c r="P237" s="235">
        <f t="shared" si="51"/>
        <v>0</v>
      </c>
      <c r="Q237" s="235">
        <v>0</v>
      </c>
      <c r="R237" s="235">
        <f t="shared" si="52"/>
        <v>0</v>
      </c>
      <c r="S237" s="235">
        <v>0</v>
      </c>
      <c r="T237" s="236">
        <f t="shared" si="53"/>
        <v>0</v>
      </c>
      <c r="AR237" s="128" t="s">
        <v>854</v>
      </c>
      <c r="AT237" s="128" t="s">
        <v>297</v>
      </c>
      <c r="AU237" s="128" t="s">
        <v>78</v>
      </c>
      <c r="AY237" s="128" t="s">
        <v>196</v>
      </c>
      <c r="BE237" s="237">
        <f t="shared" si="54"/>
        <v>0</v>
      </c>
      <c r="BF237" s="237">
        <f t="shared" si="55"/>
        <v>0</v>
      </c>
      <c r="BG237" s="237">
        <f t="shared" si="56"/>
        <v>0</v>
      </c>
      <c r="BH237" s="237">
        <f t="shared" si="57"/>
        <v>0</v>
      </c>
      <c r="BI237" s="237">
        <f t="shared" si="58"/>
        <v>0</v>
      </c>
      <c r="BJ237" s="128" t="s">
        <v>78</v>
      </c>
      <c r="BK237" s="237">
        <f t="shared" si="59"/>
        <v>0</v>
      </c>
      <c r="BL237" s="128" t="s">
        <v>382</v>
      </c>
      <c r="BM237" s="128" t="s">
        <v>1292</v>
      </c>
    </row>
    <row r="238" spans="2:65" s="140" customFormat="1" ht="16.5" customHeight="1">
      <c r="B238" s="141"/>
      <c r="C238" s="266" t="s">
        <v>544</v>
      </c>
      <c r="D238" s="266" t="s">
        <v>297</v>
      </c>
      <c r="E238" s="267" t="s">
        <v>2552</v>
      </c>
      <c r="F238" s="268" t="s">
        <v>2553</v>
      </c>
      <c r="G238" s="269" t="s">
        <v>2115</v>
      </c>
      <c r="H238" s="270">
        <v>2</v>
      </c>
      <c r="I238" s="30"/>
      <c r="J238" s="271">
        <f t="shared" si="50"/>
        <v>0</v>
      </c>
      <c r="K238" s="268" t="s">
        <v>5</v>
      </c>
      <c r="L238" s="272"/>
      <c r="M238" s="273" t="s">
        <v>5</v>
      </c>
      <c r="N238" s="274" t="s">
        <v>42</v>
      </c>
      <c r="O238" s="142"/>
      <c r="P238" s="235">
        <f t="shared" si="51"/>
        <v>0</v>
      </c>
      <c r="Q238" s="235">
        <v>0</v>
      </c>
      <c r="R238" s="235">
        <f t="shared" si="52"/>
        <v>0</v>
      </c>
      <c r="S238" s="235">
        <v>0</v>
      </c>
      <c r="T238" s="236">
        <f t="shared" si="53"/>
        <v>0</v>
      </c>
      <c r="AR238" s="128" t="s">
        <v>854</v>
      </c>
      <c r="AT238" s="128" t="s">
        <v>297</v>
      </c>
      <c r="AU238" s="128" t="s">
        <v>78</v>
      </c>
      <c r="AY238" s="128" t="s">
        <v>196</v>
      </c>
      <c r="BE238" s="237">
        <f t="shared" si="54"/>
        <v>0</v>
      </c>
      <c r="BF238" s="237">
        <f t="shared" si="55"/>
        <v>0</v>
      </c>
      <c r="BG238" s="237">
        <f t="shared" si="56"/>
        <v>0</v>
      </c>
      <c r="BH238" s="237">
        <f t="shared" si="57"/>
        <v>0</v>
      </c>
      <c r="BI238" s="237">
        <f t="shared" si="58"/>
        <v>0</v>
      </c>
      <c r="BJ238" s="128" t="s">
        <v>78</v>
      </c>
      <c r="BK238" s="237">
        <f t="shared" si="59"/>
        <v>0</v>
      </c>
      <c r="BL238" s="128" t="s">
        <v>382</v>
      </c>
      <c r="BM238" s="128" t="s">
        <v>835</v>
      </c>
    </row>
    <row r="239" spans="2:65" s="140" customFormat="1" ht="16.5" customHeight="1">
      <c r="B239" s="141"/>
      <c r="C239" s="266" t="s">
        <v>802</v>
      </c>
      <c r="D239" s="266" t="s">
        <v>297</v>
      </c>
      <c r="E239" s="267" t="s">
        <v>2554</v>
      </c>
      <c r="F239" s="268" t="s">
        <v>2555</v>
      </c>
      <c r="G239" s="269" t="s">
        <v>2115</v>
      </c>
      <c r="H239" s="270">
        <v>65</v>
      </c>
      <c r="I239" s="30"/>
      <c r="J239" s="271">
        <f t="shared" si="50"/>
        <v>0</v>
      </c>
      <c r="K239" s="268" t="s">
        <v>5</v>
      </c>
      <c r="L239" s="272"/>
      <c r="M239" s="273" t="s">
        <v>5</v>
      </c>
      <c r="N239" s="274" t="s">
        <v>42</v>
      </c>
      <c r="O239" s="142"/>
      <c r="P239" s="235">
        <f t="shared" si="51"/>
        <v>0</v>
      </c>
      <c r="Q239" s="235">
        <v>0</v>
      </c>
      <c r="R239" s="235">
        <f t="shared" si="52"/>
        <v>0</v>
      </c>
      <c r="S239" s="235">
        <v>0</v>
      </c>
      <c r="T239" s="236">
        <f t="shared" si="53"/>
        <v>0</v>
      </c>
      <c r="AR239" s="128" t="s">
        <v>854</v>
      </c>
      <c r="AT239" s="128" t="s">
        <v>297</v>
      </c>
      <c r="AU239" s="128" t="s">
        <v>78</v>
      </c>
      <c r="AY239" s="128" t="s">
        <v>196</v>
      </c>
      <c r="BE239" s="237">
        <f t="shared" si="54"/>
        <v>0</v>
      </c>
      <c r="BF239" s="237">
        <f t="shared" si="55"/>
        <v>0</v>
      </c>
      <c r="BG239" s="237">
        <f t="shared" si="56"/>
        <v>0</v>
      </c>
      <c r="BH239" s="237">
        <f t="shared" si="57"/>
        <v>0</v>
      </c>
      <c r="BI239" s="237">
        <f t="shared" si="58"/>
        <v>0</v>
      </c>
      <c r="BJ239" s="128" t="s">
        <v>78</v>
      </c>
      <c r="BK239" s="237">
        <f t="shared" si="59"/>
        <v>0</v>
      </c>
      <c r="BL239" s="128" t="s">
        <v>382</v>
      </c>
      <c r="BM239" s="128" t="s">
        <v>840</v>
      </c>
    </row>
    <row r="240" spans="2:65" s="140" customFormat="1" ht="16.5" customHeight="1">
      <c r="B240" s="141"/>
      <c r="C240" s="266" t="s">
        <v>548</v>
      </c>
      <c r="D240" s="266" t="s">
        <v>297</v>
      </c>
      <c r="E240" s="267" t="s">
        <v>2556</v>
      </c>
      <c r="F240" s="268" t="s">
        <v>2557</v>
      </c>
      <c r="G240" s="269" t="s">
        <v>2115</v>
      </c>
      <c r="H240" s="270">
        <v>18</v>
      </c>
      <c r="I240" s="30"/>
      <c r="J240" s="271">
        <f t="shared" si="50"/>
        <v>0</v>
      </c>
      <c r="K240" s="268" t="s">
        <v>5</v>
      </c>
      <c r="L240" s="272"/>
      <c r="M240" s="273" t="s">
        <v>5</v>
      </c>
      <c r="N240" s="274" t="s">
        <v>42</v>
      </c>
      <c r="O240" s="142"/>
      <c r="P240" s="235">
        <f t="shared" si="51"/>
        <v>0</v>
      </c>
      <c r="Q240" s="235">
        <v>0</v>
      </c>
      <c r="R240" s="235">
        <f t="shared" si="52"/>
        <v>0</v>
      </c>
      <c r="S240" s="235">
        <v>0</v>
      </c>
      <c r="T240" s="236">
        <f t="shared" si="53"/>
        <v>0</v>
      </c>
      <c r="AR240" s="128" t="s">
        <v>854</v>
      </c>
      <c r="AT240" s="128" t="s">
        <v>297</v>
      </c>
      <c r="AU240" s="128" t="s">
        <v>78</v>
      </c>
      <c r="AY240" s="128" t="s">
        <v>196</v>
      </c>
      <c r="BE240" s="237">
        <f t="shared" si="54"/>
        <v>0</v>
      </c>
      <c r="BF240" s="237">
        <f t="shared" si="55"/>
        <v>0</v>
      </c>
      <c r="BG240" s="237">
        <f t="shared" si="56"/>
        <v>0</v>
      </c>
      <c r="BH240" s="237">
        <f t="shared" si="57"/>
        <v>0</v>
      </c>
      <c r="BI240" s="237">
        <f t="shared" si="58"/>
        <v>0</v>
      </c>
      <c r="BJ240" s="128" t="s">
        <v>78</v>
      </c>
      <c r="BK240" s="237">
        <f t="shared" si="59"/>
        <v>0</v>
      </c>
      <c r="BL240" s="128" t="s">
        <v>382</v>
      </c>
      <c r="BM240" s="128" t="s">
        <v>845</v>
      </c>
    </row>
    <row r="241" spans="2:65" s="140" customFormat="1" ht="16.5" customHeight="1">
      <c r="B241" s="141"/>
      <c r="C241" s="266" t="s">
        <v>811</v>
      </c>
      <c r="D241" s="266" t="s">
        <v>297</v>
      </c>
      <c r="E241" s="267" t="s">
        <v>2558</v>
      </c>
      <c r="F241" s="268" t="s">
        <v>2559</v>
      </c>
      <c r="G241" s="269" t="s">
        <v>2115</v>
      </c>
      <c r="H241" s="270">
        <v>24</v>
      </c>
      <c r="I241" s="30"/>
      <c r="J241" s="271">
        <f t="shared" si="50"/>
        <v>0</v>
      </c>
      <c r="K241" s="268" t="s">
        <v>5</v>
      </c>
      <c r="L241" s="272"/>
      <c r="M241" s="273" t="s">
        <v>5</v>
      </c>
      <c r="N241" s="274" t="s">
        <v>42</v>
      </c>
      <c r="O241" s="142"/>
      <c r="P241" s="235">
        <f t="shared" si="51"/>
        <v>0</v>
      </c>
      <c r="Q241" s="235">
        <v>0</v>
      </c>
      <c r="R241" s="235">
        <f t="shared" si="52"/>
        <v>0</v>
      </c>
      <c r="S241" s="235">
        <v>0</v>
      </c>
      <c r="T241" s="236">
        <f t="shared" si="53"/>
        <v>0</v>
      </c>
      <c r="AR241" s="128" t="s">
        <v>854</v>
      </c>
      <c r="AT241" s="128" t="s">
        <v>297</v>
      </c>
      <c r="AU241" s="128" t="s">
        <v>78</v>
      </c>
      <c r="AY241" s="128" t="s">
        <v>196</v>
      </c>
      <c r="BE241" s="237">
        <f t="shared" si="54"/>
        <v>0</v>
      </c>
      <c r="BF241" s="237">
        <f t="shared" si="55"/>
        <v>0</v>
      </c>
      <c r="BG241" s="237">
        <f t="shared" si="56"/>
        <v>0</v>
      </c>
      <c r="BH241" s="237">
        <f t="shared" si="57"/>
        <v>0</v>
      </c>
      <c r="BI241" s="237">
        <f t="shared" si="58"/>
        <v>0</v>
      </c>
      <c r="BJ241" s="128" t="s">
        <v>78</v>
      </c>
      <c r="BK241" s="237">
        <f t="shared" si="59"/>
        <v>0</v>
      </c>
      <c r="BL241" s="128" t="s">
        <v>382</v>
      </c>
      <c r="BM241" s="128" t="s">
        <v>849</v>
      </c>
    </row>
    <row r="242" spans="2:65" s="140" customFormat="1" ht="16.5" customHeight="1">
      <c r="B242" s="141"/>
      <c r="C242" s="266" t="s">
        <v>551</v>
      </c>
      <c r="D242" s="266" t="s">
        <v>297</v>
      </c>
      <c r="E242" s="267" t="s">
        <v>2560</v>
      </c>
      <c r="F242" s="268" t="s">
        <v>2561</v>
      </c>
      <c r="G242" s="269" t="s">
        <v>2115</v>
      </c>
      <c r="H242" s="270">
        <v>12</v>
      </c>
      <c r="I242" s="30"/>
      <c r="J242" s="271">
        <f t="shared" si="50"/>
        <v>0</v>
      </c>
      <c r="K242" s="268" t="s">
        <v>5</v>
      </c>
      <c r="L242" s="272"/>
      <c r="M242" s="273" t="s">
        <v>5</v>
      </c>
      <c r="N242" s="274" t="s">
        <v>42</v>
      </c>
      <c r="O242" s="142"/>
      <c r="P242" s="235">
        <f t="shared" si="51"/>
        <v>0</v>
      </c>
      <c r="Q242" s="235">
        <v>0</v>
      </c>
      <c r="R242" s="235">
        <f t="shared" si="52"/>
        <v>0</v>
      </c>
      <c r="S242" s="235">
        <v>0</v>
      </c>
      <c r="T242" s="236">
        <f t="shared" si="53"/>
        <v>0</v>
      </c>
      <c r="AR242" s="128" t="s">
        <v>854</v>
      </c>
      <c r="AT242" s="128" t="s">
        <v>297</v>
      </c>
      <c r="AU242" s="128" t="s">
        <v>78</v>
      </c>
      <c r="AY242" s="128" t="s">
        <v>196</v>
      </c>
      <c r="BE242" s="237">
        <f t="shared" si="54"/>
        <v>0</v>
      </c>
      <c r="BF242" s="237">
        <f t="shared" si="55"/>
        <v>0</v>
      </c>
      <c r="BG242" s="237">
        <f t="shared" si="56"/>
        <v>0</v>
      </c>
      <c r="BH242" s="237">
        <f t="shared" si="57"/>
        <v>0</v>
      </c>
      <c r="BI242" s="237">
        <f t="shared" si="58"/>
        <v>0</v>
      </c>
      <c r="BJ242" s="128" t="s">
        <v>78</v>
      </c>
      <c r="BK242" s="237">
        <f t="shared" si="59"/>
        <v>0</v>
      </c>
      <c r="BL242" s="128" t="s">
        <v>382</v>
      </c>
      <c r="BM242" s="128" t="s">
        <v>854</v>
      </c>
    </row>
    <row r="243" spans="2:65" s="140" customFormat="1" ht="16.5" customHeight="1">
      <c r="B243" s="141"/>
      <c r="C243" s="266" t="s">
        <v>818</v>
      </c>
      <c r="D243" s="266" t="s">
        <v>297</v>
      </c>
      <c r="E243" s="267" t="s">
        <v>2562</v>
      </c>
      <c r="F243" s="268" t="s">
        <v>2563</v>
      </c>
      <c r="G243" s="269" t="s">
        <v>2115</v>
      </c>
      <c r="H243" s="270">
        <v>2</v>
      </c>
      <c r="I243" s="30"/>
      <c r="J243" s="271">
        <f t="shared" si="50"/>
        <v>0</v>
      </c>
      <c r="K243" s="268" t="s">
        <v>5</v>
      </c>
      <c r="L243" s="272"/>
      <c r="M243" s="273" t="s">
        <v>5</v>
      </c>
      <c r="N243" s="274" t="s">
        <v>42</v>
      </c>
      <c r="O243" s="142"/>
      <c r="P243" s="235">
        <f t="shared" si="51"/>
        <v>0</v>
      </c>
      <c r="Q243" s="235">
        <v>0</v>
      </c>
      <c r="R243" s="235">
        <f t="shared" si="52"/>
        <v>0</v>
      </c>
      <c r="S243" s="235">
        <v>0</v>
      </c>
      <c r="T243" s="236">
        <f t="shared" si="53"/>
        <v>0</v>
      </c>
      <c r="AR243" s="128" t="s">
        <v>854</v>
      </c>
      <c r="AT243" s="128" t="s">
        <v>297</v>
      </c>
      <c r="AU243" s="128" t="s">
        <v>78</v>
      </c>
      <c r="AY243" s="128" t="s">
        <v>196</v>
      </c>
      <c r="BE243" s="237">
        <f t="shared" si="54"/>
        <v>0</v>
      </c>
      <c r="BF243" s="237">
        <f t="shared" si="55"/>
        <v>0</v>
      </c>
      <c r="BG243" s="237">
        <f t="shared" si="56"/>
        <v>0</v>
      </c>
      <c r="BH243" s="237">
        <f t="shared" si="57"/>
        <v>0</v>
      </c>
      <c r="BI243" s="237">
        <f t="shared" si="58"/>
        <v>0</v>
      </c>
      <c r="BJ243" s="128" t="s">
        <v>78</v>
      </c>
      <c r="BK243" s="237">
        <f t="shared" si="59"/>
        <v>0</v>
      </c>
      <c r="BL243" s="128" t="s">
        <v>382</v>
      </c>
      <c r="BM243" s="128" t="s">
        <v>861</v>
      </c>
    </row>
    <row r="244" spans="2:65" s="140" customFormat="1" ht="16.5" customHeight="1">
      <c r="B244" s="141"/>
      <c r="C244" s="266" t="s">
        <v>555</v>
      </c>
      <c r="D244" s="266" t="s">
        <v>297</v>
      </c>
      <c r="E244" s="267" t="s">
        <v>2564</v>
      </c>
      <c r="F244" s="268" t="s">
        <v>2565</v>
      </c>
      <c r="G244" s="269" t="s">
        <v>2115</v>
      </c>
      <c r="H244" s="270">
        <v>6</v>
      </c>
      <c r="I244" s="30"/>
      <c r="J244" s="271">
        <f t="shared" si="50"/>
        <v>0</v>
      </c>
      <c r="K244" s="268" t="s">
        <v>5</v>
      </c>
      <c r="L244" s="272"/>
      <c r="M244" s="273" t="s">
        <v>5</v>
      </c>
      <c r="N244" s="274" t="s">
        <v>42</v>
      </c>
      <c r="O244" s="142"/>
      <c r="P244" s="235">
        <f t="shared" si="51"/>
        <v>0</v>
      </c>
      <c r="Q244" s="235">
        <v>0</v>
      </c>
      <c r="R244" s="235">
        <f t="shared" si="52"/>
        <v>0</v>
      </c>
      <c r="S244" s="235">
        <v>0</v>
      </c>
      <c r="T244" s="236">
        <f t="shared" si="53"/>
        <v>0</v>
      </c>
      <c r="AR244" s="128" t="s">
        <v>854</v>
      </c>
      <c r="AT244" s="128" t="s">
        <v>297</v>
      </c>
      <c r="AU244" s="128" t="s">
        <v>78</v>
      </c>
      <c r="AY244" s="128" t="s">
        <v>196</v>
      </c>
      <c r="BE244" s="237">
        <f t="shared" si="54"/>
        <v>0</v>
      </c>
      <c r="BF244" s="237">
        <f t="shared" si="55"/>
        <v>0</v>
      </c>
      <c r="BG244" s="237">
        <f t="shared" si="56"/>
        <v>0</v>
      </c>
      <c r="BH244" s="237">
        <f t="shared" si="57"/>
        <v>0</v>
      </c>
      <c r="BI244" s="237">
        <f t="shared" si="58"/>
        <v>0</v>
      </c>
      <c r="BJ244" s="128" t="s">
        <v>78</v>
      </c>
      <c r="BK244" s="237">
        <f t="shared" si="59"/>
        <v>0</v>
      </c>
      <c r="BL244" s="128" t="s">
        <v>382</v>
      </c>
      <c r="BM244" s="128" t="s">
        <v>866</v>
      </c>
    </row>
    <row r="245" spans="2:65" s="140" customFormat="1" ht="16.5" customHeight="1">
      <c r="B245" s="141"/>
      <c r="C245" s="266" t="s">
        <v>825</v>
      </c>
      <c r="D245" s="266" t="s">
        <v>297</v>
      </c>
      <c r="E245" s="267" t="s">
        <v>2566</v>
      </c>
      <c r="F245" s="268" t="s">
        <v>2567</v>
      </c>
      <c r="G245" s="269" t="s">
        <v>2115</v>
      </c>
      <c r="H245" s="270">
        <v>4</v>
      </c>
      <c r="I245" s="30"/>
      <c r="J245" s="271">
        <f t="shared" si="50"/>
        <v>0</v>
      </c>
      <c r="K245" s="268" t="s">
        <v>5</v>
      </c>
      <c r="L245" s="272"/>
      <c r="M245" s="273" t="s">
        <v>5</v>
      </c>
      <c r="N245" s="274" t="s">
        <v>42</v>
      </c>
      <c r="O245" s="142"/>
      <c r="P245" s="235">
        <f t="shared" si="51"/>
        <v>0</v>
      </c>
      <c r="Q245" s="235">
        <v>0</v>
      </c>
      <c r="R245" s="235">
        <f t="shared" si="52"/>
        <v>0</v>
      </c>
      <c r="S245" s="235">
        <v>0</v>
      </c>
      <c r="T245" s="236">
        <f t="shared" si="53"/>
        <v>0</v>
      </c>
      <c r="AR245" s="128" t="s">
        <v>854</v>
      </c>
      <c r="AT245" s="128" t="s">
        <v>297</v>
      </c>
      <c r="AU245" s="128" t="s">
        <v>78</v>
      </c>
      <c r="AY245" s="128" t="s">
        <v>196</v>
      </c>
      <c r="BE245" s="237">
        <f t="shared" si="54"/>
        <v>0</v>
      </c>
      <c r="BF245" s="237">
        <f t="shared" si="55"/>
        <v>0</v>
      </c>
      <c r="BG245" s="237">
        <f t="shared" si="56"/>
        <v>0</v>
      </c>
      <c r="BH245" s="237">
        <f t="shared" si="57"/>
        <v>0</v>
      </c>
      <c r="BI245" s="237">
        <f t="shared" si="58"/>
        <v>0</v>
      </c>
      <c r="BJ245" s="128" t="s">
        <v>78</v>
      </c>
      <c r="BK245" s="237">
        <f t="shared" si="59"/>
        <v>0</v>
      </c>
      <c r="BL245" s="128" t="s">
        <v>382</v>
      </c>
      <c r="BM245" s="128" t="s">
        <v>885</v>
      </c>
    </row>
    <row r="246" spans="2:65" s="140" customFormat="1" ht="16.5" customHeight="1">
      <c r="B246" s="141"/>
      <c r="C246" s="266" t="s">
        <v>560</v>
      </c>
      <c r="D246" s="266" t="s">
        <v>297</v>
      </c>
      <c r="E246" s="267" t="s">
        <v>2568</v>
      </c>
      <c r="F246" s="268" t="s">
        <v>2569</v>
      </c>
      <c r="G246" s="269" t="s">
        <v>2115</v>
      </c>
      <c r="H246" s="270">
        <v>2</v>
      </c>
      <c r="I246" s="30"/>
      <c r="J246" s="271">
        <f t="shared" si="50"/>
        <v>0</v>
      </c>
      <c r="K246" s="268" t="s">
        <v>5</v>
      </c>
      <c r="L246" s="272"/>
      <c r="M246" s="273" t="s">
        <v>5</v>
      </c>
      <c r="N246" s="274" t="s">
        <v>42</v>
      </c>
      <c r="O246" s="142"/>
      <c r="P246" s="235">
        <f t="shared" si="51"/>
        <v>0</v>
      </c>
      <c r="Q246" s="235">
        <v>0</v>
      </c>
      <c r="R246" s="235">
        <f t="shared" si="52"/>
        <v>0</v>
      </c>
      <c r="S246" s="235">
        <v>0</v>
      </c>
      <c r="T246" s="236">
        <f t="shared" si="53"/>
        <v>0</v>
      </c>
      <c r="AR246" s="128" t="s">
        <v>854</v>
      </c>
      <c r="AT246" s="128" t="s">
        <v>297</v>
      </c>
      <c r="AU246" s="128" t="s">
        <v>78</v>
      </c>
      <c r="AY246" s="128" t="s">
        <v>196</v>
      </c>
      <c r="BE246" s="237">
        <f t="shared" si="54"/>
        <v>0</v>
      </c>
      <c r="BF246" s="237">
        <f t="shared" si="55"/>
        <v>0</v>
      </c>
      <c r="BG246" s="237">
        <f t="shared" si="56"/>
        <v>0</v>
      </c>
      <c r="BH246" s="237">
        <f t="shared" si="57"/>
        <v>0</v>
      </c>
      <c r="BI246" s="237">
        <f t="shared" si="58"/>
        <v>0</v>
      </c>
      <c r="BJ246" s="128" t="s">
        <v>78</v>
      </c>
      <c r="BK246" s="237">
        <f t="shared" si="59"/>
        <v>0</v>
      </c>
      <c r="BL246" s="128" t="s">
        <v>382</v>
      </c>
      <c r="BM246" s="128" t="s">
        <v>890</v>
      </c>
    </row>
    <row r="247" spans="2:65" s="140" customFormat="1" ht="16.5" customHeight="1">
      <c r="B247" s="141"/>
      <c r="C247" s="266" t="s">
        <v>832</v>
      </c>
      <c r="D247" s="266" t="s">
        <v>297</v>
      </c>
      <c r="E247" s="267" t="s">
        <v>2570</v>
      </c>
      <c r="F247" s="268" t="s">
        <v>2571</v>
      </c>
      <c r="G247" s="269" t="s">
        <v>2115</v>
      </c>
      <c r="H247" s="270">
        <v>4</v>
      </c>
      <c r="I247" s="30"/>
      <c r="J247" s="271">
        <f t="shared" si="50"/>
        <v>0</v>
      </c>
      <c r="K247" s="268" t="s">
        <v>5</v>
      </c>
      <c r="L247" s="272"/>
      <c r="M247" s="273" t="s">
        <v>5</v>
      </c>
      <c r="N247" s="274" t="s">
        <v>42</v>
      </c>
      <c r="O247" s="142"/>
      <c r="P247" s="235">
        <f t="shared" si="51"/>
        <v>0</v>
      </c>
      <c r="Q247" s="235">
        <v>0</v>
      </c>
      <c r="R247" s="235">
        <f t="shared" si="52"/>
        <v>0</v>
      </c>
      <c r="S247" s="235">
        <v>0</v>
      </c>
      <c r="T247" s="236">
        <f t="shared" si="53"/>
        <v>0</v>
      </c>
      <c r="AR247" s="128" t="s">
        <v>854</v>
      </c>
      <c r="AT247" s="128" t="s">
        <v>297</v>
      </c>
      <c r="AU247" s="128" t="s">
        <v>78</v>
      </c>
      <c r="AY247" s="128" t="s">
        <v>196</v>
      </c>
      <c r="BE247" s="237">
        <f t="shared" si="54"/>
        <v>0</v>
      </c>
      <c r="BF247" s="237">
        <f t="shared" si="55"/>
        <v>0</v>
      </c>
      <c r="BG247" s="237">
        <f t="shared" si="56"/>
        <v>0</v>
      </c>
      <c r="BH247" s="237">
        <f t="shared" si="57"/>
        <v>0</v>
      </c>
      <c r="BI247" s="237">
        <f t="shared" si="58"/>
        <v>0</v>
      </c>
      <c r="BJ247" s="128" t="s">
        <v>78</v>
      </c>
      <c r="BK247" s="237">
        <f t="shared" si="59"/>
        <v>0</v>
      </c>
      <c r="BL247" s="128" t="s">
        <v>382</v>
      </c>
      <c r="BM247" s="128" t="s">
        <v>893</v>
      </c>
    </row>
    <row r="248" spans="2:65" s="140" customFormat="1" ht="16.5" customHeight="1">
      <c r="B248" s="141"/>
      <c r="C248" s="266" t="s">
        <v>564</v>
      </c>
      <c r="D248" s="266" t="s">
        <v>297</v>
      </c>
      <c r="E248" s="267" t="s">
        <v>2572</v>
      </c>
      <c r="F248" s="268" t="s">
        <v>2573</v>
      </c>
      <c r="G248" s="269" t="s">
        <v>2115</v>
      </c>
      <c r="H248" s="270">
        <v>4</v>
      </c>
      <c r="I248" s="30"/>
      <c r="J248" s="271">
        <f t="shared" si="50"/>
        <v>0</v>
      </c>
      <c r="K248" s="268" t="s">
        <v>5</v>
      </c>
      <c r="L248" s="272"/>
      <c r="M248" s="273" t="s">
        <v>5</v>
      </c>
      <c r="N248" s="274" t="s">
        <v>42</v>
      </c>
      <c r="O248" s="142"/>
      <c r="P248" s="235">
        <f t="shared" si="51"/>
        <v>0</v>
      </c>
      <c r="Q248" s="235">
        <v>0</v>
      </c>
      <c r="R248" s="235">
        <f t="shared" si="52"/>
        <v>0</v>
      </c>
      <c r="S248" s="235">
        <v>0</v>
      </c>
      <c r="T248" s="236">
        <f t="shared" si="53"/>
        <v>0</v>
      </c>
      <c r="AR248" s="128" t="s">
        <v>854</v>
      </c>
      <c r="AT248" s="128" t="s">
        <v>297</v>
      </c>
      <c r="AU248" s="128" t="s">
        <v>78</v>
      </c>
      <c r="AY248" s="128" t="s">
        <v>196</v>
      </c>
      <c r="BE248" s="237">
        <f t="shared" si="54"/>
        <v>0</v>
      </c>
      <c r="BF248" s="237">
        <f t="shared" si="55"/>
        <v>0</v>
      </c>
      <c r="BG248" s="237">
        <f t="shared" si="56"/>
        <v>0</v>
      </c>
      <c r="BH248" s="237">
        <f t="shared" si="57"/>
        <v>0</v>
      </c>
      <c r="BI248" s="237">
        <f t="shared" si="58"/>
        <v>0</v>
      </c>
      <c r="BJ248" s="128" t="s">
        <v>78</v>
      </c>
      <c r="BK248" s="237">
        <f t="shared" si="59"/>
        <v>0</v>
      </c>
      <c r="BL248" s="128" t="s">
        <v>382</v>
      </c>
      <c r="BM248" s="128" t="s">
        <v>899</v>
      </c>
    </row>
    <row r="249" spans="2:65" s="140" customFormat="1" ht="16.5" customHeight="1">
      <c r="B249" s="141"/>
      <c r="C249" s="266" t="s">
        <v>842</v>
      </c>
      <c r="D249" s="266" t="s">
        <v>297</v>
      </c>
      <c r="E249" s="267" t="s">
        <v>2574</v>
      </c>
      <c r="F249" s="268" t="s">
        <v>2575</v>
      </c>
      <c r="G249" s="269" t="s">
        <v>2115</v>
      </c>
      <c r="H249" s="270">
        <v>10</v>
      </c>
      <c r="I249" s="30"/>
      <c r="J249" s="271">
        <f t="shared" si="50"/>
        <v>0</v>
      </c>
      <c r="K249" s="268" t="s">
        <v>5</v>
      </c>
      <c r="L249" s="272"/>
      <c r="M249" s="273" t="s">
        <v>5</v>
      </c>
      <c r="N249" s="274" t="s">
        <v>42</v>
      </c>
      <c r="O249" s="142"/>
      <c r="P249" s="235">
        <f t="shared" si="51"/>
        <v>0</v>
      </c>
      <c r="Q249" s="235">
        <v>0</v>
      </c>
      <c r="R249" s="235">
        <f t="shared" si="52"/>
        <v>0</v>
      </c>
      <c r="S249" s="235">
        <v>0</v>
      </c>
      <c r="T249" s="236">
        <f t="shared" si="53"/>
        <v>0</v>
      </c>
      <c r="AR249" s="128" t="s">
        <v>854</v>
      </c>
      <c r="AT249" s="128" t="s">
        <v>297</v>
      </c>
      <c r="AU249" s="128" t="s">
        <v>78</v>
      </c>
      <c r="AY249" s="128" t="s">
        <v>196</v>
      </c>
      <c r="BE249" s="237">
        <f t="shared" si="54"/>
        <v>0</v>
      </c>
      <c r="BF249" s="237">
        <f t="shared" si="55"/>
        <v>0</v>
      </c>
      <c r="BG249" s="237">
        <f t="shared" si="56"/>
        <v>0</v>
      </c>
      <c r="BH249" s="237">
        <f t="shared" si="57"/>
        <v>0</v>
      </c>
      <c r="BI249" s="237">
        <f t="shared" si="58"/>
        <v>0</v>
      </c>
      <c r="BJ249" s="128" t="s">
        <v>78</v>
      </c>
      <c r="BK249" s="237">
        <f t="shared" si="59"/>
        <v>0</v>
      </c>
      <c r="BL249" s="128" t="s">
        <v>382</v>
      </c>
      <c r="BM249" s="128" t="s">
        <v>903</v>
      </c>
    </row>
    <row r="250" spans="2:65" s="140" customFormat="1" ht="16.5" customHeight="1">
      <c r="B250" s="141"/>
      <c r="C250" s="266" t="s">
        <v>567</v>
      </c>
      <c r="D250" s="266" t="s">
        <v>297</v>
      </c>
      <c r="E250" s="267" t="s">
        <v>2576</v>
      </c>
      <c r="F250" s="268" t="s">
        <v>2577</v>
      </c>
      <c r="G250" s="269" t="s">
        <v>2115</v>
      </c>
      <c r="H250" s="270">
        <v>2</v>
      </c>
      <c r="I250" s="30"/>
      <c r="J250" s="271">
        <f t="shared" si="50"/>
        <v>0</v>
      </c>
      <c r="K250" s="268" t="s">
        <v>5</v>
      </c>
      <c r="L250" s="272"/>
      <c r="M250" s="273" t="s">
        <v>5</v>
      </c>
      <c r="N250" s="274" t="s">
        <v>42</v>
      </c>
      <c r="O250" s="142"/>
      <c r="P250" s="235">
        <f t="shared" si="51"/>
        <v>0</v>
      </c>
      <c r="Q250" s="235">
        <v>0</v>
      </c>
      <c r="R250" s="235">
        <f t="shared" si="52"/>
        <v>0</v>
      </c>
      <c r="S250" s="235">
        <v>0</v>
      </c>
      <c r="T250" s="236">
        <f t="shared" si="53"/>
        <v>0</v>
      </c>
      <c r="AR250" s="128" t="s">
        <v>854</v>
      </c>
      <c r="AT250" s="128" t="s">
        <v>297</v>
      </c>
      <c r="AU250" s="128" t="s">
        <v>78</v>
      </c>
      <c r="AY250" s="128" t="s">
        <v>196</v>
      </c>
      <c r="BE250" s="237">
        <f t="shared" si="54"/>
        <v>0</v>
      </c>
      <c r="BF250" s="237">
        <f t="shared" si="55"/>
        <v>0</v>
      </c>
      <c r="BG250" s="237">
        <f t="shared" si="56"/>
        <v>0</v>
      </c>
      <c r="BH250" s="237">
        <f t="shared" si="57"/>
        <v>0</v>
      </c>
      <c r="BI250" s="237">
        <f t="shared" si="58"/>
        <v>0</v>
      </c>
      <c r="BJ250" s="128" t="s">
        <v>78</v>
      </c>
      <c r="BK250" s="237">
        <f t="shared" si="59"/>
        <v>0</v>
      </c>
      <c r="BL250" s="128" t="s">
        <v>382</v>
      </c>
      <c r="BM250" s="128" t="s">
        <v>907</v>
      </c>
    </row>
    <row r="251" spans="2:65" s="140" customFormat="1" ht="16.5" customHeight="1">
      <c r="B251" s="141"/>
      <c r="C251" s="227" t="s">
        <v>851</v>
      </c>
      <c r="D251" s="227" t="s">
        <v>198</v>
      </c>
      <c r="E251" s="228" t="s">
        <v>2349</v>
      </c>
      <c r="F251" s="229" t="s">
        <v>2350</v>
      </c>
      <c r="G251" s="230" t="s">
        <v>1839</v>
      </c>
      <c r="H251" s="32"/>
      <c r="I251" s="26"/>
      <c r="J251" s="232">
        <f t="shared" si="50"/>
        <v>0</v>
      </c>
      <c r="K251" s="229" t="s">
        <v>5</v>
      </c>
      <c r="L251" s="141"/>
      <c r="M251" s="233" t="s">
        <v>5</v>
      </c>
      <c r="N251" s="234" t="s">
        <v>42</v>
      </c>
      <c r="O251" s="142"/>
      <c r="P251" s="235">
        <f t="shared" si="51"/>
        <v>0</v>
      </c>
      <c r="Q251" s="235">
        <v>0</v>
      </c>
      <c r="R251" s="235">
        <f t="shared" si="52"/>
        <v>0</v>
      </c>
      <c r="S251" s="235">
        <v>0</v>
      </c>
      <c r="T251" s="236">
        <f t="shared" si="53"/>
        <v>0</v>
      </c>
      <c r="AR251" s="128" t="s">
        <v>382</v>
      </c>
      <c r="AT251" s="128" t="s">
        <v>198</v>
      </c>
      <c r="AU251" s="128" t="s">
        <v>78</v>
      </c>
      <c r="AY251" s="128" t="s">
        <v>196</v>
      </c>
      <c r="BE251" s="237">
        <f t="shared" si="54"/>
        <v>0</v>
      </c>
      <c r="BF251" s="237">
        <f t="shared" si="55"/>
        <v>0</v>
      </c>
      <c r="BG251" s="237">
        <f t="shared" si="56"/>
        <v>0</v>
      </c>
      <c r="BH251" s="237">
        <f t="shared" si="57"/>
        <v>0</v>
      </c>
      <c r="BI251" s="237">
        <f t="shared" si="58"/>
        <v>0</v>
      </c>
      <c r="BJ251" s="128" t="s">
        <v>78</v>
      </c>
      <c r="BK251" s="237">
        <f t="shared" si="59"/>
        <v>0</v>
      </c>
      <c r="BL251" s="128" t="s">
        <v>382</v>
      </c>
      <c r="BM251" s="128" t="s">
        <v>3244</v>
      </c>
    </row>
    <row r="252" spans="2:65" s="140" customFormat="1" ht="16.5" customHeight="1">
      <c r="B252" s="141"/>
      <c r="C252" s="227" t="s">
        <v>571</v>
      </c>
      <c r="D252" s="227" t="s">
        <v>198</v>
      </c>
      <c r="E252" s="228" t="s">
        <v>2352</v>
      </c>
      <c r="F252" s="229" t="s">
        <v>2353</v>
      </c>
      <c r="G252" s="230" t="s">
        <v>1839</v>
      </c>
      <c r="H252" s="32"/>
      <c r="I252" s="26"/>
      <c r="J252" s="232">
        <f t="shared" si="50"/>
        <v>0</v>
      </c>
      <c r="K252" s="229" t="s">
        <v>5</v>
      </c>
      <c r="L252" s="141"/>
      <c r="M252" s="233" t="s">
        <v>5</v>
      </c>
      <c r="N252" s="234" t="s">
        <v>42</v>
      </c>
      <c r="O252" s="142"/>
      <c r="P252" s="235">
        <f t="shared" si="51"/>
        <v>0</v>
      </c>
      <c r="Q252" s="235">
        <v>0</v>
      </c>
      <c r="R252" s="235">
        <f t="shared" si="52"/>
        <v>0</v>
      </c>
      <c r="S252" s="235">
        <v>0</v>
      </c>
      <c r="T252" s="236">
        <f t="shared" si="53"/>
        <v>0</v>
      </c>
      <c r="AR252" s="128" t="s">
        <v>382</v>
      </c>
      <c r="AT252" s="128" t="s">
        <v>198</v>
      </c>
      <c r="AU252" s="128" t="s">
        <v>78</v>
      </c>
      <c r="AY252" s="128" t="s">
        <v>196</v>
      </c>
      <c r="BE252" s="237">
        <f t="shared" si="54"/>
        <v>0</v>
      </c>
      <c r="BF252" s="237">
        <f t="shared" si="55"/>
        <v>0</v>
      </c>
      <c r="BG252" s="237">
        <f t="shared" si="56"/>
        <v>0</v>
      </c>
      <c r="BH252" s="237">
        <f t="shared" si="57"/>
        <v>0</v>
      </c>
      <c r="BI252" s="237">
        <f t="shared" si="58"/>
        <v>0</v>
      </c>
      <c r="BJ252" s="128" t="s">
        <v>78</v>
      </c>
      <c r="BK252" s="237">
        <f t="shared" si="59"/>
        <v>0</v>
      </c>
      <c r="BL252" s="128" t="s">
        <v>382</v>
      </c>
      <c r="BM252" s="128" t="s">
        <v>3245</v>
      </c>
    </row>
    <row r="253" spans="2:63" s="215" customFormat="1" ht="37.35" customHeight="1">
      <c r="B253" s="214"/>
      <c r="D253" s="216" t="s">
        <v>70</v>
      </c>
      <c r="E253" s="217" t="s">
        <v>2540</v>
      </c>
      <c r="F253" s="217" t="s">
        <v>2581</v>
      </c>
      <c r="I253" s="25"/>
      <c r="J253" s="218">
        <f>BK253</f>
        <v>0</v>
      </c>
      <c r="L253" s="214"/>
      <c r="M253" s="219"/>
      <c r="N253" s="220"/>
      <c r="O253" s="220"/>
      <c r="P253" s="221">
        <f>SUM(P254:P268)</f>
        <v>0</v>
      </c>
      <c r="Q253" s="220"/>
      <c r="R253" s="221">
        <f>SUM(R254:R268)</f>
        <v>0</v>
      </c>
      <c r="S253" s="220"/>
      <c r="T253" s="222">
        <f>SUM(T254:T268)</f>
        <v>0</v>
      </c>
      <c r="AR253" s="216" t="s">
        <v>215</v>
      </c>
      <c r="AT253" s="223" t="s">
        <v>70</v>
      </c>
      <c r="AU253" s="223" t="s">
        <v>71</v>
      </c>
      <c r="AY253" s="216" t="s">
        <v>196</v>
      </c>
      <c r="BK253" s="224">
        <f>SUM(BK254:BK268)</f>
        <v>0</v>
      </c>
    </row>
    <row r="254" spans="2:65" s="140" customFormat="1" ht="16.5" customHeight="1">
      <c r="B254" s="141"/>
      <c r="C254" s="227" t="s">
        <v>863</v>
      </c>
      <c r="D254" s="227" t="s">
        <v>198</v>
      </c>
      <c r="E254" s="228" t="s">
        <v>2582</v>
      </c>
      <c r="F254" s="229" t="s">
        <v>2583</v>
      </c>
      <c r="G254" s="230" t="s">
        <v>304</v>
      </c>
      <c r="H254" s="231">
        <v>70</v>
      </c>
      <c r="I254" s="26"/>
      <c r="J254" s="232">
        <f aca="true" t="shared" si="60" ref="J254:J268">ROUND(I254*H254,2)</f>
        <v>0</v>
      </c>
      <c r="K254" s="229" t="s">
        <v>5</v>
      </c>
      <c r="L254" s="141"/>
      <c r="M254" s="233" t="s">
        <v>5</v>
      </c>
      <c r="N254" s="234" t="s">
        <v>42</v>
      </c>
      <c r="O254" s="142"/>
      <c r="P254" s="235">
        <f aca="true" t="shared" si="61" ref="P254:P268">O254*H254</f>
        <v>0</v>
      </c>
      <c r="Q254" s="235">
        <v>0</v>
      </c>
      <c r="R254" s="235">
        <f aca="true" t="shared" si="62" ref="R254:R268">Q254*H254</f>
        <v>0</v>
      </c>
      <c r="S254" s="235">
        <v>0</v>
      </c>
      <c r="T254" s="236">
        <f aca="true" t="shared" si="63" ref="T254:T268">S254*H254</f>
        <v>0</v>
      </c>
      <c r="AR254" s="128" t="s">
        <v>382</v>
      </c>
      <c r="AT254" s="128" t="s">
        <v>198</v>
      </c>
      <c r="AU254" s="128" t="s">
        <v>78</v>
      </c>
      <c r="AY254" s="128" t="s">
        <v>196</v>
      </c>
      <c r="BE254" s="237">
        <f aca="true" t="shared" si="64" ref="BE254:BE268">IF(N254="základní",J254,0)</f>
        <v>0</v>
      </c>
      <c r="BF254" s="237">
        <f aca="true" t="shared" si="65" ref="BF254:BF268">IF(N254="snížená",J254,0)</f>
        <v>0</v>
      </c>
      <c r="BG254" s="237">
        <f aca="true" t="shared" si="66" ref="BG254:BG268">IF(N254="zákl. přenesená",J254,0)</f>
        <v>0</v>
      </c>
      <c r="BH254" s="237">
        <f aca="true" t="shared" si="67" ref="BH254:BH268">IF(N254="sníž. přenesená",J254,0)</f>
        <v>0</v>
      </c>
      <c r="BI254" s="237">
        <f aca="true" t="shared" si="68" ref="BI254:BI268">IF(N254="nulová",J254,0)</f>
        <v>0</v>
      </c>
      <c r="BJ254" s="128" t="s">
        <v>78</v>
      </c>
      <c r="BK254" s="237">
        <f aca="true" t="shared" si="69" ref="BK254:BK268">ROUND(I254*H254,2)</f>
        <v>0</v>
      </c>
      <c r="BL254" s="128" t="s">
        <v>382</v>
      </c>
      <c r="BM254" s="128" t="s">
        <v>912</v>
      </c>
    </row>
    <row r="255" spans="2:65" s="140" customFormat="1" ht="16.5" customHeight="1">
      <c r="B255" s="141"/>
      <c r="C255" s="227" t="s">
        <v>581</v>
      </c>
      <c r="D255" s="227" t="s">
        <v>198</v>
      </c>
      <c r="E255" s="228" t="s">
        <v>2584</v>
      </c>
      <c r="F255" s="229" t="s">
        <v>2585</v>
      </c>
      <c r="G255" s="230" t="s">
        <v>304</v>
      </c>
      <c r="H255" s="231">
        <v>10</v>
      </c>
      <c r="I255" s="26"/>
      <c r="J255" s="232">
        <f t="shared" si="60"/>
        <v>0</v>
      </c>
      <c r="K255" s="229" t="s">
        <v>5</v>
      </c>
      <c r="L255" s="141"/>
      <c r="M255" s="233" t="s">
        <v>5</v>
      </c>
      <c r="N255" s="234" t="s">
        <v>42</v>
      </c>
      <c r="O255" s="142"/>
      <c r="P255" s="235">
        <f t="shared" si="61"/>
        <v>0</v>
      </c>
      <c r="Q255" s="235">
        <v>0</v>
      </c>
      <c r="R255" s="235">
        <f t="shared" si="62"/>
        <v>0</v>
      </c>
      <c r="S255" s="235">
        <v>0</v>
      </c>
      <c r="T255" s="236">
        <f t="shared" si="63"/>
        <v>0</v>
      </c>
      <c r="AR255" s="128" t="s">
        <v>382</v>
      </c>
      <c r="AT255" s="128" t="s">
        <v>198</v>
      </c>
      <c r="AU255" s="128" t="s">
        <v>78</v>
      </c>
      <c r="AY255" s="128" t="s">
        <v>196</v>
      </c>
      <c r="BE255" s="237">
        <f t="shared" si="64"/>
        <v>0</v>
      </c>
      <c r="BF255" s="237">
        <f t="shared" si="65"/>
        <v>0</v>
      </c>
      <c r="BG255" s="237">
        <f t="shared" si="66"/>
        <v>0</v>
      </c>
      <c r="BH255" s="237">
        <f t="shared" si="67"/>
        <v>0</v>
      </c>
      <c r="BI255" s="237">
        <f t="shared" si="68"/>
        <v>0</v>
      </c>
      <c r="BJ255" s="128" t="s">
        <v>78</v>
      </c>
      <c r="BK255" s="237">
        <f t="shared" si="69"/>
        <v>0</v>
      </c>
      <c r="BL255" s="128" t="s">
        <v>382</v>
      </c>
      <c r="BM255" s="128" t="s">
        <v>917</v>
      </c>
    </row>
    <row r="256" spans="2:65" s="140" customFormat="1" ht="16.5" customHeight="1">
      <c r="B256" s="141"/>
      <c r="C256" s="227" t="s">
        <v>870</v>
      </c>
      <c r="D256" s="227" t="s">
        <v>198</v>
      </c>
      <c r="E256" s="228" t="s">
        <v>2586</v>
      </c>
      <c r="F256" s="229" t="s">
        <v>2587</v>
      </c>
      <c r="G256" s="230" t="s">
        <v>304</v>
      </c>
      <c r="H256" s="231">
        <v>330</v>
      </c>
      <c r="I256" s="26"/>
      <c r="J256" s="232">
        <f t="shared" si="60"/>
        <v>0</v>
      </c>
      <c r="K256" s="229" t="s">
        <v>5</v>
      </c>
      <c r="L256" s="141"/>
      <c r="M256" s="233" t="s">
        <v>5</v>
      </c>
      <c r="N256" s="234" t="s">
        <v>42</v>
      </c>
      <c r="O256" s="142"/>
      <c r="P256" s="235">
        <f t="shared" si="61"/>
        <v>0</v>
      </c>
      <c r="Q256" s="235">
        <v>0</v>
      </c>
      <c r="R256" s="235">
        <f t="shared" si="62"/>
        <v>0</v>
      </c>
      <c r="S256" s="235">
        <v>0</v>
      </c>
      <c r="T256" s="236">
        <f t="shared" si="63"/>
        <v>0</v>
      </c>
      <c r="AR256" s="128" t="s">
        <v>382</v>
      </c>
      <c r="AT256" s="128" t="s">
        <v>198</v>
      </c>
      <c r="AU256" s="128" t="s">
        <v>78</v>
      </c>
      <c r="AY256" s="128" t="s">
        <v>196</v>
      </c>
      <c r="BE256" s="237">
        <f t="shared" si="64"/>
        <v>0</v>
      </c>
      <c r="BF256" s="237">
        <f t="shared" si="65"/>
        <v>0</v>
      </c>
      <c r="BG256" s="237">
        <f t="shared" si="66"/>
        <v>0</v>
      </c>
      <c r="BH256" s="237">
        <f t="shared" si="67"/>
        <v>0</v>
      </c>
      <c r="BI256" s="237">
        <f t="shared" si="68"/>
        <v>0</v>
      </c>
      <c r="BJ256" s="128" t="s">
        <v>78</v>
      </c>
      <c r="BK256" s="237">
        <f t="shared" si="69"/>
        <v>0</v>
      </c>
      <c r="BL256" s="128" t="s">
        <v>382</v>
      </c>
      <c r="BM256" s="128" t="s">
        <v>921</v>
      </c>
    </row>
    <row r="257" spans="2:65" s="140" customFormat="1" ht="16.5" customHeight="1">
      <c r="B257" s="141"/>
      <c r="C257" s="227" t="s">
        <v>584</v>
      </c>
      <c r="D257" s="227" t="s">
        <v>198</v>
      </c>
      <c r="E257" s="228" t="s">
        <v>2596</v>
      </c>
      <c r="F257" s="229" t="s">
        <v>2597</v>
      </c>
      <c r="G257" s="230" t="s">
        <v>2115</v>
      </c>
      <c r="H257" s="231">
        <v>2</v>
      </c>
      <c r="I257" s="26"/>
      <c r="J257" s="232">
        <f t="shared" si="60"/>
        <v>0</v>
      </c>
      <c r="K257" s="229" t="s">
        <v>5</v>
      </c>
      <c r="L257" s="141"/>
      <c r="M257" s="233" t="s">
        <v>5</v>
      </c>
      <c r="N257" s="234" t="s">
        <v>42</v>
      </c>
      <c r="O257" s="142"/>
      <c r="P257" s="235">
        <f t="shared" si="61"/>
        <v>0</v>
      </c>
      <c r="Q257" s="235">
        <v>0</v>
      </c>
      <c r="R257" s="235">
        <f t="shared" si="62"/>
        <v>0</v>
      </c>
      <c r="S257" s="235">
        <v>0</v>
      </c>
      <c r="T257" s="236">
        <f t="shared" si="63"/>
        <v>0</v>
      </c>
      <c r="AR257" s="128" t="s">
        <v>382</v>
      </c>
      <c r="AT257" s="128" t="s">
        <v>198</v>
      </c>
      <c r="AU257" s="128" t="s">
        <v>78</v>
      </c>
      <c r="AY257" s="128" t="s">
        <v>196</v>
      </c>
      <c r="BE257" s="237">
        <f t="shared" si="64"/>
        <v>0</v>
      </c>
      <c r="BF257" s="237">
        <f t="shared" si="65"/>
        <v>0</v>
      </c>
      <c r="BG257" s="237">
        <f t="shared" si="66"/>
        <v>0</v>
      </c>
      <c r="BH257" s="237">
        <f t="shared" si="67"/>
        <v>0</v>
      </c>
      <c r="BI257" s="237">
        <f t="shared" si="68"/>
        <v>0</v>
      </c>
      <c r="BJ257" s="128" t="s">
        <v>78</v>
      </c>
      <c r="BK257" s="237">
        <f t="shared" si="69"/>
        <v>0</v>
      </c>
      <c r="BL257" s="128" t="s">
        <v>382</v>
      </c>
      <c r="BM257" s="128" t="s">
        <v>925</v>
      </c>
    </row>
    <row r="258" spans="2:65" s="140" customFormat="1" ht="16.5" customHeight="1">
      <c r="B258" s="141"/>
      <c r="C258" s="227" t="s">
        <v>878</v>
      </c>
      <c r="D258" s="227" t="s">
        <v>198</v>
      </c>
      <c r="E258" s="228" t="s">
        <v>2588</v>
      </c>
      <c r="F258" s="229" t="s">
        <v>2589</v>
      </c>
      <c r="G258" s="230" t="s">
        <v>2115</v>
      </c>
      <c r="H258" s="231">
        <v>24</v>
      </c>
      <c r="I258" s="26"/>
      <c r="J258" s="232">
        <f t="shared" si="60"/>
        <v>0</v>
      </c>
      <c r="K258" s="229" t="s">
        <v>5</v>
      </c>
      <c r="L258" s="141"/>
      <c r="M258" s="233" t="s">
        <v>5</v>
      </c>
      <c r="N258" s="234" t="s">
        <v>42</v>
      </c>
      <c r="O258" s="142"/>
      <c r="P258" s="235">
        <f t="shared" si="61"/>
        <v>0</v>
      </c>
      <c r="Q258" s="235">
        <v>0</v>
      </c>
      <c r="R258" s="235">
        <f t="shared" si="62"/>
        <v>0</v>
      </c>
      <c r="S258" s="235">
        <v>0</v>
      </c>
      <c r="T258" s="236">
        <f t="shared" si="63"/>
        <v>0</v>
      </c>
      <c r="AR258" s="128" t="s">
        <v>382</v>
      </c>
      <c r="AT258" s="128" t="s">
        <v>198</v>
      </c>
      <c r="AU258" s="128" t="s">
        <v>78</v>
      </c>
      <c r="AY258" s="128" t="s">
        <v>196</v>
      </c>
      <c r="BE258" s="237">
        <f t="shared" si="64"/>
        <v>0</v>
      </c>
      <c r="BF258" s="237">
        <f t="shared" si="65"/>
        <v>0</v>
      </c>
      <c r="BG258" s="237">
        <f t="shared" si="66"/>
        <v>0</v>
      </c>
      <c r="BH258" s="237">
        <f t="shared" si="67"/>
        <v>0</v>
      </c>
      <c r="BI258" s="237">
        <f t="shared" si="68"/>
        <v>0</v>
      </c>
      <c r="BJ258" s="128" t="s">
        <v>78</v>
      </c>
      <c r="BK258" s="237">
        <f t="shared" si="69"/>
        <v>0</v>
      </c>
      <c r="BL258" s="128" t="s">
        <v>382</v>
      </c>
      <c r="BM258" s="128" t="s">
        <v>930</v>
      </c>
    </row>
    <row r="259" spans="2:65" s="140" customFormat="1" ht="16.5" customHeight="1">
      <c r="B259" s="141"/>
      <c r="C259" s="227" t="s">
        <v>588</v>
      </c>
      <c r="D259" s="227" t="s">
        <v>198</v>
      </c>
      <c r="E259" s="228" t="s">
        <v>2590</v>
      </c>
      <c r="F259" s="229" t="s">
        <v>2591</v>
      </c>
      <c r="G259" s="230" t="s">
        <v>2115</v>
      </c>
      <c r="H259" s="231">
        <v>12</v>
      </c>
      <c r="I259" s="26"/>
      <c r="J259" s="232">
        <f t="shared" si="60"/>
        <v>0</v>
      </c>
      <c r="K259" s="229" t="s">
        <v>5</v>
      </c>
      <c r="L259" s="141"/>
      <c r="M259" s="233" t="s">
        <v>5</v>
      </c>
      <c r="N259" s="234" t="s">
        <v>42</v>
      </c>
      <c r="O259" s="142"/>
      <c r="P259" s="235">
        <f t="shared" si="61"/>
        <v>0</v>
      </c>
      <c r="Q259" s="235">
        <v>0</v>
      </c>
      <c r="R259" s="235">
        <f t="shared" si="62"/>
        <v>0</v>
      </c>
      <c r="S259" s="235">
        <v>0</v>
      </c>
      <c r="T259" s="236">
        <f t="shared" si="63"/>
        <v>0</v>
      </c>
      <c r="AR259" s="128" t="s">
        <v>382</v>
      </c>
      <c r="AT259" s="128" t="s">
        <v>198</v>
      </c>
      <c r="AU259" s="128" t="s">
        <v>78</v>
      </c>
      <c r="AY259" s="128" t="s">
        <v>196</v>
      </c>
      <c r="BE259" s="237">
        <f t="shared" si="64"/>
        <v>0</v>
      </c>
      <c r="BF259" s="237">
        <f t="shared" si="65"/>
        <v>0</v>
      </c>
      <c r="BG259" s="237">
        <f t="shared" si="66"/>
        <v>0</v>
      </c>
      <c r="BH259" s="237">
        <f t="shared" si="67"/>
        <v>0</v>
      </c>
      <c r="BI259" s="237">
        <f t="shared" si="68"/>
        <v>0</v>
      </c>
      <c r="BJ259" s="128" t="s">
        <v>78</v>
      </c>
      <c r="BK259" s="237">
        <f t="shared" si="69"/>
        <v>0</v>
      </c>
      <c r="BL259" s="128" t="s">
        <v>382</v>
      </c>
      <c r="BM259" s="128" t="s">
        <v>934</v>
      </c>
    </row>
    <row r="260" spans="2:65" s="140" customFormat="1" ht="16.5" customHeight="1">
      <c r="B260" s="141"/>
      <c r="C260" s="227" t="s">
        <v>887</v>
      </c>
      <c r="D260" s="227" t="s">
        <v>198</v>
      </c>
      <c r="E260" s="228" t="s">
        <v>2590</v>
      </c>
      <c r="F260" s="229" t="s">
        <v>2591</v>
      </c>
      <c r="G260" s="230" t="s">
        <v>2115</v>
      </c>
      <c r="H260" s="231">
        <v>2</v>
      </c>
      <c r="I260" s="26"/>
      <c r="J260" s="232">
        <f t="shared" si="60"/>
        <v>0</v>
      </c>
      <c r="K260" s="229" t="s">
        <v>5</v>
      </c>
      <c r="L260" s="141"/>
      <c r="M260" s="233" t="s">
        <v>5</v>
      </c>
      <c r="N260" s="234" t="s">
        <v>42</v>
      </c>
      <c r="O260" s="142"/>
      <c r="P260" s="235">
        <f t="shared" si="61"/>
        <v>0</v>
      </c>
      <c r="Q260" s="235">
        <v>0</v>
      </c>
      <c r="R260" s="235">
        <f t="shared" si="62"/>
        <v>0</v>
      </c>
      <c r="S260" s="235">
        <v>0</v>
      </c>
      <c r="T260" s="236">
        <f t="shared" si="63"/>
        <v>0</v>
      </c>
      <c r="AR260" s="128" t="s">
        <v>382</v>
      </c>
      <c r="AT260" s="128" t="s">
        <v>198</v>
      </c>
      <c r="AU260" s="128" t="s">
        <v>78</v>
      </c>
      <c r="AY260" s="128" t="s">
        <v>196</v>
      </c>
      <c r="BE260" s="237">
        <f t="shared" si="64"/>
        <v>0</v>
      </c>
      <c r="BF260" s="237">
        <f t="shared" si="65"/>
        <v>0</v>
      </c>
      <c r="BG260" s="237">
        <f t="shared" si="66"/>
        <v>0</v>
      </c>
      <c r="BH260" s="237">
        <f t="shared" si="67"/>
        <v>0</v>
      </c>
      <c r="BI260" s="237">
        <f t="shared" si="68"/>
        <v>0</v>
      </c>
      <c r="BJ260" s="128" t="s">
        <v>78</v>
      </c>
      <c r="BK260" s="237">
        <f t="shared" si="69"/>
        <v>0</v>
      </c>
      <c r="BL260" s="128" t="s">
        <v>382</v>
      </c>
      <c r="BM260" s="128" t="s">
        <v>940</v>
      </c>
    </row>
    <row r="261" spans="2:65" s="140" customFormat="1" ht="16.5" customHeight="1">
      <c r="B261" s="141"/>
      <c r="C261" s="227" t="s">
        <v>591</v>
      </c>
      <c r="D261" s="227" t="s">
        <v>198</v>
      </c>
      <c r="E261" s="228" t="s">
        <v>2590</v>
      </c>
      <c r="F261" s="229" t="s">
        <v>2591</v>
      </c>
      <c r="G261" s="230" t="s">
        <v>2115</v>
      </c>
      <c r="H261" s="231">
        <v>6</v>
      </c>
      <c r="I261" s="26"/>
      <c r="J261" s="232">
        <f t="shared" si="60"/>
        <v>0</v>
      </c>
      <c r="K261" s="229" t="s">
        <v>5</v>
      </c>
      <c r="L261" s="141"/>
      <c r="M261" s="233" t="s">
        <v>5</v>
      </c>
      <c r="N261" s="234" t="s">
        <v>42</v>
      </c>
      <c r="O261" s="142"/>
      <c r="P261" s="235">
        <f t="shared" si="61"/>
        <v>0</v>
      </c>
      <c r="Q261" s="235">
        <v>0</v>
      </c>
      <c r="R261" s="235">
        <f t="shared" si="62"/>
        <v>0</v>
      </c>
      <c r="S261" s="235">
        <v>0</v>
      </c>
      <c r="T261" s="236">
        <f t="shared" si="63"/>
        <v>0</v>
      </c>
      <c r="AR261" s="128" t="s">
        <v>382</v>
      </c>
      <c r="AT261" s="128" t="s">
        <v>198</v>
      </c>
      <c r="AU261" s="128" t="s">
        <v>78</v>
      </c>
      <c r="AY261" s="128" t="s">
        <v>196</v>
      </c>
      <c r="BE261" s="237">
        <f t="shared" si="64"/>
        <v>0</v>
      </c>
      <c r="BF261" s="237">
        <f t="shared" si="65"/>
        <v>0</v>
      </c>
      <c r="BG261" s="237">
        <f t="shared" si="66"/>
        <v>0</v>
      </c>
      <c r="BH261" s="237">
        <f t="shared" si="67"/>
        <v>0</v>
      </c>
      <c r="BI261" s="237">
        <f t="shared" si="68"/>
        <v>0</v>
      </c>
      <c r="BJ261" s="128" t="s">
        <v>78</v>
      </c>
      <c r="BK261" s="237">
        <f t="shared" si="69"/>
        <v>0</v>
      </c>
      <c r="BL261" s="128" t="s">
        <v>382</v>
      </c>
      <c r="BM261" s="128" t="s">
        <v>946</v>
      </c>
    </row>
    <row r="262" spans="2:65" s="140" customFormat="1" ht="16.5" customHeight="1">
      <c r="B262" s="141"/>
      <c r="C262" s="227" t="s">
        <v>896</v>
      </c>
      <c r="D262" s="227" t="s">
        <v>198</v>
      </c>
      <c r="E262" s="228" t="s">
        <v>2588</v>
      </c>
      <c r="F262" s="229" t="s">
        <v>2589</v>
      </c>
      <c r="G262" s="230" t="s">
        <v>2115</v>
      </c>
      <c r="H262" s="231">
        <v>4</v>
      </c>
      <c r="I262" s="26"/>
      <c r="J262" s="232">
        <f t="shared" si="60"/>
        <v>0</v>
      </c>
      <c r="K262" s="229" t="s">
        <v>5</v>
      </c>
      <c r="L262" s="141"/>
      <c r="M262" s="233" t="s">
        <v>5</v>
      </c>
      <c r="N262" s="234" t="s">
        <v>42</v>
      </c>
      <c r="O262" s="142"/>
      <c r="P262" s="235">
        <f t="shared" si="61"/>
        <v>0</v>
      </c>
      <c r="Q262" s="235">
        <v>0</v>
      </c>
      <c r="R262" s="235">
        <f t="shared" si="62"/>
        <v>0</v>
      </c>
      <c r="S262" s="235">
        <v>0</v>
      </c>
      <c r="T262" s="236">
        <f t="shared" si="63"/>
        <v>0</v>
      </c>
      <c r="AR262" s="128" t="s">
        <v>382</v>
      </c>
      <c r="AT262" s="128" t="s">
        <v>198</v>
      </c>
      <c r="AU262" s="128" t="s">
        <v>78</v>
      </c>
      <c r="AY262" s="128" t="s">
        <v>196</v>
      </c>
      <c r="BE262" s="237">
        <f t="shared" si="64"/>
        <v>0</v>
      </c>
      <c r="BF262" s="237">
        <f t="shared" si="65"/>
        <v>0</v>
      </c>
      <c r="BG262" s="237">
        <f t="shared" si="66"/>
        <v>0</v>
      </c>
      <c r="BH262" s="237">
        <f t="shared" si="67"/>
        <v>0</v>
      </c>
      <c r="BI262" s="237">
        <f t="shared" si="68"/>
        <v>0</v>
      </c>
      <c r="BJ262" s="128" t="s">
        <v>78</v>
      </c>
      <c r="BK262" s="237">
        <f t="shared" si="69"/>
        <v>0</v>
      </c>
      <c r="BL262" s="128" t="s">
        <v>382</v>
      </c>
      <c r="BM262" s="128" t="s">
        <v>949</v>
      </c>
    </row>
    <row r="263" spans="2:65" s="140" customFormat="1" ht="16.5" customHeight="1">
      <c r="B263" s="141"/>
      <c r="C263" s="227" t="s">
        <v>595</v>
      </c>
      <c r="D263" s="227" t="s">
        <v>198</v>
      </c>
      <c r="E263" s="228" t="s">
        <v>2592</v>
      </c>
      <c r="F263" s="229" t="s">
        <v>2593</v>
      </c>
      <c r="G263" s="230" t="s">
        <v>2115</v>
      </c>
      <c r="H263" s="231">
        <v>2</v>
      </c>
      <c r="I263" s="26"/>
      <c r="J263" s="232">
        <f t="shared" si="60"/>
        <v>0</v>
      </c>
      <c r="K263" s="229" t="s">
        <v>5</v>
      </c>
      <c r="L263" s="141"/>
      <c r="M263" s="233" t="s">
        <v>5</v>
      </c>
      <c r="N263" s="234" t="s">
        <v>42</v>
      </c>
      <c r="O263" s="142"/>
      <c r="P263" s="235">
        <f t="shared" si="61"/>
        <v>0</v>
      </c>
      <c r="Q263" s="235">
        <v>0</v>
      </c>
      <c r="R263" s="235">
        <f t="shared" si="62"/>
        <v>0</v>
      </c>
      <c r="S263" s="235">
        <v>0</v>
      </c>
      <c r="T263" s="236">
        <f t="shared" si="63"/>
        <v>0</v>
      </c>
      <c r="AR263" s="128" t="s">
        <v>382</v>
      </c>
      <c r="AT263" s="128" t="s">
        <v>198</v>
      </c>
      <c r="AU263" s="128" t="s">
        <v>78</v>
      </c>
      <c r="AY263" s="128" t="s">
        <v>196</v>
      </c>
      <c r="BE263" s="237">
        <f t="shared" si="64"/>
        <v>0</v>
      </c>
      <c r="BF263" s="237">
        <f t="shared" si="65"/>
        <v>0</v>
      </c>
      <c r="BG263" s="237">
        <f t="shared" si="66"/>
        <v>0</v>
      </c>
      <c r="BH263" s="237">
        <f t="shared" si="67"/>
        <v>0</v>
      </c>
      <c r="BI263" s="237">
        <f t="shared" si="68"/>
        <v>0</v>
      </c>
      <c r="BJ263" s="128" t="s">
        <v>78</v>
      </c>
      <c r="BK263" s="237">
        <f t="shared" si="69"/>
        <v>0</v>
      </c>
      <c r="BL263" s="128" t="s">
        <v>382</v>
      </c>
      <c r="BM263" s="128" t="s">
        <v>953</v>
      </c>
    </row>
    <row r="264" spans="2:65" s="140" customFormat="1" ht="16.5" customHeight="1">
      <c r="B264" s="141"/>
      <c r="C264" s="227" t="s">
        <v>904</v>
      </c>
      <c r="D264" s="227" t="s">
        <v>198</v>
      </c>
      <c r="E264" s="228" t="s">
        <v>2588</v>
      </c>
      <c r="F264" s="229" t="s">
        <v>2589</v>
      </c>
      <c r="G264" s="230" t="s">
        <v>2115</v>
      </c>
      <c r="H264" s="231">
        <v>4</v>
      </c>
      <c r="I264" s="26"/>
      <c r="J264" s="232">
        <f t="shared" si="60"/>
        <v>0</v>
      </c>
      <c r="K264" s="229" t="s">
        <v>5</v>
      </c>
      <c r="L264" s="141"/>
      <c r="M264" s="233" t="s">
        <v>5</v>
      </c>
      <c r="N264" s="234" t="s">
        <v>42</v>
      </c>
      <c r="O264" s="142"/>
      <c r="P264" s="235">
        <f t="shared" si="61"/>
        <v>0</v>
      </c>
      <c r="Q264" s="235">
        <v>0</v>
      </c>
      <c r="R264" s="235">
        <f t="shared" si="62"/>
        <v>0</v>
      </c>
      <c r="S264" s="235">
        <v>0</v>
      </c>
      <c r="T264" s="236">
        <f t="shared" si="63"/>
        <v>0</v>
      </c>
      <c r="AR264" s="128" t="s">
        <v>382</v>
      </c>
      <c r="AT264" s="128" t="s">
        <v>198</v>
      </c>
      <c r="AU264" s="128" t="s">
        <v>78</v>
      </c>
      <c r="AY264" s="128" t="s">
        <v>196</v>
      </c>
      <c r="BE264" s="237">
        <f t="shared" si="64"/>
        <v>0</v>
      </c>
      <c r="BF264" s="237">
        <f t="shared" si="65"/>
        <v>0</v>
      </c>
      <c r="BG264" s="237">
        <f t="shared" si="66"/>
        <v>0</v>
      </c>
      <c r="BH264" s="237">
        <f t="shared" si="67"/>
        <v>0</v>
      </c>
      <c r="BI264" s="237">
        <f t="shared" si="68"/>
        <v>0</v>
      </c>
      <c r="BJ264" s="128" t="s">
        <v>78</v>
      </c>
      <c r="BK264" s="237">
        <f t="shared" si="69"/>
        <v>0</v>
      </c>
      <c r="BL264" s="128" t="s">
        <v>382</v>
      </c>
      <c r="BM264" s="128" t="s">
        <v>958</v>
      </c>
    </row>
    <row r="265" spans="2:65" s="140" customFormat="1" ht="16.5" customHeight="1">
      <c r="B265" s="141"/>
      <c r="C265" s="227" t="s">
        <v>909</v>
      </c>
      <c r="D265" s="227" t="s">
        <v>198</v>
      </c>
      <c r="E265" s="228" t="s">
        <v>2590</v>
      </c>
      <c r="F265" s="229" t="s">
        <v>2591</v>
      </c>
      <c r="G265" s="230" t="s">
        <v>2115</v>
      </c>
      <c r="H265" s="231">
        <v>10</v>
      </c>
      <c r="I265" s="26"/>
      <c r="J265" s="232">
        <f t="shared" si="60"/>
        <v>0</v>
      </c>
      <c r="K265" s="229" t="s">
        <v>5</v>
      </c>
      <c r="L265" s="141"/>
      <c r="M265" s="233" t="s">
        <v>5</v>
      </c>
      <c r="N265" s="234" t="s">
        <v>42</v>
      </c>
      <c r="O265" s="142"/>
      <c r="P265" s="235">
        <f t="shared" si="61"/>
        <v>0</v>
      </c>
      <c r="Q265" s="235">
        <v>0</v>
      </c>
      <c r="R265" s="235">
        <f t="shared" si="62"/>
        <v>0</v>
      </c>
      <c r="S265" s="235">
        <v>0</v>
      </c>
      <c r="T265" s="236">
        <f t="shared" si="63"/>
        <v>0</v>
      </c>
      <c r="AR265" s="128" t="s">
        <v>382</v>
      </c>
      <c r="AT265" s="128" t="s">
        <v>198</v>
      </c>
      <c r="AU265" s="128" t="s">
        <v>78</v>
      </c>
      <c r="AY265" s="128" t="s">
        <v>196</v>
      </c>
      <c r="BE265" s="237">
        <f t="shared" si="64"/>
        <v>0</v>
      </c>
      <c r="BF265" s="237">
        <f t="shared" si="65"/>
        <v>0</v>
      </c>
      <c r="BG265" s="237">
        <f t="shared" si="66"/>
        <v>0</v>
      </c>
      <c r="BH265" s="237">
        <f t="shared" si="67"/>
        <v>0</v>
      </c>
      <c r="BI265" s="237">
        <f t="shared" si="68"/>
        <v>0</v>
      </c>
      <c r="BJ265" s="128" t="s">
        <v>78</v>
      </c>
      <c r="BK265" s="237">
        <f t="shared" si="69"/>
        <v>0</v>
      </c>
      <c r="BL265" s="128" t="s">
        <v>382</v>
      </c>
      <c r="BM265" s="128" t="s">
        <v>963</v>
      </c>
    </row>
    <row r="266" spans="2:65" s="140" customFormat="1" ht="16.5" customHeight="1">
      <c r="B266" s="141"/>
      <c r="C266" s="227" t="s">
        <v>913</v>
      </c>
      <c r="D266" s="227" t="s">
        <v>198</v>
      </c>
      <c r="E266" s="228" t="s">
        <v>2594</v>
      </c>
      <c r="F266" s="229" t="s">
        <v>2595</v>
      </c>
      <c r="G266" s="230" t="s">
        <v>2115</v>
      </c>
      <c r="H266" s="231">
        <v>2</v>
      </c>
      <c r="I266" s="26"/>
      <c r="J266" s="232">
        <f t="shared" si="60"/>
        <v>0</v>
      </c>
      <c r="K266" s="229" t="s">
        <v>5</v>
      </c>
      <c r="L266" s="141"/>
      <c r="M266" s="233" t="s">
        <v>5</v>
      </c>
      <c r="N266" s="234" t="s">
        <v>42</v>
      </c>
      <c r="O266" s="142"/>
      <c r="P266" s="235">
        <f t="shared" si="61"/>
        <v>0</v>
      </c>
      <c r="Q266" s="235">
        <v>0</v>
      </c>
      <c r="R266" s="235">
        <f t="shared" si="62"/>
        <v>0</v>
      </c>
      <c r="S266" s="235">
        <v>0</v>
      </c>
      <c r="T266" s="236">
        <f t="shared" si="63"/>
        <v>0</v>
      </c>
      <c r="AR266" s="128" t="s">
        <v>382</v>
      </c>
      <c r="AT266" s="128" t="s">
        <v>198</v>
      </c>
      <c r="AU266" s="128" t="s">
        <v>78</v>
      </c>
      <c r="AY266" s="128" t="s">
        <v>196</v>
      </c>
      <c r="BE266" s="237">
        <f t="shared" si="64"/>
        <v>0</v>
      </c>
      <c r="BF266" s="237">
        <f t="shared" si="65"/>
        <v>0</v>
      </c>
      <c r="BG266" s="237">
        <f t="shared" si="66"/>
        <v>0</v>
      </c>
      <c r="BH266" s="237">
        <f t="shared" si="67"/>
        <v>0</v>
      </c>
      <c r="BI266" s="237">
        <f t="shared" si="68"/>
        <v>0</v>
      </c>
      <c r="BJ266" s="128" t="s">
        <v>78</v>
      </c>
      <c r="BK266" s="237">
        <f t="shared" si="69"/>
        <v>0</v>
      </c>
      <c r="BL266" s="128" t="s">
        <v>382</v>
      </c>
      <c r="BM266" s="128" t="s">
        <v>967</v>
      </c>
    </row>
    <row r="267" spans="2:65" s="140" customFormat="1" ht="16.5" customHeight="1">
      <c r="B267" s="141"/>
      <c r="C267" s="227" t="s">
        <v>602</v>
      </c>
      <c r="D267" s="227" t="s">
        <v>198</v>
      </c>
      <c r="E267" s="228" t="s">
        <v>2435</v>
      </c>
      <c r="F267" s="229" t="s">
        <v>2436</v>
      </c>
      <c r="G267" s="230" t="s">
        <v>1839</v>
      </c>
      <c r="H267" s="32"/>
      <c r="I267" s="26"/>
      <c r="J267" s="232">
        <f t="shared" si="60"/>
        <v>0</v>
      </c>
      <c r="K267" s="229" t="s">
        <v>5</v>
      </c>
      <c r="L267" s="141"/>
      <c r="M267" s="233" t="s">
        <v>5</v>
      </c>
      <c r="N267" s="234" t="s">
        <v>42</v>
      </c>
      <c r="O267" s="142"/>
      <c r="P267" s="235">
        <f t="shared" si="61"/>
        <v>0</v>
      </c>
      <c r="Q267" s="235">
        <v>0</v>
      </c>
      <c r="R267" s="235">
        <f t="shared" si="62"/>
        <v>0</v>
      </c>
      <c r="S267" s="235">
        <v>0</v>
      </c>
      <c r="T267" s="236">
        <f t="shared" si="63"/>
        <v>0</v>
      </c>
      <c r="AR267" s="128" t="s">
        <v>382</v>
      </c>
      <c r="AT267" s="128" t="s">
        <v>198</v>
      </c>
      <c r="AU267" s="128" t="s">
        <v>78</v>
      </c>
      <c r="AY267" s="128" t="s">
        <v>196</v>
      </c>
      <c r="BE267" s="237">
        <f t="shared" si="64"/>
        <v>0</v>
      </c>
      <c r="BF267" s="237">
        <f t="shared" si="65"/>
        <v>0</v>
      </c>
      <c r="BG267" s="237">
        <f t="shared" si="66"/>
        <v>0</v>
      </c>
      <c r="BH267" s="237">
        <f t="shared" si="67"/>
        <v>0</v>
      </c>
      <c r="BI267" s="237">
        <f t="shared" si="68"/>
        <v>0</v>
      </c>
      <c r="BJ267" s="128" t="s">
        <v>78</v>
      </c>
      <c r="BK267" s="237">
        <f t="shared" si="69"/>
        <v>0</v>
      </c>
      <c r="BL267" s="128" t="s">
        <v>382</v>
      </c>
      <c r="BM267" s="128" t="s">
        <v>3246</v>
      </c>
    </row>
    <row r="268" spans="2:65" s="140" customFormat="1" ht="16.5" customHeight="1">
      <c r="B268" s="141"/>
      <c r="C268" s="227" t="s">
        <v>922</v>
      </c>
      <c r="D268" s="227" t="s">
        <v>198</v>
      </c>
      <c r="E268" s="228" t="s">
        <v>2438</v>
      </c>
      <c r="F268" s="229" t="s">
        <v>2117</v>
      </c>
      <c r="G268" s="230" t="s">
        <v>1839</v>
      </c>
      <c r="H268" s="32"/>
      <c r="I268" s="26"/>
      <c r="J268" s="232">
        <f t="shared" si="60"/>
        <v>0</v>
      </c>
      <c r="K268" s="229" t="s">
        <v>5</v>
      </c>
      <c r="L268" s="141"/>
      <c r="M268" s="233" t="s">
        <v>5</v>
      </c>
      <c r="N268" s="234" t="s">
        <v>42</v>
      </c>
      <c r="O268" s="142"/>
      <c r="P268" s="235">
        <f t="shared" si="61"/>
        <v>0</v>
      </c>
      <c r="Q268" s="235">
        <v>0</v>
      </c>
      <c r="R268" s="235">
        <f t="shared" si="62"/>
        <v>0</v>
      </c>
      <c r="S268" s="235">
        <v>0</v>
      </c>
      <c r="T268" s="236">
        <f t="shared" si="63"/>
        <v>0</v>
      </c>
      <c r="AR268" s="128" t="s">
        <v>382</v>
      </c>
      <c r="AT268" s="128" t="s">
        <v>198</v>
      </c>
      <c r="AU268" s="128" t="s">
        <v>78</v>
      </c>
      <c r="AY268" s="128" t="s">
        <v>196</v>
      </c>
      <c r="BE268" s="237">
        <f t="shared" si="64"/>
        <v>0</v>
      </c>
      <c r="BF268" s="237">
        <f t="shared" si="65"/>
        <v>0</v>
      </c>
      <c r="BG268" s="237">
        <f t="shared" si="66"/>
        <v>0</v>
      </c>
      <c r="BH268" s="237">
        <f t="shared" si="67"/>
        <v>0</v>
      </c>
      <c r="BI268" s="237">
        <f t="shared" si="68"/>
        <v>0</v>
      </c>
      <c r="BJ268" s="128" t="s">
        <v>78</v>
      </c>
      <c r="BK268" s="237">
        <f t="shared" si="69"/>
        <v>0</v>
      </c>
      <c r="BL268" s="128" t="s">
        <v>382</v>
      </c>
      <c r="BM268" s="128" t="s">
        <v>3247</v>
      </c>
    </row>
    <row r="269" spans="2:63" s="215" customFormat="1" ht="37.35" customHeight="1">
      <c r="B269" s="214"/>
      <c r="D269" s="216" t="s">
        <v>70</v>
      </c>
      <c r="E269" s="217" t="s">
        <v>2600</v>
      </c>
      <c r="F269" s="217" t="s">
        <v>2601</v>
      </c>
      <c r="I269" s="25"/>
      <c r="J269" s="218">
        <f>BK269</f>
        <v>0</v>
      </c>
      <c r="L269" s="214"/>
      <c r="M269" s="219"/>
      <c r="N269" s="220"/>
      <c r="O269" s="220"/>
      <c r="P269" s="221">
        <f>SUM(P270:P272)</f>
        <v>0</v>
      </c>
      <c r="Q269" s="220"/>
      <c r="R269" s="221">
        <f>SUM(R270:R272)</f>
        <v>0</v>
      </c>
      <c r="S269" s="220"/>
      <c r="T269" s="222">
        <f>SUM(T270:T272)</f>
        <v>0</v>
      </c>
      <c r="AR269" s="216" t="s">
        <v>215</v>
      </c>
      <c r="AT269" s="223" t="s">
        <v>70</v>
      </c>
      <c r="AU269" s="223" t="s">
        <v>71</v>
      </c>
      <c r="AY269" s="216" t="s">
        <v>196</v>
      </c>
      <c r="BK269" s="224">
        <f>SUM(BK270:BK272)</f>
        <v>0</v>
      </c>
    </row>
    <row r="270" spans="2:65" s="140" customFormat="1" ht="16.5" customHeight="1">
      <c r="B270" s="141"/>
      <c r="C270" s="227" t="s">
        <v>608</v>
      </c>
      <c r="D270" s="227" t="s">
        <v>198</v>
      </c>
      <c r="E270" s="228" t="s">
        <v>2602</v>
      </c>
      <c r="F270" s="229" t="s">
        <v>2603</v>
      </c>
      <c r="G270" s="230" t="s">
        <v>916</v>
      </c>
      <c r="H270" s="231">
        <v>1</v>
      </c>
      <c r="I270" s="26"/>
      <c r="J270" s="232">
        <f>ROUND(I270*H270,2)</f>
        <v>0</v>
      </c>
      <c r="K270" s="229" t="s">
        <v>202</v>
      </c>
      <c r="L270" s="141"/>
      <c r="M270" s="233" t="s">
        <v>5</v>
      </c>
      <c r="N270" s="234" t="s">
        <v>42</v>
      </c>
      <c r="O270" s="142"/>
      <c r="P270" s="235">
        <f>O270*H270</f>
        <v>0</v>
      </c>
      <c r="Q270" s="235">
        <v>0</v>
      </c>
      <c r="R270" s="235">
        <f>Q270*H270</f>
        <v>0</v>
      </c>
      <c r="S270" s="235">
        <v>0</v>
      </c>
      <c r="T270" s="236">
        <f>S270*H270</f>
        <v>0</v>
      </c>
      <c r="AR270" s="128" t="s">
        <v>2605</v>
      </c>
      <c r="AT270" s="128" t="s">
        <v>198</v>
      </c>
      <c r="AU270" s="128" t="s">
        <v>78</v>
      </c>
      <c r="AY270" s="128" t="s">
        <v>196</v>
      </c>
      <c r="BE270" s="237">
        <f>IF(N270="základní",J270,0)</f>
        <v>0</v>
      </c>
      <c r="BF270" s="237">
        <f>IF(N270="snížená",J270,0)</f>
        <v>0</v>
      </c>
      <c r="BG270" s="237">
        <f>IF(N270="zákl. přenesená",J270,0)</f>
        <v>0</v>
      </c>
      <c r="BH270" s="237">
        <f>IF(N270="sníž. přenesená",J270,0)</f>
        <v>0</v>
      </c>
      <c r="BI270" s="237">
        <f>IF(N270="nulová",J270,0)</f>
        <v>0</v>
      </c>
      <c r="BJ270" s="128" t="s">
        <v>78</v>
      </c>
      <c r="BK270" s="237">
        <f>ROUND(I270*H270,2)</f>
        <v>0</v>
      </c>
      <c r="BL270" s="128" t="s">
        <v>2605</v>
      </c>
      <c r="BM270" s="128" t="s">
        <v>3248</v>
      </c>
    </row>
    <row r="271" spans="2:65" s="140" customFormat="1" ht="16.5" customHeight="1">
      <c r="B271" s="141"/>
      <c r="C271" s="227" t="s">
        <v>931</v>
      </c>
      <c r="D271" s="227" t="s">
        <v>198</v>
      </c>
      <c r="E271" s="228" t="s">
        <v>2607</v>
      </c>
      <c r="F271" s="229" t="s">
        <v>2608</v>
      </c>
      <c r="G271" s="230" t="s">
        <v>916</v>
      </c>
      <c r="H271" s="231">
        <v>1</v>
      </c>
      <c r="I271" s="26"/>
      <c r="J271" s="232">
        <f>ROUND(I271*H271,2)</f>
        <v>0</v>
      </c>
      <c r="K271" s="229" t="s">
        <v>202</v>
      </c>
      <c r="L271" s="141"/>
      <c r="M271" s="233" t="s">
        <v>5</v>
      </c>
      <c r="N271" s="234" t="s">
        <v>42</v>
      </c>
      <c r="O271" s="142"/>
      <c r="P271" s="235">
        <f>O271*H271</f>
        <v>0</v>
      </c>
      <c r="Q271" s="235">
        <v>0</v>
      </c>
      <c r="R271" s="235">
        <f>Q271*H271</f>
        <v>0</v>
      </c>
      <c r="S271" s="235">
        <v>0</v>
      </c>
      <c r="T271" s="236">
        <f>S271*H271</f>
        <v>0</v>
      </c>
      <c r="AR271" s="128" t="s">
        <v>2605</v>
      </c>
      <c r="AT271" s="128" t="s">
        <v>198</v>
      </c>
      <c r="AU271" s="128" t="s">
        <v>78</v>
      </c>
      <c r="AY271" s="128" t="s">
        <v>196</v>
      </c>
      <c r="BE271" s="237">
        <f>IF(N271="základní",J271,0)</f>
        <v>0</v>
      </c>
      <c r="BF271" s="237">
        <f>IF(N271="snížená",J271,0)</f>
        <v>0</v>
      </c>
      <c r="BG271" s="237">
        <f>IF(N271="zákl. přenesená",J271,0)</f>
        <v>0</v>
      </c>
      <c r="BH271" s="237">
        <f>IF(N271="sníž. přenesená",J271,0)</f>
        <v>0</v>
      </c>
      <c r="BI271" s="237">
        <f>IF(N271="nulová",J271,0)</f>
        <v>0</v>
      </c>
      <c r="BJ271" s="128" t="s">
        <v>78</v>
      </c>
      <c r="BK271" s="237">
        <f>ROUND(I271*H271,2)</f>
        <v>0</v>
      </c>
      <c r="BL271" s="128" t="s">
        <v>2605</v>
      </c>
      <c r="BM271" s="128" t="s">
        <v>3249</v>
      </c>
    </row>
    <row r="272" spans="2:65" s="140" customFormat="1" ht="16.5" customHeight="1">
      <c r="B272" s="141"/>
      <c r="C272" s="227" t="s">
        <v>612</v>
      </c>
      <c r="D272" s="227" t="s">
        <v>198</v>
      </c>
      <c r="E272" s="228" t="s">
        <v>2610</v>
      </c>
      <c r="F272" s="229" t="s">
        <v>2611</v>
      </c>
      <c r="G272" s="230" t="s">
        <v>916</v>
      </c>
      <c r="H272" s="231">
        <v>1</v>
      </c>
      <c r="I272" s="26"/>
      <c r="J272" s="232">
        <f>ROUND(I272*H272,2)</f>
        <v>0</v>
      </c>
      <c r="K272" s="229" t="s">
        <v>5</v>
      </c>
      <c r="L272" s="141"/>
      <c r="M272" s="233" t="s">
        <v>5</v>
      </c>
      <c r="N272" s="283" t="s">
        <v>42</v>
      </c>
      <c r="O272" s="284"/>
      <c r="P272" s="285">
        <f>O272*H272</f>
        <v>0</v>
      </c>
      <c r="Q272" s="285">
        <v>0</v>
      </c>
      <c r="R272" s="285">
        <f>Q272*H272</f>
        <v>0</v>
      </c>
      <c r="S272" s="285">
        <v>0</v>
      </c>
      <c r="T272" s="286">
        <f>S272*H272</f>
        <v>0</v>
      </c>
      <c r="AR272" s="128" t="s">
        <v>2605</v>
      </c>
      <c r="AT272" s="128" t="s">
        <v>198</v>
      </c>
      <c r="AU272" s="128" t="s">
        <v>78</v>
      </c>
      <c r="AY272" s="128" t="s">
        <v>196</v>
      </c>
      <c r="BE272" s="237">
        <f>IF(N272="základní",J272,0)</f>
        <v>0</v>
      </c>
      <c r="BF272" s="237">
        <f>IF(N272="snížená",J272,0)</f>
        <v>0</v>
      </c>
      <c r="BG272" s="237">
        <f>IF(N272="zákl. přenesená",J272,0)</f>
        <v>0</v>
      </c>
      <c r="BH272" s="237">
        <f>IF(N272="sníž. přenesená",J272,0)</f>
        <v>0</v>
      </c>
      <c r="BI272" s="237">
        <f>IF(N272="nulová",J272,0)</f>
        <v>0</v>
      </c>
      <c r="BJ272" s="128" t="s">
        <v>78</v>
      </c>
      <c r="BK272" s="237">
        <f>ROUND(I272*H272,2)</f>
        <v>0</v>
      </c>
      <c r="BL272" s="128" t="s">
        <v>2605</v>
      </c>
      <c r="BM272" s="128" t="s">
        <v>3250</v>
      </c>
    </row>
    <row r="273" spans="2:12" s="140" customFormat="1" ht="6.95" customHeight="1">
      <c r="B273" s="167"/>
      <c r="C273" s="168"/>
      <c r="D273" s="168"/>
      <c r="E273" s="168"/>
      <c r="F273" s="168"/>
      <c r="G273" s="168"/>
      <c r="H273" s="168"/>
      <c r="I273" s="17"/>
      <c r="J273" s="168"/>
      <c r="K273" s="168"/>
      <c r="L273" s="141"/>
    </row>
  </sheetData>
  <sheetProtection password="CC4E" sheet="1" objects="1" scenarios="1" selectLockedCells="1"/>
  <autoFilter ref="C91:K272"/>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topLeftCell="A1">
      <pane ySplit="1" topLeftCell="A2" activePane="bottomLeft" state="frozen"/>
      <selection pane="bottomLeft" activeCell="I88" sqref="I88"/>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113</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2696</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3251</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ROUND(J83,2)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ROUND(SUM(BE83:BE92),2)</f>
        <v>0</v>
      </c>
      <c r="G32" s="142"/>
      <c r="H32" s="142"/>
      <c r="I32" s="15">
        <v>0.21</v>
      </c>
      <c r="J32" s="159">
        <f>ROUND(ROUND((SUM(BE83:BE92)),2)*I32,2)</f>
        <v>0</v>
      </c>
      <c r="K32" s="144"/>
    </row>
    <row r="33" spans="2:11" s="140" customFormat="1" ht="14.45" customHeight="1">
      <c r="B33" s="141"/>
      <c r="C33" s="142"/>
      <c r="D33" s="142"/>
      <c r="E33" s="158" t="s">
        <v>43</v>
      </c>
      <c r="F33" s="159">
        <f>ROUND(SUM(BF83:BF92),2)</f>
        <v>0</v>
      </c>
      <c r="G33" s="142"/>
      <c r="H33" s="142"/>
      <c r="I33" s="15">
        <v>0.15</v>
      </c>
      <c r="J33" s="159">
        <f>ROUND(ROUND((SUM(BF83:BF92)),2)*I33,2)</f>
        <v>0</v>
      </c>
      <c r="K33" s="144"/>
    </row>
    <row r="34" spans="2:11" s="140" customFormat="1" ht="14.45" customHeight="1" hidden="1">
      <c r="B34" s="141"/>
      <c r="C34" s="142"/>
      <c r="D34" s="142"/>
      <c r="E34" s="158" t="s">
        <v>44</v>
      </c>
      <c r="F34" s="159">
        <f>ROUND(SUM(BG83:BG92),2)</f>
        <v>0</v>
      </c>
      <c r="G34" s="142"/>
      <c r="H34" s="142"/>
      <c r="I34" s="15">
        <v>0.21</v>
      </c>
      <c r="J34" s="159">
        <v>0</v>
      </c>
      <c r="K34" s="144"/>
    </row>
    <row r="35" spans="2:11" s="140" customFormat="1" ht="14.45" customHeight="1" hidden="1">
      <c r="B35" s="141"/>
      <c r="C35" s="142"/>
      <c r="D35" s="142"/>
      <c r="E35" s="158" t="s">
        <v>45</v>
      </c>
      <c r="F35" s="159">
        <f>ROUND(SUM(BH83:BH92),2)</f>
        <v>0</v>
      </c>
      <c r="G35" s="142"/>
      <c r="H35" s="142"/>
      <c r="I35" s="15">
        <v>0.15</v>
      </c>
      <c r="J35" s="159">
        <v>0</v>
      </c>
      <c r="K35" s="144"/>
    </row>
    <row r="36" spans="2:11" s="140" customFormat="1" ht="14.45" customHeight="1" hidden="1">
      <c r="B36" s="141"/>
      <c r="C36" s="142"/>
      <c r="D36" s="142"/>
      <c r="E36" s="158" t="s">
        <v>46</v>
      </c>
      <c r="F36" s="159">
        <f>ROUND(SUM(BI83:BI92),2)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2696</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SO02-05 - Elektroinstalace - slaboproud</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J83</f>
        <v>0</v>
      </c>
      <c r="K60" s="144"/>
      <c r="AU60" s="128" t="s">
        <v>143</v>
      </c>
    </row>
    <row r="61" spans="2:11" s="184" customFormat="1" ht="24.95" customHeight="1">
      <c r="B61" s="178"/>
      <c r="C61" s="179"/>
      <c r="D61" s="180" t="s">
        <v>3252</v>
      </c>
      <c r="E61" s="181"/>
      <c r="F61" s="181"/>
      <c r="G61" s="181"/>
      <c r="H61" s="181"/>
      <c r="I61" s="20"/>
      <c r="J61" s="182">
        <f>J84</f>
        <v>0</v>
      </c>
      <c r="K61" s="183"/>
    </row>
    <row r="62" spans="2:11" s="140" customFormat="1" ht="21.75" customHeight="1">
      <c r="B62" s="141"/>
      <c r="C62" s="142"/>
      <c r="D62" s="142"/>
      <c r="E62" s="142"/>
      <c r="F62" s="142"/>
      <c r="G62" s="142"/>
      <c r="H62" s="142"/>
      <c r="I62" s="10"/>
      <c r="J62" s="142"/>
      <c r="K62" s="144"/>
    </row>
    <row r="63" spans="2:11" s="140" customFormat="1" ht="6.95" customHeight="1">
      <c r="B63" s="167"/>
      <c r="C63" s="168"/>
      <c r="D63" s="168"/>
      <c r="E63" s="168"/>
      <c r="F63" s="168"/>
      <c r="G63" s="168"/>
      <c r="H63" s="168"/>
      <c r="I63" s="17"/>
      <c r="J63" s="168"/>
      <c r="K63" s="169"/>
    </row>
    <row r="67" spans="2:12" s="140" customFormat="1" ht="6.95" customHeight="1">
      <c r="B67" s="170"/>
      <c r="C67" s="171"/>
      <c r="D67" s="171"/>
      <c r="E67" s="171"/>
      <c r="F67" s="171"/>
      <c r="G67" s="171"/>
      <c r="H67" s="171"/>
      <c r="I67" s="18"/>
      <c r="J67" s="171"/>
      <c r="K67" s="171"/>
      <c r="L67" s="141"/>
    </row>
    <row r="68" spans="2:12" s="140" customFormat="1" ht="36.95" customHeight="1">
      <c r="B68" s="141"/>
      <c r="C68" s="192" t="s">
        <v>180</v>
      </c>
      <c r="I68" s="22"/>
      <c r="L68" s="141"/>
    </row>
    <row r="69" spans="2:12" s="140" customFormat="1" ht="6.95" customHeight="1">
      <c r="B69" s="141"/>
      <c r="I69" s="22"/>
      <c r="L69" s="141"/>
    </row>
    <row r="70" spans="2:12" s="140" customFormat="1" ht="14.45" customHeight="1">
      <c r="B70" s="141"/>
      <c r="C70" s="193" t="s">
        <v>19</v>
      </c>
      <c r="I70" s="22"/>
      <c r="L70" s="141"/>
    </row>
    <row r="71" spans="2:12" s="140" customFormat="1" ht="16.5" customHeight="1">
      <c r="B71" s="141"/>
      <c r="E71" s="194" t="str">
        <f>E7</f>
        <v>Přístavba ZŠ Komenského, Dačice</v>
      </c>
      <c r="F71" s="195"/>
      <c r="G71" s="195"/>
      <c r="H71" s="195"/>
      <c r="I71" s="22"/>
      <c r="L71" s="141"/>
    </row>
    <row r="72" spans="2:12" ht="15">
      <c r="B72" s="132"/>
      <c r="C72" s="193" t="s">
        <v>134</v>
      </c>
      <c r="L72" s="132"/>
    </row>
    <row r="73" spans="2:12" s="140" customFormat="1" ht="16.5" customHeight="1">
      <c r="B73" s="141"/>
      <c r="E73" s="194" t="s">
        <v>2696</v>
      </c>
      <c r="F73" s="196"/>
      <c r="G73" s="196"/>
      <c r="H73" s="196"/>
      <c r="I73" s="22"/>
      <c r="L73" s="141"/>
    </row>
    <row r="74" spans="2:12" s="140" customFormat="1" ht="14.45" customHeight="1">
      <c r="B74" s="141"/>
      <c r="C74" s="193" t="s">
        <v>136</v>
      </c>
      <c r="I74" s="22"/>
      <c r="L74" s="141"/>
    </row>
    <row r="75" spans="2:12" s="140" customFormat="1" ht="17.25" customHeight="1">
      <c r="B75" s="141"/>
      <c r="E75" s="197" t="str">
        <f>E11</f>
        <v>SO02-05 - Elektroinstalace - slaboproud</v>
      </c>
      <c r="F75" s="196"/>
      <c r="G75" s="196"/>
      <c r="H75" s="196"/>
      <c r="I75" s="22"/>
      <c r="L75" s="141"/>
    </row>
    <row r="76" spans="2:12" s="140" customFormat="1" ht="6.95" customHeight="1">
      <c r="B76" s="141"/>
      <c r="I76" s="22"/>
      <c r="L76" s="141"/>
    </row>
    <row r="77" spans="2:12" s="140" customFormat="1" ht="18" customHeight="1">
      <c r="B77" s="141"/>
      <c r="C77" s="193" t="s">
        <v>23</v>
      </c>
      <c r="F77" s="198" t="str">
        <f>F14</f>
        <v xml:space="preserve"> </v>
      </c>
      <c r="I77" s="23" t="s">
        <v>25</v>
      </c>
      <c r="J77" s="199">
        <f>IF(J14="","",J14)</f>
        <v>43418</v>
      </c>
      <c r="L77" s="141"/>
    </row>
    <row r="78" spans="2:12" s="140" customFormat="1" ht="6.95" customHeight="1">
      <c r="B78" s="141"/>
      <c r="I78" s="22"/>
      <c r="L78" s="141"/>
    </row>
    <row r="79" spans="2:12" s="140" customFormat="1" ht="15">
      <c r="B79" s="141"/>
      <c r="C79" s="193" t="s">
        <v>26</v>
      </c>
      <c r="F79" s="198" t="str">
        <f>E17</f>
        <v>Město Dačice</v>
      </c>
      <c r="I79" s="23" t="s">
        <v>32</v>
      </c>
      <c r="J79" s="198" t="str">
        <f>E23</f>
        <v>f-plan, spol. s r.o.</v>
      </c>
      <c r="L79" s="141"/>
    </row>
    <row r="80" spans="2:12" s="140" customFormat="1" ht="14.45" customHeight="1">
      <c r="B80" s="141"/>
      <c r="C80" s="193" t="s">
        <v>30</v>
      </c>
      <c r="F80" s="198" t="str">
        <f>IF(E20="","",E20)</f>
        <v/>
      </c>
      <c r="I80" s="22"/>
      <c r="L80" s="141"/>
    </row>
    <row r="81" spans="2:12" s="140" customFormat="1" ht="10.35" customHeight="1">
      <c r="B81" s="141"/>
      <c r="I81" s="22"/>
      <c r="L81" s="141"/>
    </row>
    <row r="82" spans="2:20" s="207" customFormat="1" ht="29.25" customHeight="1">
      <c r="B82" s="200"/>
      <c r="C82" s="201" t="s">
        <v>181</v>
      </c>
      <c r="D82" s="202" t="s">
        <v>56</v>
      </c>
      <c r="E82" s="202" t="s">
        <v>52</v>
      </c>
      <c r="F82" s="202" t="s">
        <v>182</v>
      </c>
      <c r="G82" s="202" t="s">
        <v>183</v>
      </c>
      <c r="H82" s="202" t="s">
        <v>184</v>
      </c>
      <c r="I82" s="24" t="s">
        <v>185</v>
      </c>
      <c r="J82" s="202" t="s">
        <v>141</v>
      </c>
      <c r="K82" s="203" t="s">
        <v>186</v>
      </c>
      <c r="L82" s="200"/>
      <c r="M82" s="204" t="s">
        <v>187</v>
      </c>
      <c r="N82" s="205" t="s">
        <v>41</v>
      </c>
      <c r="O82" s="205" t="s">
        <v>188</v>
      </c>
      <c r="P82" s="205" t="s">
        <v>189</v>
      </c>
      <c r="Q82" s="205" t="s">
        <v>190</v>
      </c>
      <c r="R82" s="205" t="s">
        <v>191</v>
      </c>
      <c r="S82" s="205" t="s">
        <v>192</v>
      </c>
      <c r="T82" s="206" t="s">
        <v>193</v>
      </c>
    </row>
    <row r="83" spans="2:63" s="140" customFormat="1" ht="29.25" customHeight="1">
      <c r="B83" s="141"/>
      <c r="C83" s="208" t="s">
        <v>142</v>
      </c>
      <c r="I83" s="22"/>
      <c r="J83" s="209">
        <f>BK83</f>
        <v>0</v>
      </c>
      <c r="L83" s="141"/>
      <c r="M83" s="210"/>
      <c r="N83" s="153"/>
      <c r="O83" s="153"/>
      <c r="P83" s="211">
        <f>P84</f>
        <v>0</v>
      </c>
      <c r="Q83" s="153"/>
      <c r="R83" s="211">
        <f>R84</f>
        <v>0</v>
      </c>
      <c r="S83" s="153"/>
      <c r="T83" s="212">
        <f>T84</f>
        <v>0</v>
      </c>
      <c r="AT83" s="128" t="s">
        <v>70</v>
      </c>
      <c r="AU83" s="128" t="s">
        <v>143</v>
      </c>
      <c r="BK83" s="213">
        <f>BK84</f>
        <v>0</v>
      </c>
    </row>
    <row r="84" spans="2:63" s="215" customFormat="1" ht="37.35" customHeight="1">
      <c r="B84" s="214"/>
      <c r="D84" s="216" t="s">
        <v>70</v>
      </c>
      <c r="E84" s="217" t="s">
        <v>2253</v>
      </c>
      <c r="F84" s="217" t="s">
        <v>3253</v>
      </c>
      <c r="I84" s="25"/>
      <c r="J84" s="218">
        <f>BK84</f>
        <v>0</v>
      </c>
      <c r="L84" s="214"/>
      <c r="M84" s="219"/>
      <c r="N84" s="220"/>
      <c r="O84" s="220"/>
      <c r="P84" s="221">
        <f>SUM(P85:P92)</f>
        <v>0</v>
      </c>
      <c r="Q84" s="220"/>
      <c r="R84" s="221">
        <f>SUM(R85:R92)</f>
        <v>0</v>
      </c>
      <c r="S84" s="220"/>
      <c r="T84" s="222">
        <f>SUM(T85:T92)</f>
        <v>0</v>
      </c>
      <c r="AR84" s="216" t="s">
        <v>215</v>
      </c>
      <c r="AT84" s="223" t="s">
        <v>70</v>
      </c>
      <c r="AU84" s="223" t="s">
        <v>71</v>
      </c>
      <c r="AY84" s="216" t="s">
        <v>196</v>
      </c>
      <c r="BK84" s="224">
        <f>SUM(BK85:BK92)</f>
        <v>0</v>
      </c>
    </row>
    <row r="85" spans="2:65" s="140" customFormat="1" ht="16.5" customHeight="1">
      <c r="B85" s="141"/>
      <c r="C85" s="227" t="s">
        <v>78</v>
      </c>
      <c r="D85" s="227" t="s">
        <v>198</v>
      </c>
      <c r="E85" s="228" t="s">
        <v>2622</v>
      </c>
      <c r="F85" s="229" t="s">
        <v>2623</v>
      </c>
      <c r="G85" s="230" t="s">
        <v>2115</v>
      </c>
      <c r="H85" s="231">
        <v>1</v>
      </c>
      <c r="I85" s="26"/>
      <c r="J85" s="232">
        <f aca="true" t="shared" si="0" ref="J85:J92">ROUND(I85*H85,2)</f>
        <v>0</v>
      </c>
      <c r="K85" s="229" t="s">
        <v>5</v>
      </c>
      <c r="L85" s="141"/>
      <c r="M85" s="233" t="s">
        <v>5</v>
      </c>
      <c r="N85" s="234" t="s">
        <v>42</v>
      </c>
      <c r="O85" s="142"/>
      <c r="P85" s="235">
        <f aca="true" t="shared" si="1" ref="P85:P92">O85*H85</f>
        <v>0</v>
      </c>
      <c r="Q85" s="235">
        <v>0</v>
      </c>
      <c r="R85" s="235">
        <f aca="true" t="shared" si="2" ref="R85:R92">Q85*H85</f>
        <v>0</v>
      </c>
      <c r="S85" s="235">
        <v>0</v>
      </c>
      <c r="T85" s="236">
        <f aca="true" t="shared" si="3" ref="T85:T92">S85*H85</f>
        <v>0</v>
      </c>
      <c r="AR85" s="128" t="s">
        <v>382</v>
      </c>
      <c r="AT85" s="128" t="s">
        <v>198</v>
      </c>
      <c r="AU85" s="128" t="s">
        <v>78</v>
      </c>
      <c r="AY85" s="128" t="s">
        <v>196</v>
      </c>
      <c r="BE85" s="237">
        <f aca="true" t="shared" si="4" ref="BE85:BE92">IF(N85="základní",J85,0)</f>
        <v>0</v>
      </c>
      <c r="BF85" s="237">
        <f aca="true" t="shared" si="5" ref="BF85:BF92">IF(N85="snížená",J85,0)</f>
        <v>0</v>
      </c>
      <c r="BG85" s="237">
        <f aca="true" t="shared" si="6" ref="BG85:BG92">IF(N85="zákl. přenesená",J85,0)</f>
        <v>0</v>
      </c>
      <c r="BH85" s="237">
        <f aca="true" t="shared" si="7" ref="BH85:BH92">IF(N85="sníž. přenesená",J85,0)</f>
        <v>0</v>
      </c>
      <c r="BI85" s="237">
        <f aca="true" t="shared" si="8" ref="BI85:BI92">IF(N85="nulová",J85,0)</f>
        <v>0</v>
      </c>
      <c r="BJ85" s="128" t="s">
        <v>78</v>
      </c>
      <c r="BK85" s="237">
        <f aca="true" t="shared" si="9" ref="BK85:BK92">ROUND(I85*H85,2)</f>
        <v>0</v>
      </c>
      <c r="BL85" s="128" t="s">
        <v>382</v>
      </c>
      <c r="BM85" s="128" t="s">
        <v>80</v>
      </c>
    </row>
    <row r="86" spans="2:65" s="140" customFormat="1" ht="16.5" customHeight="1">
      <c r="B86" s="141"/>
      <c r="C86" s="227" t="s">
        <v>80</v>
      </c>
      <c r="D86" s="227" t="s">
        <v>198</v>
      </c>
      <c r="E86" s="228" t="s">
        <v>2624</v>
      </c>
      <c r="F86" s="229" t="s">
        <v>2625</v>
      </c>
      <c r="G86" s="230" t="s">
        <v>2115</v>
      </c>
      <c r="H86" s="231">
        <v>1</v>
      </c>
      <c r="I86" s="26"/>
      <c r="J86" s="232">
        <f t="shared" si="0"/>
        <v>0</v>
      </c>
      <c r="K86" s="229" t="s">
        <v>5</v>
      </c>
      <c r="L86" s="141"/>
      <c r="M86" s="233" t="s">
        <v>5</v>
      </c>
      <c r="N86" s="234" t="s">
        <v>42</v>
      </c>
      <c r="O86" s="142"/>
      <c r="P86" s="235">
        <f t="shared" si="1"/>
        <v>0</v>
      </c>
      <c r="Q86" s="235">
        <v>0</v>
      </c>
      <c r="R86" s="235">
        <f t="shared" si="2"/>
        <v>0</v>
      </c>
      <c r="S86" s="235">
        <v>0</v>
      </c>
      <c r="T86" s="236">
        <f t="shared" si="3"/>
        <v>0</v>
      </c>
      <c r="AR86" s="128" t="s">
        <v>382</v>
      </c>
      <c r="AT86" s="128" t="s">
        <v>198</v>
      </c>
      <c r="AU86" s="128" t="s">
        <v>78</v>
      </c>
      <c r="AY86" s="128" t="s">
        <v>196</v>
      </c>
      <c r="BE86" s="237">
        <f t="shared" si="4"/>
        <v>0</v>
      </c>
      <c r="BF86" s="237">
        <f t="shared" si="5"/>
        <v>0</v>
      </c>
      <c r="BG86" s="237">
        <f t="shared" si="6"/>
        <v>0</v>
      </c>
      <c r="BH86" s="237">
        <f t="shared" si="7"/>
        <v>0</v>
      </c>
      <c r="BI86" s="237">
        <f t="shared" si="8"/>
        <v>0</v>
      </c>
      <c r="BJ86" s="128" t="s">
        <v>78</v>
      </c>
      <c r="BK86" s="237">
        <f t="shared" si="9"/>
        <v>0</v>
      </c>
      <c r="BL86" s="128" t="s">
        <v>382</v>
      </c>
      <c r="BM86" s="128" t="s">
        <v>203</v>
      </c>
    </row>
    <row r="87" spans="2:65" s="140" customFormat="1" ht="16.5" customHeight="1">
      <c r="B87" s="141"/>
      <c r="C87" s="227" t="s">
        <v>215</v>
      </c>
      <c r="D87" s="227" t="s">
        <v>198</v>
      </c>
      <c r="E87" s="228" t="s">
        <v>2626</v>
      </c>
      <c r="F87" s="229" t="s">
        <v>2627</v>
      </c>
      <c r="G87" s="230" t="s">
        <v>2115</v>
      </c>
      <c r="H87" s="231">
        <v>4</v>
      </c>
      <c r="I87" s="26"/>
      <c r="J87" s="232">
        <f t="shared" si="0"/>
        <v>0</v>
      </c>
      <c r="K87" s="229" t="s">
        <v>5</v>
      </c>
      <c r="L87" s="141"/>
      <c r="M87" s="233" t="s">
        <v>5</v>
      </c>
      <c r="N87" s="234" t="s">
        <v>42</v>
      </c>
      <c r="O87" s="142"/>
      <c r="P87" s="235">
        <f t="shared" si="1"/>
        <v>0</v>
      </c>
      <c r="Q87" s="235">
        <v>0</v>
      </c>
      <c r="R87" s="235">
        <f t="shared" si="2"/>
        <v>0</v>
      </c>
      <c r="S87" s="235">
        <v>0</v>
      </c>
      <c r="T87" s="236">
        <f t="shared" si="3"/>
        <v>0</v>
      </c>
      <c r="AR87" s="128" t="s">
        <v>382</v>
      </c>
      <c r="AT87" s="128" t="s">
        <v>198</v>
      </c>
      <c r="AU87" s="128" t="s">
        <v>78</v>
      </c>
      <c r="AY87" s="128" t="s">
        <v>196</v>
      </c>
      <c r="BE87" s="237">
        <f t="shared" si="4"/>
        <v>0</v>
      </c>
      <c r="BF87" s="237">
        <f t="shared" si="5"/>
        <v>0</v>
      </c>
      <c r="BG87" s="237">
        <f t="shared" si="6"/>
        <v>0</v>
      </c>
      <c r="BH87" s="237">
        <f t="shared" si="7"/>
        <v>0</v>
      </c>
      <c r="BI87" s="237">
        <f t="shared" si="8"/>
        <v>0</v>
      </c>
      <c r="BJ87" s="128" t="s">
        <v>78</v>
      </c>
      <c r="BK87" s="237">
        <f t="shared" si="9"/>
        <v>0</v>
      </c>
      <c r="BL87" s="128" t="s">
        <v>382</v>
      </c>
      <c r="BM87" s="128" t="s">
        <v>221</v>
      </c>
    </row>
    <row r="88" spans="2:65" s="140" customFormat="1" ht="16.5" customHeight="1">
      <c r="B88" s="141"/>
      <c r="C88" s="227" t="s">
        <v>203</v>
      </c>
      <c r="D88" s="227" t="s">
        <v>198</v>
      </c>
      <c r="E88" s="228" t="s">
        <v>2628</v>
      </c>
      <c r="F88" s="229" t="s">
        <v>2629</v>
      </c>
      <c r="G88" s="230" t="s">
        <v>2115</v>
      </c>
      <c r="H88" s="231">
        <v>2</v>
      </c>
      <c r="I88" s="26"/>
      <c r="J88" s="232">
        <f t="shared" si="0"/>
        <v>0</v>
      </c>
      <c r="K88" s="229" t="s">
        <v>5</v>
      </c>
      <c r="L88" s="141"/>
      <c r="M88" s="233" t="s">
        <v>5</v>
      </c>
      <c r="N88" s="234" t="s">
        <v>42</v>
      </c>
      <c r="O88" s="142"/>
      <c r="P88" s="235">
        <f t="shared" si="1"/>
        <v>0</v>
      </c>
      <c r="Q88" s="235">
        <v>0</v>
      </c>
      <c r="R88" s="235">
        <f t="shared" si="2"/>
        <v>0</v>
      </c>
      <c r="S88" s="235">
        <v>0</v>
      </c>
      <c r="T88" s="236">
        <f t="shared" si="3"/>
        <v>0</v>
      </c>
      <c r="AR88" s="128" t="s">
        <v>382</v>
      </c>
      <c r="AT88" s="128" t="s">
        <v>198</v>
      </c>
      <c r="AU88" s="128" t="s">
        <v>78</v>
      </c>
      <c r="AY88" s="128" t="s">
        <v>196</v>
      </c>
      <c r="BE88" s="237">
        <f t="shared" si="4"/>
        <v>0</v>
      </c>
      <c r="BF88" s="237">
        <f t="shared" si="5"/>
        <v>0</v>
      </c>
      <c r="BG88" s="237">
        <f t="shared" si="6"/>
        <v>0</v>
      </c>
      <c r="BH88" s="237">
        <f t="shared" si="7"/>
        <v>0</v>
      </c>
      <c r="BI88" s="237">
        <f t="shared" si="8"/>
        <v>0</v>
      </c>
      <c r="BJ88" s="128" t="s">
        <v>78</v>
      </c>
      <c r="BK88" s="237">
        <f t="shared" si="9"/>
        <v>0</v>
      </c>
      <c r="BL88" s="128" t="s">
        <v>382</v>
      </c>
      <c r="BM88" s="128" t="s">
        <v>230</v>
      </c>
    </row>
    <row r="89" spans="2:65" s="140" customFormat="1" ht="16.5" customHeight="1">
      <c r="B89" s="141"/>
      <c r="C89" s="227" t="s">
        <v>224</v>
      </c>
      <c r="D89" s="227" t="s">
        <v>198</v>
      </c>
      <c r="E89" s="228" t="s">
        <v>2630</v>
      </c>
      <c r="F89" s="229" t="s">
        <v>2631</v>
      </c>
      <c r="G89" s="230" t="s">
        <v>2115</v>
      </c>
      <c r="H89" s="231">
        <v>1</v>
      </c>
      <c r="I89" s="26"/>
      <c r="J89" s="232">
        <f t="shared" si="0"/>
        <v>0</v>
      </c>
      <c r="K89" s="229" t="s">
        <v>5</v>
      </c>
      <c r="L89" s="141"/>
      <c r="M89" s="233" t="s">
        <v>5</v>
      </c>
      <c r="N89" s="234" t="s">
        <v>42</v>
      </c>
      <c r="O89" s="142"/>
      <c r="P89" s="235">
        <f t="shared" si="1"/>
        <v>0</v>
      </c>
      <c r="Q89" s="235">
        <v>0</v>
      </c>
      <c r="R89" s="235">
        <f t="shared" si="2"/>
        <v>0</v>
      </c>
      <c r="S89" s="235">
        <v>0</v>
      </c>
      <c r="T89" s="236">
        <f t="shared" si="3"/>
        <v>0</v>
      </c>
      <c r="AR89" s="128" t="s">
        <v>382</v>
      </c>
      <c r="AT89" s="128" t="s">
        <v>198</v>
      </c>
      <c r="AU89" s="128" t="s">
        <v>78</v>
      </c>
      <c r="AY89" s="128" t="s">
        <v>196</v>
      </c>
      <c r="BE89" s="237">
        <f t="shared" si="4"/>
        <v>0</v>
      </c>
      <c r="BF89" s="237">
        <f t="shared" si="5"/>
        <v>0</v>
      </c>
      <c r="BG89" s="237">
        <f t="shared" si="6"/>
        <v>0</v>
      </c>
      <c r="BH89" s="237">
        <f t="shared" si="7"/>
        <v>0</v>
      </c>
      <c r="BI89" s="237">
        <f t="shared" si="8"/>
        <v>0</v>
      </c>
      <c r="BJ89" s="128" t="s">
        <v>78</v>
      </c>
      <c r="BK89" s="237">
        <f t="shared" si="9"/>
        <v>0</v>
      </c>
      <c r="BL89" s="128" t="s">
        <v>382</v>
      </c>
      <c r="BM89" s="128" t="s">
        <v>238</v>
      </c>
    </row>
    <row r="90" spans="2:65" s="140" customFormat="1" ht="16.5" customHeight="1">
      <c r="B90" s="141"/>
      <c r="C90" s="227" t="s">
        <v>221</v>
      </c>
      <c r="D90" s="227" t="s">
        <v>198</v>
      </c>
      <c r="E90" s="228" t="s">
        <v>2632</v>
      </c>
      <c r="F90" s="229" t="s">
        <v>2633</v>
      </c>
      <c r="G90" s="230" t="s">
        <v>2115</v>
      </c>
      <c r="H90" s="231">
        <v>22</v>
      </c>
      <c r="I90" s="26"/>
      <c r="J90" s="232">
        <f t="shared" si="0"/>
        <v>0</v>
      </c>
      <c r="K90" s="229" t="s">
        <v>5</v>
      </c>
      <c r="L90" s="141"/>
      <c r="M90" s="233" t="s">
        <v>5</v>
      </c>
      <c r="N90" s="234" t="s">
        <v>42</v>
      </c>
      <c r="O90" s="142"/>
      <c r="P90" s="235">
        <f t="shared" si="1"/>
        <v>0</v>
      </c>
      <c r="Q90" s="235">
        <v>0</v>
      </c>
      <c r="R90" s="235">
        <f t="shared" si="2"/>
        <v>0</v>
      </c>
      <c r="S90" s="235">
        <v>0</v>
      </c>
      <c r="T90" s="236">
        <f t="shared" si="3"/>
        <v>0</v>
      </c>
      <c r="AR90" s="128" t="s">
        <v>382</v>
      </c>
      <c r="AT90" s="128" t="s">
        <v>198</v>
      </c>
      <c r="AU90" s="128" t="s">
        <v>78</v>
      </c>
      <c r="AY90" s="128" t="s">
        <v>196</v>
      </c>
      <c r="BE90" s="237">
        <f t="shared" si="4"/>
        <v>0</v>
      </c>
      <c r="BF90" s="237">
        <f t="shared" si="5"/>
        <v>0</v>
      </c>
      <c r="BG90" s="237">
        <f t="shared" si="6"/>
        <v>0</v>
      </c>
      <c r="BH90" s="237">
        <f t="shared" si="7"/>
        <v>0</v>
      </c>
      <c r="BI90" s="237">
        <f t="shared" si="8"/>
        <v>0</v>
      </c>
      <c r="BJ90" s="128" t="s">
        <v>78</v>
      </c>
      <c r="BK90" s="237">
        <f t="shared" si="9"/>
        <v>0</v>
      </c>
      <c r="BL90" s="128" t="s">
        <v>382</v>
      </c>
      <c r="BM90" s="128" t="s">
        <v>248</v>
      </c>
    </row>
    <row r="91" spans="2:65" s="140" customFormat="1" ht="16.5" customHeight="1">
      <c r="B91" s="141"/>
      <c r="C91" s="227" t="s">
        <v>232</v>
      </c>
      <c r="D91" s="227" t="s">
        <v>198</v>
      </c>
      <c r="E91" s="228" t="s">
        <v>2634</v>
      </c>
      <c r="F91" s="229" t="s">
        <v>2635</v>
      </c>
      <c r="G91" s="230" t="s">
        <v>2115</v>
      </c>
      <c r="H91" s="231">
        <v>1</v>
      </c>
      <c r="I91" s="26"/>
      <c r="J91" s="232">
        <f t="shared" si="0"/>
        <v>0</v>
      </c>
      <c r="K91" s="229" t="s">
        <v>5</v>
      </c>
      <c r="L91" s="141"/>
      <c r="M91" s="233" t="s">
        <v>5</v>
      </c>
      <c r="N91" s="234" t="s">
        <v>42</v>
      </c>
      <c r="O91" s="142"/>
      <c r="P91" s="235">
        <f t="shared" si="1"/>
        <v>0</v>
      </c>
      <c r="Q91" s="235">
        <v>0</v>
      </c>
      <c r="R91" s="235">
        <f t="shared" si="2"/>
        <v>0</v>
      </c>
      <c r="S91" s="235">
        <v>0</v>
      </c>
      <c r="T91" s="236">
        <f t="shared" si="3"/>
        <v>0</v>
      </c>
      <c r="AR91" s="128" t="s">
        <v>382</v>
      </c>
      <c r="AT91" s="128" t="s">
        <v>198</v>
      </c>
      <c r="AU91" s="128" t="s">
        <v>78</v>
      </c>
      <c r="AY91" s="128" t="s">
        <v>196</v>
      </c>
      <c r="BE91" s="237">
        <f t="shared" si="4"/>
        <v>0</v>
      </c>
      <c r="BF91" s="237">
        <f t="shared" si="5"/>
        <v>0</v>
      </c>
      <c r="BG91" s="237">
        <f t="shared" si="6"/>
        <v>0</v>
      </c>
      <c r="BH91" s="237">
        <f t="shared" si="7"/>
        <v>0</v>
      </c>
      <c r="BI91" s="237">
        <f t="shared" si="8"/>
        <v>0</v>
      </c>
      <c r="BJ91" s="128" t="s">
        <v>78</v>
      </c>
      <c r="BK91" s="237">
        <f t="shared" si="9"/>
        <v>0</v>
      </c>
      <c r="BL91" s="128" t="s">
        <v>382</v>
      </c>
      <c r="BM91" s="128" t="s">
        <v>255</v>
      </c>
    </row>
    <row r="92" spans="2:65" s="140" customFormat="1" ht="16.5" customHeight="1">
      <c r="B92" s="141"/>
      <c r="C92" s="227" t="s">
        <v>230</v>
      </c>
      <c r="D92" s="227" t="s">
        <v>198</v>
      </c>
      <c r="E92" s="228" t="s">
        <v>2636</v>
      </c>
      <c r="F92" s="229" t="s">
        <v>2637</v>
      </c>
      <c r="G92" s="230" t="s">
        <v>2115</v>
      </c>
      <c r="H92" s="231">
        <v>20</v>
      </c>
      <c r="I92" s="26"/>
      <c r="J92" s="232">
        <f t="shared" si="0"/>
        <v>0</v>
      </c>
      <c r="K92" s="229" t="s">
        <v>5</v>
      </c>
      <c r="L92" s="141"/>
      <c r="M92" s="233" t="s">
        <v>5</v>
      </c>
      <c r="N92" s="283" t="s">
        <v>42</v>
      </c>
      <c r="O92" s="284"/>
      <c r="P92" s="285">
        <f t="shared" si="1"/>
        <v>0</v>
      </c>
      <c r="Q92" s="285">
        <v>0</v>
      </c>
      <c r="R92" s="285">
        <f t="shared" si="2"/>
        <v>0</v>
      </c>
      <c r="S92" s="285">
        <v>0</v>
      </c>
      <c r="T92" s="286">
        <f t="shared" si="3"/>
        <v>0</v>
      </c>
      <c r="AR92" s="128" t="s">
        <v>382</v>
      </c>
      <c r="AT92" s="128" t="s">
        <v>198</v>
      </c>
      <c r="AU92" s="128" t="s">
        <v>78</v>
      </c>
      <c r="AY92" s="128" t="s">
        <v>196</v>
      </c>
      <c r="BE92" s="237">
        <f t="shared" si="4"/>
        <v>0</v>
      </c>
      <c r="BF92" s="237">
        <f t="shared" si="5"/>
        <v>0</v>
      </c>
      <c r="BG92" s="237">
        <f t="shared" si="6"/>
        <v>0</v>
      </c>
      <c r="BH92" s="237">
        <f t="shared" si="7"/>
        <v>0</v>
      </c>
      <c r="BI92" s="237">
        <f t="shared" si="8"/>
        <v>0</v>
      </c>
      <c r="BJ92" s="128" t="s">
        <v>78</v>
      </c>
      <c r="BK92" s="237">
        <f t="shared" si="9"/>
        <v>0</v>
      </c>
      <c r="BL92" s="128" t="s">
        <v>382</v>
      </c>
      <c r="BM92" s="128" t="s">
        <v>263</v>
      </c>
    </row>
    <row r="93" spans="2:12" s="140" customFormat="1" ht="6.95" customHeight="1">
      <c r="B93" s="167"/>
      <c r="C93" s="168"/>
      <c r="D93" s="168"/>
      <c r="E93" s="168"/>
      <c r="F93" s="168"/>
      <c r="G93" s="168"/>
      <c r="H93" s="168"/>
      <c r="I93" s="17"/>
      <c r="J93" s="168"/>
      <c r="K93" s="168"/>
      <c r="L93" s="141"/>
    </row>
  </sheetData>
  <sheetProtection password="CC4E" sheet="1" objects="1" scenarios="1" selectLockedCells="1"/>
  <autoFilter ref="C82:K92"/>
  <mergeCells count="13">
    <mergeCell ref="E75:H75"/>
    <mergeCell ref="G1:H1"/>
    <mergeCell ref="L2:V2"/>
    <mergeCell ref="E49:H49"/>
    <mergeCell ref="E51:H51"/>
    <mergeCell ref="J55:J56"/>
    <mergeCell ref="E71:H71"/>
    <mergeCell ref="E73:H73"/>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2" activePane="bottomLeft" state="frozen"/>
      <selection pane="bottomLeft" activeCell="I108" sqref="I108"/>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115</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2696</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3254</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ROUND(J86,2)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ROUND(SUM(BE86:BE108),2)</f>
        <v>0</v>
      </c>
      <c r="G32" s="142"/>
      <c r="H32" s="142"/>
      <c r="I32" s="15">
        <v>0.21</v>
      </c>
      <c r="J32" s="159">
        <f>ROUND(ROUND((SUM(BE86:BE108)),2)*I32,2)</f>
        <v>0</v>
      </c>
      <c r="K32" s="144"/>
    </row>
    <row r="33" spans="2:11" s="140" customFormat="1" ht="14.45" customHeight="1">
      <c r="B33" s="141"/>
      <c r="C33" s="142"/>
      <c r="D33" s="142"/>
      <c r="E33" s="158" t="s">
        <v>43</v>
      </c>
      <c r="F33" s="159">
        <f>ROUND(SUM(BF86:BF108),2)</f>
        <v>0</v>
      </c>
      <c r="G33" s="142"/>
      <c r="H33" s="142"/>
      <c r="I33" s="15">
        <v>0.15</v>
      </c>
      <c r="J33" s="159">
        <f>ROUND(ROUND((SUM(BF86:BF108)),2)*I33,2)</f>
        <v>0</v>
      </c>
      <c r="K33" s="144"/>
    </row>
    <row r="34" spans="2:11" s="140" customFormat="1" ht="14.45" customHeight="1" hidden="1">
      <c r="B34" s="141"/>
      <c r="C34" s="142"/>
      <c r="D34" s="142"/>
      <c r="E34" s="158" t="s">
        <v>44</v>
      </c>
      <c r="F34" s="159">
        <f>ROUND(SUM(BG86:BG108),2)</f>
        <v>0</v>
      </c>
      <c r="G34" s="142"/>
      <c r="H34" s="142"/>
      <c r="I34" s="15">
        <v>0.21</v>
      </c>
      <c r="J34" s="159">
        <v>0</v>
      </c>
      <c r="K34" s="144"/>
    </row>
    <row r="35" spans="2:11" s="140" customFormat="1" ht="14.45" customHeight="1" hidden="1">
      <c r="B35" s="141"/>
      <c r="C35" s="142"/>
      <c r="D35" s="142"/>
      <c r="E35" s="158" t="s">
        <v>45</v>
      </c>
      <c r="F35" s="159">
        <f>ROUND(SUM(BH86:BH108),2)</f>
        <v>0</v>
      </c>
      <c r="G35" s="142"/>
      <c r="H35" s="142"/>
      <c r="I35" s="15">
        <v>0.15</v>
      </c>
      <c r="J35" s="159">
        <v>0</v>
      </c>
      <c r="K35" s="144"/>
    </row>
    <row r="36" spans="2:11" s="140" customFormat="1" ht="14.45" customHeight="1" hidden="1">
      <c r="B36" s="141"/>
      <c r="C36" s="142"/>
      <c r="D36" s="142"/>
      <c r="E36" s="158" t="s">
        <v>46</v>
      </c>
      <c r="F36" s="159">
        <f>ROUND(SUM(BI86:BI108),2)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2696</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SO02-06 - Vzduchotechnika</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J86</f>
        <v>0</v>
      </c>
      <c r="K60" s="144"/>
      <c r="AU60" s="128" t="s">
        <v>143</v>
      </c>
    </row>
    <row r="61" spans="2:11" s="184" customFormat="1" ht="24.95" customHeight="1">
      <c r="B61" s="178"/>
      <c r="C61" s="179"/>
      <c r="D61" s="180" t="s">
        <v>3255</v>
      </c>
      <c r="E61" s="181"/>
      <c r="F61" s="181"/>
      <c r="G61" s="181"/>
      <c r="H61" s="181"/>
      <c r="I61" s="20"/>
      <c r="J61" s="182">
        <f>J87</f>
        <v>0</v>
      </c>
      <c r="K61" s="183"/>
    </row>
    <row r="62" spans="2:11" s="191" customFormat="1" ht="19.9" customHeight="1">
      <c r="B62" s="185"/>
      <c r="C62" s="186"/>
      <c r="D62" s="187" t="s">
        <v>3256</v>
      </c>
      <c r="E62" s="188"/>
      <c r="F62" s="188"/>
      <c r="G62" s="188"/>
      <c r="H62" s="188"/>
      <c r="I62" s="21"/>
      <c r="J62" s="189">
        <f>J88</f>
        <v>0</v>
      </c>
      <c r="K62" s="190"/>
    </row>
    <row r="63" spans="2:11" s="191" customFormat="1" ht="19.9" customHeight="1">
      <c r="B63" s="185"/>
      <c r="C63" s="186"/>
      <c r="D63" s="187" t="s">
        <v>3257</v>
      </c>
      <c r="E63" s="188"/>
      <c r="F63" s="188"/>
      <c r="G63" s="188"/>
      <c r="H63" s="188"/>
      <c r="I63" s="21"/>
      <c r="J63" s="189">
        <f>J97</f>
        <v>0</v>
      </c>
      <c r="K63" s="190"/>
    </row>
    <row r="64" spans="2:11" s="184" customFormat="1" ht="24.95" customHeight="1">
      <c r="B64" s="178"/>
      <c r="C64" s="179"/>
      <c r="D64" s="180" t="s">
        <v>3258</v>
      </c>
      <c r="E64" s="181"/>
      <c r="F64" s="181"/>
      <c r="G64" s="181"/>
      <c r="H64" s="181"/>
      <c r="I64" s="20"/>
      <c r="J64" s="182">
        <f>J104</f>
        <v>0</v>
      </c>
      <c r="K64" s="183"/>
    </row>
    <row r="65" spans="2:11" s="140" customFormat="1" ht="21.75" customHeight="1">
      <c r="B65" s="141"/>
      <c r="C65" s="142"/>
      <c r="D65" s="142"/>
      <c r="E65" s="142"/>
      <c r="F65" s="142"/>
      <c r="G65" s="142"/>
      <c r="H65" s="142"/>
      <c r="I65" s="10"/>
      <c r="J65" s="142"/>
      <c r="K65" s="144"/>
    </row>
    <row r="66" spans="2:11" s="140" customFormat="1" ht="6.95" customHeight="1">
      <c r="B66" s="167"/>
      <c r="C66" s="168"/>
      <c r="D66" s="168"/>
      <c r="E66" s="168"/>
      <c r="F66" s="168"/>
      <c r="G66" s="168"/>
      <c r="H66" s="168"/>
      <c r="I66" s="17"/>
      <c r="J66" s="168"/>
      <c r="K66" s="169"/>
    </row>
    <row r="70" spans="2:12" s="140" customFormat="1" ht="6.95" customHeight="1">
      <c r="B70" s="170"/>
      <c r="C70" s="171"/>
      <c r="D70" s="171"/>
      <c r="E70" s="171"/>
      <c r="F70" s="171"/>
      <c r="G70" s="171"/>
      <c r="H70" s="171"/>
      <c r="I70" s="18"/>
      <c r="J70" s="171"/>
      <c r="K70" s="171"/>
      <c r="L70" s="141"/>
    </row>
    <row r="71" spans="2:12" s="140" customFormat="1" ht="36.95" customHeight="1">
      <c r="B71" s="141"/>
      <c r="C71" s="192" t="s">
        <v>180</v>
      </c>
      <c r="I71" s="22"/>
      <c r="L71" s="141"/>
    </row>
    <row r="72" spans="2:12" s="140" customFormat="1" ht="6.95" customHeight="1">
      <c r="B72" s="141"/>
      <c r="I72" s="22"/>
      <c r="L72" s="141"/>
    </row>
    <row r="73" spans="2:12" s="140" customFormat="1" ht="14.45" customHeight="1">
      <c r="B73" s="141"/>
      <c r="C73" s="193" t="s">
        <v>19</v>
      </c>
      <c r="I73" s="22"/>
      <c r="L73" s="141"/>
    </row>
    <row r="74" spans="2:12" s="140" customFormat="1" ht="16.5" customHeight="1">
      <c r="B74" s="141"/>
      <c r="E74" s="194" t="str">
        <f>E7</f>
        <v>Přístavba ZŠ Komenského, Dačice</v>
      </c>
      <c r="F74" s="195"/>
      <c r="G74" s="195"/>
      <c r="H74" s="195"/>
      <c r="I74" s="22"/>
      <c r="L74" s="141"/>
    </row>
    <row r="75" spans="2:12" ht="15">
      <c r="B75" s="132"/>
      <c r="C75" s="193" t="s">
        <v>134</v>
      </c>
      <c r="L75" s="132"/>
    </row>
    <row r="76" spans="2:12" s="140" customFormat="1" ht="16.5" customHeight="1">
      <c r="B76" s="141"/>
      <c r="E76" s="194" t="s">
        <v>2696</v>
      </c>
      <c r="F76" s="196"/>
      <c r="G76" s="196"/>
      <c r="H76" s="196"/>
      <c r="I76" s="22"/>
      <c r="L76" s="141"/>
    </row>
    <row r="77" spans="2:12" s="140" customFormat="1" ht="14.45" customHeight="1">
      <c r="B77" s="141"/>
      <c r="C77" s="193" t="s">
        <v>136</v>
      </c>
      <c r="I77" s="22"/>
      <c r="L77" s="141"/>
    </row>
    <row r="78" spans="2:12" s="140" customFormat="1" ht="17.25" customHeight="1">
      <c r="B78" s="141"/>
      <c r="E78" s="197" t="str">
        <f>E11</f>
        <v>SO02-06 - Vzduchotechnika</v>
      </c>
      <c r="F78" s="196"/>
      <c r="G78" s="196"/>
      <c r="H78" s="196"/>
      <c r="I78" s="22"/>
      <c r="L78" s="141"/>
    </row>
    <row r="79" spans="2:12" s="140" customFormat="1" ht="6.95" customHeight="1">
      <c r="B79" s="141"/>
      <c r="I79" s="22"/>
      <c r="L79" s="141"/>
    </row>
    <row r="80" spans="2:12" s="140" customFormat="1" ht="18" customHeight="1">
      <c r="B80" s="141"/>
      <c r="C80" s="193" t="s">
        <v>23</v>
      </c>
      <c r="F80" s="198" t="str">
        <f>F14</f>
        <v xml:space="preserve"> </v>
      </c>
      <c r="I80" s="23" t="s">
        <v>25</v>
      </c>
      <c r="J80" s="199">
        <f>IF(J14="","",J14)</f>
        <v>43418</v>
      </c>
      <c r="L80" s="141"/>
    </row>
    <row r="81" spans="2:12" s="140" customFormat="1" ht="6.95" customHeight="1">
      <c r="B81" s="141"/>
      <c r="I81" s="22"/>
      <c r="L81" s="141"/>
    </row>
    <row r="82" spans="2:12" s="140" customFormat="1" ht="15">
      <c r="B82" s="141"/>
      <c r="C82" s="193" t="s">
        <v>26</v>
      </c>
      <c r="F82" s="198" t="str">
        <f>E17</f>
        <v>Město Dačice</v>
      </c>
      <c r="I82" s="23" t="s">
        <v>32</v>
      </c>
      <c r="J82" s="198" t="str">
        <f>E23</f>
        <v>f-plan, spol. s r.o.</v>
      </c>
      <c r="L82" s="141"/>
    </row>
    <row r="83" spans="2:12" s="140" customFormat="1" ht="14.45" customHeight="1">
      <c r="B83" s="141"/>
      <c r="C83" s="193" t="s">
        <v>30</v>
      </c>
      <c r="F83" s="198" t="str">
        <f>IF(E20="","",E20)</f>
        <v/>
      </c>
      <c r="I83" s="22"/>
      <c r="L83" s="141"/>
    </row>
    <row r="84" spans="2:12" s="140" customFormat="1" ht="10.35" customHeight="1">
      <c r="B84" s="141"/>
      <c r="I84" s="22"/>
      <c r="L84" s="141"/>
    </row>
    <row r="85" spans="2:20" s="207" customFormat="1" ht="29.25" customHeight="1">
      <c r="B85" s="200"/>
      <c r="C85" s="201" t="s">
        <v>181</v>
      </c>
      <c r="D85" s="202" t="s">
        <v>56</v>
      </c>
      <c r="E85" s="202" t="s">
        <v>52</v>
      </c>
      <c r="F85" s="202" t="s">
        <v>182</v>
      </c>
      <c r="G85" s="202" t="s">
        <v>183</v>
      </c>
      <c r="H85" s="202" t="s">
        <v>184</v>
      </c>
      <c r="I85" s="24" t="s">
        <v>185</v>
      </c>
      <c r="J85" s="202" t="s">
        <v>141</v>
      </c>
      <c r="K85" s="203" t="s">
        <v>186</v>
      </c>
      <c r="L85" s="200"/>
      <c r="M85" s="204" t="s">
        <v>187</v>
      </c>
      <c r="N85" s="205" t="s">
        <v>41</v>
      </c>
      <c r="O85" s="205" t="s">
        <v>188</v>
      </c>
      <c r="P85" s="205" t="s">
        <v>189</v>
      </c>
      <c r="Q85" s="205" t="s">
        <v>190</v>
      </c>
      <c r="R85" s="205" t="s">
        <v>191</v>
      </c>
      <c r="S85" s="205" t="s">
        <v>192</v>
      </c>
      <c r="T85" s="206" t="s">
        <v>193</v>
      </c>
    </row>
    <row r="86" spans="2:63" s="140" customFormat="1" ht="29.25" customHeight="1">
      <c r="B86" s="141"/>
      <c r="C86" s="208" t="s">
        <v>142</v>
      </c>
      <c r="I86" s="22"/>
      <c r="J86" s="209">
        <f>BK86</f>
        <v>0</v>
      </c>
      <c r="L86" s="141"/>
      <c r="M86" s="210"/>
      <c r="N86" s="153"/>
      <c r="O86" s="153"/>
      <c r="P86" s="211">
        <f>P87+P104</f>
        <v>0</v>
      </c>
      <c r="Q86" s="153"/>
      <c r="R86" s="211">
        <f>R87+R104</f>
        <v>0</v>
      </c>
      <c r="S86" s="153"/>
      <c r="T86" s="212">
        <f>T87+T104</f>
        <v>0</v>
      </c>
      <c r="AT86" s="128" t="s">
        <v>70</v>
      </c>
      <c r="AU86" s="128" t="s">
        <v>143</v>
      </c>
      <c r="BK86" s="213">
        <f>BK87+BK104</f>
        <v>0</v>
      </c>
    </row>
    <row r="87" spans="2:63" s="215" customFormat="1" ht="37.35" customHeight="1">
      <c r="B87" s="214"/>
      <c r="D87" s="216" t="s">
        <v>70</v>
      </c>
      <c r="E87" s="217" t="s">
        <v>3259</v>
      </c>
      <c r="F87" s="217" t="s">
        <v>3260</v>
      </c>
      <c r="I87" s="25"/>
      <c r="J87" s="218">
        <f>BK87</f>
        <v>0</v>
      </c>
      <c r="L87" s="214"/>
      <c r="M87" s="219"/>
      <c r="N87" s="220"/>
      <c r="O87" s="220"/>
      <c r="P87" s="221">
        <f>P88+P97</f>
        <v>0</v>
      </c>
      <c r="Q87" s="220"/>
      <c r="R87" s="221">
        <f>R88+R97</f>
        <v>0</v>
      </c>
      <c r="S87" s="220"/>
      <c r="T87" s="222">
        <f>T88+T97</f>
        <v>0</v>
      </c>
      <c r="AR87" s="216" t="s">
        <v>215</v>
      </c>
      <c r="AT87" s="223" t="s">
        <v>70</v>
      </c>
      <c r="AU87" s="223" t="s">
        <v>71</v>
      </c>
      <c r="AY87" s="216" t="s">
        <v>196</v>
      </c>
      <c r="BK87" s="224">
        <f>BK88+BK97</f>
        <v>0</v>
      </c>
    </row>
    <row r="88" spans="2:63" s="215" customFormat="1" ht="19.9" customHeight="1">
      <c r="B88" s="214"/>
      <c r="D88" s="216" t="s">
        <v>70</v>
      </c>
      <c r="E88" s="225" t="s">
        <v>2253</v>
      </c>
      <c r="F88" s="225" t="s">
        <v>2667</v>
      </c>
      <c r="I88" s="25"/>
      <c r="J88" s="226">
        <f>BK88</f>
        <v>0</v>
      </c>
      <c r="L88" s="214"/>
      <c r="M88" s="219"/>
      <c r="N88" s="220"/>
      <c r="O88" s="220"/>
      <c r="P88" s="221">
        <f>SUM(P89:P96)</f>
        <v>0</v>
      </c>
      <c r="Q88" s="220"/>
      <c r="R88" s="221">
        <f>SUM(R89:R96)</f>
        <v>0</v>
      </c>
      <c r="S88" s="220"/>
      <c r="T88" s="222">
        <f>SUM(T89:T96)</f>
        <v>0</v>
      </c>
      <c r="AR88" s="216" t="s">
        <v>215</v>
      </c>
      <c r="AT88" s="223" t="s">
        <v>70</v>
      </c>
      <c r="AU88" s="223" t="s">
        <v>78</v>
      </c>
      <c r="AY88" s="216" t="s">
        <v>196</v>
      </c>
      <c r="BK88" s="224">
        <f>SUM(BK89:BK96)</f>
        <v>0</v>
      </c>
    </row>
    <row r="89" spans="2:65" s="140" customFormat="1" ht="25.5" customHeight="1">
      <c r="B89" s="141"/>
      <c r="C89" s="227" t="s">
        <v>78</v>
      </c>
      <c r="D89" s="227" t="s">
        <v>198</v>
      </c>
      <c r="E89" s="228" t="s">
        <v>2668</v>
      </c>
      <c r="F89" s="229" t="s">
        <v>3261</v>
      </c>
      <c r="G89" s="230" t="s">
        <v>2115</v>
      </c>
      <c r="H89" s="231">
        <v>3</v>
      </c>
      <c r="I89" s="26"/>
      <c r="J89" s="232">
        <f>ROUND(I89*H89,2)</f>
        <v>0</v>
      </c>
      <c r="K89" s="229" t="s">
        <v>5</v>
      </c>
      <c r="L89" s="141"/>
      <c r="M89" s="233" t="s">
        <v>5</v>
      </c>
      <c r="N89" s="234" t="s">
        <v>42</v>
      </c>
      <c r="O89" s="142"/>
      <c r="P89" s="235">
        <f>O89*H89</f>
        <v>0</v>
      </c>
      <c r="Q89" s="235">
        <v>0</v>
      </c>
      <c r="R89" s="235">
        <f>Q89*H89</f>
        <v>0</v>
      </c>
      <c r="S89" s="235">
        <v>0</v>
      </c>
      <c r="T89" s="236">
        <f>S89*H89</f>
        <v>0</v>
      </c>
      <c r="AR89" s="128" t="s">
        <v>382</v>
      </c>
      <c r="AT89" s="128" t="s">
        <v>198</v>
      </c>
      <c r="AU89" s="128" t="s">
        <v>80</v>
      </c>
      <c r="AY89" s="128" t="s">
        <v>196</v>
      </c>
      <c r="BE89" s="237">
        <f>IF(N89="základní",J89,0)</f>
        <v>0</v>
      </c>
      <c r="BF89" s="237">
        <f>IF(N89="snížená",J89,0)</f>
        <v>0</v>
      </c>
      <c r="BG89" s="237">
        <f>IF(N89="zákl. přenesená",J89,0)</f>
        <v>0</v>
      </c>
      <c r="BH89" s="237">
        <f>IF(N89="sníž. přenesená",J89,0)</f>
        <v>0</v>
      </c>
      <c r="BI89" s="237">
        <f>IF(N89="nulová",J89,0)</f>
        <v>0</v>
      </c>
      <c r="BJ89" s="128" t="s">
        <v>78</v>
      </c>
      <c r="BK89" s="237">
        <f>ROUND(I89*H89,2)</f>
        <v>0</v>
      </c>
      <c r="BL89" s="128" t="s">
        <v>382</v>
      </c>
      <c r="BM89" s="128" t="s">
        <v>80</v>
      </c>
    </row>
    <row r="90" spans="2:47" s="140" customFormat="1" ht="27">
      <c r="B90" s="141"/>
      <c r="D90" s="238" t="s">
        <v>435</v>
      </c>
      <c r="F90" s="239" t="s">
        <v>2670</v>
      </c>
      <c r="I90" s="22"/>
      <c r="L90" s="141"/>
      <c r="M90" s="240"/>
      <c r="N90" s="142"/>
      <c r="O90" s="142"/>
      <c r="P90" s="142"/>
      <c r="Q90" s="142"/>
      <c r="R90" s="142"/>
      <c r="S90" s="142"/>
      <c r="T90" s="241"/>
      <c r="AT90" s="128" t="s">
        <v>435</v>
      </c>
      <c r="AU90" s="128" t="s">
        <v>80</v>
      </c>
    </row>
    <row r="91" spans="2:65" s="140" customFormat="1" ht="38.25" customHeight="1">
      <c r="B91" s="141"/>
      <c r="C91" s="227" t="s">
        <v>80</v>
      </c>
      <c r="D91" s="227" t="s">
        <v>198</v>
      </c>
      <c r="E91" s="228" t="s">
        <v>2671</v>
      </c>
      <c r="F91" s="229" t="s">
        <v>3262</v>
      </c>
      <c r="G91" s="230" t="s">
        <v>2115</v>
      </c>
      <c r="H91" s="231">
        <v>2</v>
      </c>
      <c r="I91" s="26"/>
      <c r="J91" s="232">
        <f>ROUND(I91*H91,2)</f>
        <v>0</v>
      </c>
      <c r="K91" s="229" t="s">
        <v>5</v>
      </c>
      <c r="L91" s="141"/>
      <c r="M91" s="233" t="s">
        <v>5</v>
      </c>
      <c r="N91" s="234" t="s">
        <v>42</v>
      </c>
      <c r="O91" s="142"/>
      <c r="P91" s="235">
        <f>O91*H91</f>
        <v>0</v>
      </c>
      <c r="Q91" s="235">
        <v>0</v>
      </c>
      <c r="R91" s="235">
        <f>Q91*H91</f>
        <v>0</v>
      </c>
      <c r="S91" s="235">
        <v>0</v>
      </c>
      <c r="T91" s="236">
        <f>S91*H91</f>
        <v>0</v>
      </c>
      <c r="AR91" s="128" t="s">
        <v>382</v>
      </c>
      <c r="AT91" s="128" t="s">
        <v>198</v>
      </c>
      <c r="AU91" s="128" t="s">
        <v>80</v>
      </c>
      <c r="AY91" s="128" t="s">
        <v>196</v>
      </c>
      <c r="BE91" s="237">
        <f>IF(N91="základní",J91,0)</f>
        <v>0</v>
      </c>
      <c r="BF91" s="237">
        <f>IF(N91="snížená",J91,0)</f>
        <v>0</v>
      </c>
      <c r="BG91" s="237">
        <f>IF(N91="zákl. přenesená",J91,0)</f>
        <v>0</v>
      </c>
      <c r="BH91" s="237">
        <f>IF(N91="sníž. přenesená",J91,0)</f>
        <v>0</v>
      </c>
      <c r="BI91" s="237">
        <f>IF(N91="nulová",J91,0)</f>
        <v>0</v>
      </c>
      <c r="BJ91" s="128" t="s">
        <v>78</v>
      </c>
      <c r="BK91" s="237">
        <f>ROUND(I91*H91,2)</f>
        <v>0</v>
      </c>
      <c r="BL91" s="128" t="s">
        <v>382</v>
      </c>
      <c r="BM91" s="128" t="s">
        <v>203</v>
      </c>
    </row>
    <row r="92" spans="2:47" s="140" customFormat="1" ht="27">
      <c r="B92" s="141"/>
      <c r="D92" s="238" t="s">
        <v>435</v>
      </c>
      <c r="F92" s="239" t="s">
        <v>2673</v>
      </c>
      <c r="I92" s="22"/>
      <c r="L92" s="141"/>
      <c r="M92" s="240"/>
      <c r="N92" s="142"/>
      <c r="O92" s="142"/>
      <c r="P92" s="142"/>
      <c r="Q92" s="142"/>
      <c r="R92" s="142"/>
      <c r="S92" s="142"/>
      <c r="T92" s="241"/>
      <c r="AT92" s="128" t="s">
        <v>435</v>
      </c>
      <c r="AU92" s="128" t="s">
        <v>80</v>
      </c>
    </row>
    <row r="93" spans="2:65" s="140" customFormat="1" ht="25.5" customHeight="1">
      <c r="B93" s="141"/>
      <c r="C93" s="227" t="s">
        <v>215</v>
      </c>
      <c r="D93" s="227" t="s">
        <v>198</v>
      </c>
      <c r="E93" s="228" t="s">
        <v>2674</v>
      </c>
      <c r="F93" s="229" t="s">
        <v>2675</v>
      </c>
      <c r="G93" s="230" t="s">
        <v>2676</v>
      </c>
      <c r="H93" s="231">
        <v>10</v>
      </c>
      <c r="I93" s="26"/>
      <c r="J93" s="232">
        <f>ROUND(I93*H93,2)</f>
        <v>0</v>
      </c>
      <c r="K93" s="229" t="s">
        <v>5</v>
      </c>
      <c r="L93" s="141"/>
      <c r="M93" s="233" t="s">
        <v>5</v>
      </c>
      <c r="N93" s="234" t="s">
        <v>42</v>
      </c>
      <c r="O93" s="142"/>
      <c r="P93" s="235">
        <f>O93*H93</f>
        <v>0</v>
      </c>
      <c r="Q93" s="235">
        <v>0</v>
      </c>
      <c r="R93" s="235">
        <f>Q93*H93</f>
        <v>0</v>
      </c>
      <c r="S93" s="235">
        <v>0</v>
      </c>
      <c r="T93" s="236">
        <f>S93*H93</f>
        <v>0</v>
      </c>
      <c r="AR93" s="128" t="s">
        <v>382</v>
      </c>
      <c r="AT93" s="128" t="s">
        <v>198</v>
      </c>
      <c r="AU93" s="128" t="s">
        <v>80</v>
      </c>
      <c r="AY93" s="128" t="s">
        <v>196</v>
      </c>
      <c r="BE93" s="237">
        <f>IF(N93="základní",J93,0)</f>
        <v>0</v>
      </c>
      <c r="BF93" s="237">
        <f>IF(N93="snížená",J93,0)</f>
        <v>0</v>
      </c>
      <c r="BG93" s="237">
        <f>IF(N93="zákl. přenesená",J93,0)</f>
        <v>0</v>
      </c>
      <c r="BH93" s="237">
        <f>IF(N93="sníž. přenesená",J93,0)</f>
        <v>0</v>
      </c>
      <c r="BI93" s="237">
        <f>IF(N93="nulová",J93,0)</f>
        <v>0</v>
      </c>
      <c r="BJ93" s="128" t="s">
        <v>78</v>
      </c>
      <c r="BK93" s="237">
        <f>ROUND(I93*H93,2)</f>
        <v>0</v>
      </c>
      <c r="BL93" s="128" t="s">
        <v>382</v>
      </c>
      <c r="BM93" s="128" t="s">
        <v>221</v>
      </c>
    </row>
    <row r="94" spans="2:65" s="140" customFormat="1" ht="25.5" customHeight="1">
      <c r="B94" s="141"/>
      <c r="C94" s="227" t="s">
        <v>203</v>
      </c>
      <c r="D94" s="227" t="s">
        <v>198</v>
      </c>
      <c r="E94" s="228" t="s">
        <v>2677</v>
      </c>
      <c r="F94" s="229" t="s">
        <v>2678</v>
      </c>
      <c r="G94" s="230" t="s">
        <v>2676</v>
      </c>
      <c r="H94" s="231">
        <v>5</v>
      </c>
      <c r="I94" s="26"/>
      <c r="J94" s="232">
        <f>ROUND(I94*H94,2)</f>
        <v>0</v>
      </c>
      <c r="K94" s="229" t="s">
        <v>5</v>
      </c>
      <c r="L94" s="141"/>
      <c r="M94" s="233" t="s">
        <v>5</v>
      </c>
      <c r="N94" s="234" t="s">
        <v>42</v>
      </c>
      <c r="O94" s="142"/>
      <c r="P94" s="235">
        <f>O94*H94</f>
        <v>0</v>
      </c>
      <c r="Q94" s="235">
        <v>0</v>
      </c>
      <c r="R94" s="235">
        <f>Q94*H94</f>
        <v>0</v>
      </c>
      <c r="S94" s="235">
        <v>0</v>
      </c>
      <c r="T94" s="236">
        <f>S94*H94</f>
        <v>0</v>
      </c>
      <c r="AR94" s="128" t="s">
        <v>382</v>
      </c>
      <c r="AT94" s="128" t="s">
        <v>198</v>
      </c>
      <c r="AU94" s="128" t="s">
        <v>80</v>
      </c>
      <c r="AY94" s="128" t="s">
        <v>196</v>
      </c>
      <c r="BE94" s="237">
        <f>IF(N94="základní",J94,0)</f>
        <v>0</v>
      </c>
      <c r="BF94" s="237">
        <f>IF(N94="snížená",J94,0)</f>
        <v>0</v>
      </c>
      <c r="BG94" s="237">
        <f>IF(N94="zákl. přenesená",J94,0)</f>
        <v>0</v>
      </c>
      <c r="BH94" s="237">
        <f>IF(N94="sníž. přenesená",J94,0)</f>
        <v>0</v>
      </c>
      <c r="BI94" s="237">
        <f>IF(N94="nulová",J94,0)</f>
        <v>0</v>
      </c>
      <c r="BJ94" s="128" t="s">
        <v>78</v>
      </c>
      <c r="BK94" s="237">
        <f>ROUND(I94*H94,2)</f>
        <v>0</v>
      </c>
      <c r="BL94" s="128" t="s">
        <v>382</v>
      </c>
      <c r="BM94" s="128" t="s">
        <v>230</v>
      </c>
    </row>
    <row r="95" spans="2:65" s="140" customFormat="1" ht="16.5" customHeight="1">
      <c r="B95" s="141"/>
      <c r="C95" s="227" t="s">
        <v>224</v>
      </c>
      <c r="D95" s="227" t="s">
        <v>198</v>
      </c>
      <c r="E95" s="228" t="s">
        <v>2679</v>
      </c>
      <c r="F95" s="229" t="s">
        <v>2680</v>
      </c>
      <c r="G95" s="230" t="s">
        <v>2115</v>
      </c>
      <c r="H95" s="231">
        <v>1</v>
      </c>
      <c r="I95" s="26"/>
      <c r="J95" s="232">
        <f>ROUND(I95*H95,2)</f>
        <v>0</v>
      </c>
      <c r="K95" s="229" t="s">
        <v>5</v>
      </c>
      <c r="L95" s="141"/>
      <c r="M95" s="233" t="s">
        <v>5</v>
      </c>
      <c r="N95" s="234" t="s">
        <v>42</v>
      </c>
      <c r="O95" s="142"/>
      <c r="P95" s="235">
        <f>O95*H95</f>
        <v>0</v>
      </c>
      <c r="Q95" s="235">
        <v>0</v>
      </c>
      <c r="R95" s="235">
        <f>Q95*H95</f>
        <v>0</v>
      </c>
      <c r="S95" s="235">
        <v>0</v>
      </c>
      <c r="T95" s="236">
        <f>S95*H95</f>
        <v>0</v>
      </c>
      <c r="AR95" s="128" t="s">
        <v>382</v>
      </c>
      <c r="AT95" s="128" t="s">
        <v>198</v>
      </c>
      <c r="AU95" s="128" t="s">
        <v>80</v>
      </c>
      <c r="AY95" s="128" t="s">
        <v>196</v>
      </c>
      <c r="BE95" s="237">
        <f>IF(N95="základní",J95,0)</f>
        <v>0</v>
      </c>
      <c r="BF95" s="237">
        <f>IF(N95="snížená",J95,0)</f>
        <v>0</v>
      </c>
      <c r="BG95" s="237">
        <f>IF(N95="zákl. přenesená",J95,0)</f>
        <v>0</v>
      </c>
      <c r="BH95" s="237">
        <f>IF(N95="sníž. přenesená",J95,0)</f>
        <v>0</v>
      </c>
      <c r="BI95" s="237">
        <f>IF(N95="nulová",J95,0)</f>
        <v>0</v>
      </c>
      <c r="BJ95" s="128" t="s">
        <v>78</v>
      </c>
      <c r="BK95" s="237">
        <f>ROUND(I95*H95,2)</f>
        <v>0</v>
      </c>
      <c r="BL95" s="128" t="s">
        <v>382</v>
      </c>
      <c r="BM95" s="128" t="s">
        <v>238</v>
      </c>
    </row>
    <row r="96" spans="2:65" s="140" customFormat="1" ht="16.5" customHeight="1">
      <c r="B96" s="141"/>
      <c r="C96" s="227" t="s">
        <v>221</v>
      </c>
      <c r="D96" s="227" t="s">
        <v>198</v>
      </c>
      <c r="E96" s="228" t="s">
        <v>2681</v>
      </c>
      <c r="F96" s="229" t="s">
        <v>2682</v>
      </c>
      <c r="G96" s="230" t="s">
        <v>2115</v>
      </c>
      <c r="H96" s="231">
        <v>1</v>
      </c>
      <c r="I96" s="26"/>
      <c r="J96" s="232">
        <f>ROUND(I96*H96,2)</f>
        <v>0</v>
      </c>
      <c r="K96" s="229" t="s">
        <v>5</v>
      </c>
      <c r="L96" s="141"/>
      <c r="M96" s="233" t="s">
        <v>5</v>
      </c>
      <c r="N96" s="234" t="s">
        <v>42</v>
      </c>
      <c r="O96" s="142"/>
      <c r="P96" s="235">
        <f>O96*H96</f>
        <v>0</v>
      </c>
      <c r="Q96" s="235">
        <v>0</v>
      </c>
      <c r="R96" s="235">
        <f>Q96*H96</f>
        <v>0</v>
      </c>
      <c r="S96" s="235">
        <v>0</v>
      </c>
      <c r="T96" s="236">
        <f>S96*H96</f>
        <v>0</v>
      </c>
      <c r="AR96" s="128" t="s">
        <v>382</v>
      </c>
      <c r="AT96" s="128" t="s">
        <v>198</v>
      </c>
      <c r="AU96" s="128" t="s">
        <v>80</v>
      </c>
      <c r="AY96" s="128" t="s">
        <v>196</v>
      </c>
      <c r="BE96" s="237">
        <f>IF(N96="základní",J96,0)</f>
        <v>0</v>
      </c>
      <c r="BF96" s="237">
        <f>IF(N96="snížená",J96,0)</f>
        <v>0</v>
      </c>
      <c r="BG96" s="237">
        <f>IF(N96="zákl. přenesená",J96,0)</f>
        <v>0</v>
      </c>
      <c r="BH96" s="237">
        <f>IF(N96="sníž. přenesená",J96,0)</f>
        <v>0</v>
      </c>
      <c r="BI96" s="237">
        <f>IF(N96="nulová",J96,0)</f>
        <v>0</v>
      </c>
      <c r="BJ96" s="128" t="s">
        <v>78</v>
      </c>
      <c r="BK96" s="237">
        <f>ROUND(I96*H96,2)</f>
        <v>0</v>
      </c>
      <c r="BL96" s="128" t="s">
        <v>382</v>
      </c>
      <c r="BM96" s="128" t="s">
        <v>248</v>
      </c>
    </row>
    <row r="97" spans="2:63" s="215" customFormat="1" ht="29.85" customHeight="1">
      <c r="B97" s="214"/>
      <c r="D97" s="216" t="s">
        <v>70</v>
      </c>
      <c r="E97" s="225" t="s">
        <v>1488</v>
      </c>
      <c r="F97" s="225" t="s">
        <v>2683</v>
      </c>
      <c r="I97" s="25"/>
      <c r="J97" s="226">
        <f>BK97</f>
        <v>0</v>
      </c>
      <c r="L97" s="214"/>
      <c r="M97" s="219"/>
      <c r="N97" s="220"/>
      <c r="O97" s="220"/>
      <c r="P97" s="221">
        <f>SUM(P98:P103)</f>
        <v>0</v>
      </c>
      <c r="Q97" s="220"/>
      <c r="R97" s="221">
        <f>SUM(R98:R103)</f>
        <v>0</v>
      </c>
      <c r="S97" s="220"/>
      <c r="T97" s="222">
        <f>SUM(T98:T103)</f>
        <v>0</v>
      </c>
      <c r="AR97" s="216" t="s">
        <v>215</v>
      </c>
      <c r="AT97" s="223" t="s">
        <v>70</v>
      </c>
      <c r="AU97" s="223" t="s">
        <v>78</v>
      </c>
      <c r="AY97" s="216" t="s">
        <v>196</v>
      </c>
      <c r="BK97" s="224">
        <f>SUM(BK98:BK103)</f>
        <v>0</v>
      </c>
    </row>
    <row r="98" spans="2:65" s="140" customFormat="1" ht="16.5" customHeight="1">
      <c r="B98" s="141"/>
      <c r="C98" s="227" t="s">
        <v>232</v>
      </c>
      <c r="D98" s="227" t="s">
        <v>198</v>
      </c>
      <c r="E98" s="228" t="s">
        <v>2684</v>
      </c>
      <c r="F98" s="229" t="s">
        <v>2685</v>
      </c>
      <c r="G98" s="230" t="s">
        <v>2676</v>
      </c>
      <c r="H98" s="231">
        <v>4</v>
      </c>
      <c r="I98" s="26"/>
      <c r="J98" s="232">
        <f aca="true" t="shared" si="0" ref="J98:J103">ROUND(I98*H98,2)</f>
        <v>0</v>
      </c>
      <c r="K98" s="229" t="s">
        <v>5</v>
      </c>
      <c r="L98" s="141"/>
      <c r="M98" s="233" t="s">
        <v>5</v>
      </c>
      <c r="N98" s="234" t="s">
        <v>42</v>
      </c>
      <c r="O98" s="142"/>
      <c r="P98" s="235">
        <f aca="true" t="shared" si="1" ref="P98:P103">O98*H98</f>
        <v>0</v>
      </c>
      <c r="Q98" s="235">
        <v>0</v>
      </c>
      <c r="R98" s="235">
        <f aca="true" t="shared" si="2" ref="R98:R103">Q98*H98</f>
        <v>0</v>
      </c>
      <c r="S98" s="235">
        <v>0</v>
      </c>
      <c r="T98" s="236">
        <f aca="true" t="shared" si="3" ref="T98:T103">S98*H98</f>
        <v>0</v>
      </c>
      <c r="AR98" s="128" t="s">
        <v>382</v>
      </c>
      <c r="AT98" s="128" t="s">
        <v>198</v>
      </c>
      <c r="AU98" s="128" t="s">
        <v>80</v>
      </c>
      <c r="AY98" s="128" t="s">
        <v>196</v>
      </c>
      <c r="BE98" s="237">
        <f aca="true" t="shared" si="4" ref="BE98:BE103">IF(N98="základní",J98,0)</f>
        <v>0</v>
      </c>
      <c r="BF98" s="237">
        <f aca="true" t="shared" si="5" ref="BF98:BF103">IF(N98="snížená",J98,0)</f>
        <v>0</v>
      </c>
      <c r="BG98" s="237">
        <f aca="true" t="shared" si="6" ref="BG98:BG103">IF(N98="zákl. přenesená",J98,0)</f>
        <v>0</v>
      </c>
      <c r="BH98" s="237">
        <f aca="true" t="shared" si="7" ref="BH98:BH103">IF(N98="sníž. přenesená",J98,0)</f>
        <v>0</v>
      </c>
      <c r="BI98" s="237">
        <f aca="true" t="shared" si="8" ref="BI98:BI103">IF(N98="nulová",J98,0)</f>
        <v>0</v>
      </c>
      <c r="BJ98" s="128" t="s">
        <v>78</v>
      </c>
      <c r="BK98" s="237">
        <f aca="true" t="shared" si="9" ref="BK98:BK103">ROUND(I98*H98,2)</f>
        <v>0</v>
      </c>
      <c r="BL98" s="128" t="s">
        <v>382</v>
      </c>
      <c r="BM98" s="128" t="s">
        <v>255</v>
      </c>
    </row>
    <row r="99" spans="2:65" s="140" customFormat="1" ht="16.5" customHeight="1">
      <c r="B99" s="141"/>
      <c r="C99" s="227" t="s">
        <v>230</v>
      </c>
      <c r="D99" s="227" t="s">
        <v>198</v>
      </c>
      <c r="E99" s="228" t="s">
        <v>2686</v>
      </c>
      <c r="F99" s="229" t="s">
        <v>2687</v>
      </c>
      <c r="G99" s="230" t="s">
        <v>2676</v>
      </c>
      <c r="H99" s="231">
        <v>2</v>
      </c>
      <c r="I99" s="26"/>
      <c r="J99" s="232">
        <f t="shared" si="0"/>
        <v>0</v>
      </c>
      <c r="K99" s="229" t="s">
        <v>5</v>
      </c>
      <c r="L99" s="141"/>
      <c r="M99" s="233" t="s">
        <v>5</v>
      </c>
      <c r="N99" s="234" t="s">
        <v>42</v>
      </c>
      <c r="O99" s="142"/>
      <c r="P99" s="235">
        <f t="shared" si="1"/>
        <v>0</v>
      </c>
      <c r="Q99" s="235">
        <v>0</v>
      </c>
      <c r="R99" s="235">
        <f t="shared" si="2"/>
        <v>0</v>
      </c>
      <c r="S99" s="235">
        <v>0</v>
      </c>
      <c r="T99" s="236">
        <f t="shared" si="3"/>
        <v>0</v>
      </c>
      <c r="AR99" s="128" t="s">
        <v>382</v>
      </c>
      <c r="AT99" s="128" t="s">
        <v>198</v>
      </c>
      <c r="AU99" s="128" t="s">
        <v>80</v>
      </c>
      <c r="AY99" s="128" t="s">
        <v>196</v>
      </c>
      <c r="BE99" s="237">
        <f t="shared" si="4"/>
        <v>0</v>
      </c>
      <c r="BF99" s="237">
        <f t="shared" si="5"/>
        <v>0</v>
      </c>
      <c r="BG99" s="237">
        <f t="shared" si="6"/>
        <v>0</v>
      </c>
      <c r="BH99" s="237">
        <f t="shared" si="7"/>
        <v>0</v>
      </c>
      <c r="BI99" s="237">
        <f t="shared" si="8"/>
        <v>0</v>
      </c>
      <c r="BJ99" s="128" t="s">
        <v>78</v>
      </c>
      <c r="BK99" s="237">
        <f t="shared" si="9"/>
        <v>0</v>
      </c>
      <c r="BL99" s="128" t="s">
        <v>382</v>
      </c>
      <c r="BM99" s="128" t="s">
        <v>263</v>
      </c>
    </row>
    <row r="100" spans="2:65" s="140" customFormat="1" ht="16.5" customHeight="1">
      <c r="B100" s="141"/>
      <c r="C100" s="227" t="s">
        <v>242</v>
      </c>
      <c r="D100" s="227" t="s">
        <v>198</v>
      </c>
      <c r="E100" s="228" t="s">
        <v>2688</v>
      </c>
      <c r="F100" s="229" t="s">
        <v>2689</v>
      </c>
      <c r="G100" s="230" t="s">
        <v>2676</v>
      </c>
      <c r="H100" s="231">
        <v>14</v>
      </c>
      <c r="I100" s="26"/>
      <c r="J100" s="232">
        <f t="shared" si="0"/>
        <v>0</v>
      </c>
      <c r="K100" s="229" t="s">
        <v>5</v>
      </c>
      <c r="L100" s="141"/>
      <c r="M100" s="233" t="s">
        <v>5</v>
      </c>
      <c r="N100" s="234" t="s">
        <v>42</v>
      </c>
      <c r="O100" s="142"/>
      <c r="P100" s="235">
        <f t="shared" si="1"/>
        <v>0</v>
      </c>
      <c r="Q100" s="235">
        <v>0</v>
      </c>
      <c r="R100" s="235">
        <f t="shared" si="2"/>
        <v>0</v>
      </c>
      <c r="S100" s="235">
        <v>0</v>
      </c>
      <c r="T100" s="236">
        <f t="shared" si="3"/>
        <v>0</v>
      </c>
      <c r="AR100" s="128" t="s">
        <v>382</v>
      </c>
      <c r="AT100" s="128" t="s">
        <v>198</v>
      </c>
      <c r="AU100" s="128" t="s">
        <v>80</v>
      </c>
      <c r="AY100" s="128" t="s">
        <v>196</v>
      </c>
      <c r="BE100" s="237">
        <f t="shared" si="4"/>
        <v>0</v>
      </c>
      <c r="BF100" s="237">
        <f t="shared" si="5"/>
        <v>0</v>
      </c>
      <c r="BG100" s="237">
        <f t="shared" si="6"/>
        <v>0</v>
      </c>
      <c r="BH100" s="237">
        <f t="shared" si="7"/>
        <v>0</v>
      </c>
      <c r="BI100" s="237">
        <f t="shared" si="8"/>
        <v>0</v>
      </c>
      <c r="BJ100" s="128" t="s">
        <v>78</v>
      </c>
      <c r="BK100" s="237">
        <f t="shared" si="9"/>
        <v>0</v>
      </c>
      <c r="BL100" s="128" t="s">
        <v>382</v>
      </c>
      <c r="BM100" s="128" t="s">
        <v>269</v>
      </c>
    </row>
    <row r="101" spans="2:65" s="140" customFormat="1" ht="16.5" customHeight="1">
      <c r="B101" s="141"/>
      <c r="C101" s="227" t="s">
        <v>238</v>
      </c>
      <c r="D101" s="227" t="s">
        <v>198</v>
      </c>
      <c r="E101" s="228" t="s">
        <v>2690</v>
      </c>
      <c r="F101" s="229" t="s">
        <v>2691</v>
      </c>
      <c r="G101" s="230" t="s">
        <v>2676</v>
      </c>
      <c r="H101" s="231">
        <v>7</v>
      </c>
      <c r="I101" s="26"/>
      <c r="J101" s="232">
        <f t="shared" si="0"/>
        <v>0</v>
      </c>
      <c r="K101" s="229" t="s">
        <v>5</v>
      </c>
      <c r="L101" s="141"/>
      <c r="M101" s="233" t="s">
        <v>5</v>
      </c>
      <c r="N101" s="234" t="s">
        <v>42</v>
      </c>
      <c r="O101" s="142"/>
      <c r="P101" s="235">
        <f t="shared" si="1"/>
        <v>0</v>
      </c>
      <c r="Q101" s="235">
        <v>0</v>
      </c>
      <c r="R101" s="235">
        <f t="shared" si="2"/>
        <v>0</v>
      </c>
      <c r="S101" s="235">
        <v>0</v>
      </c>
      <c r="T101" s="236">
        <f t="shared" si="3"/>
        <v>0</v>
      </c>
      <c r="AR101" s="128" t="s">
        <v>382</v>
      </c>
      <c r="AT101" s="128" t="s">
        <v>198</v>
      </c>
      <c r="AU101" s="128" t="s">
        <v>80</v>
      </c>
      <c r="AY101" s="128" t="s">
        <v>196</v>
      </c>
      <c r="BE101" s="237">
        <f t="shared" si="4"/>
        <v>0</v>
      </c>
      <c r="BF101" s="237">
        <f t="shared" si="5"/>
        <v>0</v>
      </c>
      <c r="BG101" s="237">
        <f t="shared" si="6"/>
        <v>0</v>
      </c>
      <c r="BH101" s="237">
        <f t="shared" si="7"/>
        <v>0</v>
      </c>
      <c r="BI101" s="237">
        <f t="shared" si="8"/>
        <v>0</v>
      </c>
      <c r="BJ101" s="128" t="s">
        <v>78</v>
      </c>
      <c r="BK101" s="237">
        <f t="shared" si="9"/>
        <v>0</v>
      </c>
      <c r="BL101" s="128" t="s">
        <v>382</v>
      </c>
      <c r="BM101" s="128" t="s">
        <v>274</v>
      </c>
    </row>
    <row r="102" spans="2:65" s="140" customFormat="1" ht="16.5" customHeight="1">
      <c r="B102" s="141"/>
      <c r="C102" s="227" t="s">
        <v>249</v>
      </c>
      <c r="D102" s="227" t="s">
        <v>198</v>
      </c>
      <c r="E102" s="228" t="s">
        <v>2692</v>
      </c>
      <c r="F102" s="229" t="s">
        <v>2693</v>
      </c>
      <c r="G102" s="230" t="s">
        <v>330</v>
      </c>
      <c r="H102" s="231">
        <v>3</v>
      </c>
      <c r="I102" s="26"/>
      <c r="J102" s="232">
        <f t="shared" si="0"/>
        <v>0</v>
      </c>
      <c r="K102" s="229" t="s">
        <v>5</v>
      </c>
      <c r="L102" s="141"/>
      <c r="M102" s="233" t="s">
        <v>5</v>
      </c>
      <c r="N102" s="234" t="s">
        <v>42</v>
      </c>
      <c r="O102" s="142"/>
      <c r="P102" s="235">
        <f t="shared" si="1"/>
        <v>0</v>
      </c>
      <c r="Q102" s="235">
        <v>0</v>
      </c>
      <c r="R102" s="235">
        <f t="shared" si="2"/>
        <v>0</v>
      </c>
      <c r="S102" s="235">
        <v>0</v>
      </c>
      <c r="T102" s="236">
        <f t="shared" si="3"/>
        <v>0</v>
      </c>
      <c r="AR102" s="128" t="s">
        <v>382</v>
      </c>
      <c r="AT102" s="128" t="s">
        <v>198</v>
      </c>
      <c r="AU102" s="128" t="s">
        <v>80</v>
      </c>
      <c r="AY102" s="128" t="s">
        <v>196</v>
      </c>
      <c r="BE102" s="237">
        <f t="shared" si="4"/>
        <v>0</v>
      </c>
      <c r="BF102" s="237">
        <f t="shared" si="5"/>
        <v>0</v>
      </c>
      <c r="BG102" s="237">
        <f t="shared" si="6"/>
        <v>0</v>
      </c>
      <c r="BH102" s="237">
        <f t="shared" si="7"/>
        <v>0</v>
      </c>
      <c r="BI102" s="237">
        <f t="shared" si="8"/>
        <v>0</v>
      </c>
      <c r="BJ102" s="128" t="s">
        <v>78</v>
      </c>
      <c r="BK102" s="237">
        <f t="shared" si="9"/>
        <v>0</v>
      </c>
      <c r="BL102" s="128" t="s">
        <v>382</v>
      </c>
      <c r="BM102" s="128" t="s">
        <v>281</v>
      </c>
    </row>
    <row r="103" spans="2:65" s="140" customFormat="1" ht="25.5" customHeight="1">
      <c r="B103" s="141"/>
      <c r="C103" s="227" t="s">
        <v>248</v>
      </c>
      <c r="D103" s="227" t="s">
        <v>198</v>
      </c>
      <c r="E103" s="228" t="s">
        <v>2694</v>
      </c>
      <c r="F103" s="229" t="s">
        <v>2695</v>
      </c>
      <c r="G103" s="230" t="s">
        <v>916</v>
      </c>
      <c r="H103" s="231">
        <v>1</v>
      </c>
      <c r="I103" s="26"/>
      <c r="J103" s="232">
        <f t="shared" si="0"/>
        <v>0</v>
      </c>
      <c r="K103" s="229" t="s">
        <v>5</v>
      </c>
      <c r="L103" s="141"/>
      <c r="M103" s="233" t="s">
        <v>5</v>
      </c>
      <c r="N103" s="234" t="s">
        <v>42</v>
      </c>
      <c r="O103" s="142"/>
      <c r="P103" s="235">
        <f t="shared" si="1"/>
        <v>0</v>
      </c>
      <c r="Q103" s="235">
        <v>0</v>
      </c>
      <c r="R103" s="235">
        <f t="shared" si="2"/>
        <v>0</v>
      </c>
      <c r="S103" s="235">
        <v>0</v>
      </c>
      <c r="T103" s="236">
        <f t="shared" si="3"/>
        <v>0</v>
      </c>
      <c r="AR103" s="128" t="s">
        <v>382</v>
      </c>
      <c r="AT103" s="128" t="s">
        <v>198</v>
      </c>
      <c r="AU103" s="128" t="s">
        <v>80</v>
      </c>
      <c r="AY103" s="128" t="s">
        <v>196</v>
      </c>
      <c r="BE103" s="237">
        <f t="shared" si="4"/>
        <v>0</v>
      </c>
      <c r="BF103" s="237">
        <f t="shared" si="5"/>
        <v>0</v>
      </c>
      <c r="BG103" s="237">
        <f t="shared" si="6"/>
        <v>0</v>
      </c>
      <c r="BH103" s="237">
        <f t="shared" si="7"/>
        <v>0</v>
      </c>
      <c r="BI103" s="237">
        <f t="shared" si="8"/>
        <v>0</v>
      </c>
      <c r="BJ103" s="128" t="s">
        <v>78</v>
      </c>
      <c r="BK103" s="237">
        <f t="shared" si="9"/>
        <v>0</v>
      </c>
      <c r="BL103" s="128" t="s">
        <v>382</v>
      </c>
      <c r="BM103" s="128" t="s">
        <v>286</v>
      </c>
    </row>
    <row r="104" spans="2:63" s="215" customFormat="1" ht="37.35" customHeight="1">
      <c r="B104" s="214"/>
      <c r="D104" s="216" t="s">
        <v>70</v>
      </c>
      <c r="E104" s="217" t="s">
        <v>3263</v>
      </c>
      <c r="F104" s="217" t="s">
        <v>3264</v>
      </c>
      <c r="I104" s="25"/>
      <c r="J104" s="218">
        <f>BK104</f>
        <v>0</v>
      </c>
      <c r="L104" s="214"/>
      <c r="M104" s="219"/>
      <c r="N104" s="220"/>
      <c r="O104" s="220"/>
      <c r="P104" s="221">
        <f>SUM(P105:P108)</f>
        <v>0</v>
      </c>
      <c r="Q104" s="220"/>
      <c r="R104" s="221">
        <f>SUM(R105:R108)</f>
        <v>0</v>
      </c>
      <c r="S104" s="220"/>
      <c r="T104" s="222">
        <f>SUM(T105:T108)</f>
        <v>0</v>
      </c>
      <c r="AR104" s="216" t="s">
        <v>215</v>
      </c>
      <c r="AT104" s="223" t="s">
        <v>70</v>
      </c>
      <c r="AU104" s="223" t="s">
        <v>71</v>
      </c>
      <c r="AY104" s="216" t="s">
        <v>196</v>
      </c>
      <c r="BK104" s="224">
        <f>SUM(BK105:BK108)</f>
        <v>0</v>
      </c>
    </row>
    <row r="105" spans="2:65" s="140" customFormat="1" ht="38.25" customHeight="1">
      <c r="B105" s="141"/>
      <c r="C105" s="227" t="s">
        <v>257</v>
      </c>
      <c r="D105" s="227" t="s">
        <v>198</v>
      </c>
      <c r="E105" s="228" t="s">
        <v>3265</v>
      </c>
      <c r="F105" s="229" t="s">
        <v>3266</v>
      </c>
      <c r="G105" s="230" t="s">
        <v>2115</v>
      </c>
      <c r="H105" s="231">
        <v>1</v>
      </c>
      <c r="I105" s="26"/>
      <c r="J105" s="232">
        <f>ROUND(I105*H105,2)</f>
        <v>0</v>
      </c>
      <c r="K105" s="229" t="s">
        <v>5</v>
      </c>
      <c r="L105" s="141"/>
      <c r="M105" s="233" t="s">
        <v>5</v>
      </c>
      <c r="N105" s="234" t="s">
        <v>42</v>
      </c>
      <c r="O105" s="142"/>
      <c r="P105" s="235">
        <f>O105*H105</f>
        <v>0</v>
      </c>
      <c r="Q105" s="235">
        <v>0</v>
      </c>
      <c r="R105" s="235">
        <f>Q105*H105</f>
        <v>0</v>
      </c>
      <c r="S105" s="235">
        <v>0</v>
      </c>
      <c r="T105" s="236">
        <f>S105*H105</f>
        <v>0</v>
      </c>
      <c r="AR105" s="128" t="s">
        <v>382</v>
      </c>
      <c r="AT105" s="128" t="s">
        <v>198</v>
      </c>
      <c r="AU105" s="128" t="s">
        <v>78</v>
      </c>
      <c r="AY105" s="128" t="s">
        <v>196</v>
      </c>
      <c r="BE105" s="237">
        <f>IF(N105="základní",J105,0)</f>
        <v>0</v>
      </c>
      <c r="BF105" s="237">
        <f>IF(N105="snížená",J105,0)</f>
        <v>0</v>
      </c>
      <c r="BG105" s="237">
        <f>IF(N105="zákl. přenesená",J105,0)</f>
        <v>0</v>
      </c>
      <c r="BH105" s="237">
        <f>IF(N105="sníž. přenesená",J105,0)</f>
        <v>0</v>
      </c>
      <c r="BI105" s="237">
        <f>IF(N105="nulová",J105,0)</f>
        <v>0</v>
      </c>
      <c r="BJ105" s="128" t="s">
        <v>78</v>
      </c>
      <c r="BK105" s="237">
        <f>ROUND(I105*H105,2)</f>
        <v>0</v>
      </c>
      <c r="BL105" s="128" t="s">
        <v>382</v>
      </c>
      <c r="BM105" s="128" t="s">
        <v>292</v>
      </c>
    </row>
    <row r="106" spans="2:65" s="140" customFormat="1" ht="25.5" customHeight="1">
      <c r="B106" s="141"/>
      <c r="C106" s="227" t="s">
        <v>255</v>
      </c>
      <c r="D106" s="227" t="s">
        <v>198</v>
      </c>
      <c r="E106" s="228" t="s">
        <v>3267</v>
      </c>
      <c r="F106" s="229" t="s">
        <v>3268</v>
      </c>
      <c r="G106" s="230" t="s">
        <v>2115</v>
      </c>
      <c r="H106" s="231">
        <v>1</v>
      </c>
      <c r="I106" s="26"/>
      <c r="J106" s="232">
        <f>ROUND(I106*H106,2)</f>
        <v>0</v>
      </c>
      <c r="K106" s="229" t="s">
        <v>5</v>
      </c>
      <c r="L106" s="141"/>
      <c r="M106" s="233" t="s">
        <v>5</v>
      </c>
      <c r="N106" s="234" t="s">
        <v>42</v>
      </c>
      <c r="O106" s="142"/>
      <c r="P106" s="235">
        <f>O106*H106</f>
        <v>0</v>
      </c>
      <c r="Q106" s="235">
        <v>0</v>
      </c>
      <c r="R106" s="235">
        <f>Q106*H106</f>
        <v>0</v>
      </c>
      <c r="S106" s="235">
        <v>0</v>
      </c>
      <c r="T106" s="236">
        <f>S106*H106</f>
        <v>0</v>
      </c>
      <c r="AR106" s="128" t="s">
        <v>382</v>
      </c>
      <c r="AT106" s="128" t="s">
        <v>198</v>
      </c>
      <c r="AU106" s="128" t="s">
        <v>78</v>
      </c>
      <c r="AY106" s="128" t="s">
        <v>196</v>
      </c>
      <c r="BE106" s="237">
        <f>IF(N106="základní",J106,0)</f>
        <v>0</v>
      </c>
      <c r="BF106" s="237">
        <f>IF(N106="snížená",J106,0)</f>
        <v>0</v>
      </c>
      <c r="BG106" s="237">
        <f>IF(N106="zákl. přenesená",J106,0)</f>
        <v>0</v>
      </c>
      <c r="BH106" s="237">
        <f>IF(N106="sníž. přenesená",J106,0)</f>
        <v>0</v>
      </c>
      <c r="BI106" s="237">
        <f>IF(N106="nulová",J106,0)</f>
        <v>0</v>
      </c>
      <c r="BJ106" s="128" t="s">
        <v>78</v>
      </c>
      <c r="BK106" s="237">
        <f>ROUND(I106*H106,2)</f>
        <v>0</v>
      </c>
      <c r="BL106" s="128" t="s">
        <v>382</v>
      </c>
      <c r="BM106" s="128" t="s">
        <v>296</v>
      </c>
    </row>
    <row r="107" spans="2:65" s="140" customFormat="1" ht="16.5" customHeight="1">
      <c r="B107" s="141"/>
      <c r="C107" s="227" t="s">
        <v>11</v>
      </c>
      <c r="D107" s="227" t="s">
        <v>198</v>
      </c>
      <c r="E107" s="228" t="s">
        <v>3269</v>
      </c>
      <c r="F107" s="229" t="s">
        <v>3270</v>
      </c>
      <c r="G107" s="230" t="s">
        <v>2676</v>
      </c>
      <c r="H107" s="231">
        <v>8</v>
      </c>
      <c r="I107" s="26"/>
      <c r="J107" s="232">
        <f>ROUND(I107*H107,2)</f>
        <v>0</v>
      </c>
      <c r="K107" s="229" t="s">
        <v>5</v>
      </c>
      <c r="L107" s="141"/>
      <c r="M107" s="233" t="s">
        <v>5</v>
      </c>
      <c r="N107" s="234" t="s">
        <v>42</v>
      </c>
      <c r="O107" s="142"/>
      <c r="P107" s="235">
        <f>O107*H107</f>
        <v>0</v>
      </c>
      <c r="Q107" s="235">
        <v>0</v>
      </c>
      <c r="R107" s="235">
        <f>Q107*H107</f>
        <v>0</v>
      </c>
      <c r="S107" s="235">
        <v>0</v>
      </c>
      <c r="T107" s="236">
        <f>S107*H107</f>
        <v>0</v>
      </c>
      <c r="AR107" s="128" t="s">
        <v>382</v>
      </c>
      <c r="AT107" s="128" t="s">
        <v>198</v>
      </c>
      <c r="AU107" s="128" t="s">
        <v>78</v>
      </c>
      <c r="AY107" s="128" t="s">
        <v>196</v>
      </c>
      <c r="BE107" s="237">
        <f>IF(N107="základní",J107,0)</f>
        <v>0</v>
      </c>
      <c r="BF107" s="237">
        <f>IF(N107="snížená",J107,0)</f>
        <v>0</v>
      </c>
      <c r="BG107" s="237">
        <f>IF(N107="zákl. přenesená",J107,0)</f>
        <v>0</v>
      </c>
      <c r="BH107" s="237">
        <f>IF(N107="sníž. přenesená",J107,0)</f>
        <v>0</v>
      </c>
      <c r="BI107" s="237">
        <f>IF(N107="nulová",J107,0)</f>
        <v>0</v>
      </c>
      <c r="BJ107" s="128" t="s">
        <v>78</v>
      </c>
      <c r="BK107" s="237">
        <f>ROUND(I107*H107,2)</f>
        <v>0</v>
      </c>
      <c r="BL107" s="128" t="s">
        <v>382</v>
      </c>
      <c r="BM107" s="128" t="s">
        <v>300</v>
      </c>
    </row>
    <row r="108" spans="2:65" s="140" customFormat="1" ht="25.5" customHeight="1">
      <c r="B108" s="141"/>
      <c r="C108" s="227" t="s">
        <v>263</v>
      </c>
      <c r="D108" s="227" t="s">
        <v>198</v>
      </c>
      <c r="E108" s="228" t="s">
        <v>3271</v>
      </c>
      <c r="F108" s="229" t="s">
        <v>2695</v>
      </c>
      <c r="G108" s="230" t="s">
        <v>916</v>
      </c>
      <c r="H108" s="231">
        <v>1</v>
      </c>
      <c r="I108" s="26"/>
      <c r="J108" s="232">
        <f>ROUND(I108*H108,2)</f>
        <v>0</v>
      </c>
      <c r="K108" s="229" t="s">
        <v>5</v>
      </c>
      <c r="L108" s="141"/>
      <c r="M108" s="233" t="s">
        <v>5</v>
      </c>
      <c r="N108" s="283" t="s">
        <v>42</v>
      </c>
      <c r="O108" s="284"/>
      <c r="P108" s="285">
        <f>O108*H108</f>
        <v>0</v>
      </c>
      <c r="Q108" s="285">
        <v>0</v>
      </c>
      <c r="R108" s="285">
        <f>Q108*H108</f>
        <v>0</v>
      </c>
      <c r="S108" s="285">
        <v>0</v>
      </c>
      <c r="T108" s="286">
        <f>S108*H108</f>
        <v>0</v>
      </c>
      <c r="AR108" s="128" t="s">
        <v>382</v>
      </c>
      <c r="AT108" s="128" t="s">
        <v>198</v>
      </c>
      <c r="AU108" s="128" t="s">
        <v>78</v>
      </c>
      <c r="AY108" s="128" t="s">
        <v>196</v>
      </c>
      <c r="BE108" s="237">
        <f>IF(N108="základní",J108,0)</f>
        <v>0</v>
      </c>
      <c r="BF108" s="237">
        <f>IF(N108="snížená",J108,0)</f>
        <v>0</v>
      </c>
      <c r="BG108" s="237">
        <f>IF(N108="zákl. přenesená",J108,0)</f>
        <v>0</v>
      </c>
      <c r="BH108" s="237">
        <f>IF(N108="sníž. přenesená",J108,0)</f>
        <v>0</v>
      </c>
      <c r="BI108" s="237">
        <f>IF(N108="nulová",J108,0)</f>
        <v>0</v>
      </c>
      <c r="BJ108" s="128" t="s">
        <v>78</v>
      </c>
      <c r="BK108" s="237">
        <f>ROUND(I108*H108,2)</f>
        <v>0</v>
      </c>
      <c r="BL108" s="128" t="s">
        <v>382</v>
      </c>
      <c r="BM108" s="128" t="s">
        <v>305</v>
      </c>
    </row>
    <row r="109" spans="2:12" s="140" customFormat="1" ht="6.95" customHeight="1">
      <c r="B109" s="167"/>
      <c r="C109" s="168"/>
      <c r="D109" s="168"/>
      <c r="E109" s="168"/>
      <c r="F109" s="168"/>
      <c r="G109" s="168"/>
      <c r="H109" s="168"/>
      <c r="I109" s="17"/>
      <c r="J109" s="168"/>
      <c r="K109" s="168"/>
      <c r="L109" s="141"/>
    </row>
  </sheetData>
  <sheetProtection password="CC4E" sheet="1" objects="1" scenarios="1" selectLockedCells="1"/>
  <autoFilter ref="C85:K108"/>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9"/>
  <sheetViews>
    <sheetView showGridLines="0" workbookViewId="0" topLeftCell="A1">
      <pane ySplit="1" topLeftCell="A2" activePane="bottomLeft" state="frozen"/>
      <selection pane="bottomLeft" activeCell="I114" sqref="I114"/>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118</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s="140" customFormat="1" ht="15">
      <c r="B8" s="141"/>
      <c r="C8" s="142"/>
      <c r="D8" s="137" t="s">
        <v>134</v>
      </c>
      <c r="E8" s="142"/>
      <c r="F8" s="142"/>
      <c r="G8" s="142"/>
      <c r="H8" s="142"/>
      <c r="I8" s="10"/>
      <c r="J8" s="142"/>
      <c r="K8" s="144"/>
    </row>
    <row r="9" spans="2:11" s="140" customFormat="1" ht="36.95" customHeight="1">
      <c r="B9" s="141"/>
      <c r="C9" s="142"/>
      <c r="D9" s="142"/>
      <c r="E9" s="145" t="s">
        <v>3272</v>
      </c>
      <c r="F9" s="143"/>
      <c r="G9" s="143"/>
      <c r="H9" s="143"/>
      <c r="I9" s="10"/>
      <c r="J9" s="142"/>
      <c r="K9" s="144"/>
    </row>
    <row r="10" spans="2:11" s="140" customFormat="1" ht="13.5">
      <c r="B10" s="141"/>
      <c r="C10" s="142"/>
      <c r="D10" s="142"/>
      <c r="E10" s="142"/>
      <c r="F10" s="142"/>
      <c r="G10" s="142"/>
      <c r="H10" s="142"/>
      <c r="I10" s="10"/>
      <c r="J10" s="142"/>
      <c r="K10" s="144"/>
    </row>
    <row r="11" spans="2:11" s="140" customFormat="1" ht="14.45" customHeight="1">
      <c r="B11" s="141"/>
      <c r="C11" s="142"/>
      <c r="D11" s="137" t="s">
        <v>21</v>
      </c>
      <c r="E11" s="142"/>
      <c r="F11" s="146" t="s">
        <v>5</v>
      </c>
      <c r="G11" s="142"/>
      <c r="H11" s="142"/>
      <c r="I11" s="11" t="s">
        <v>22</v>
      </c>
      <c r="J11" s="146" t="s">
        <v>5</v>
      </c>
      <c r="K11" s="144"/>
    </row>
    <row r="12" spans="2:11" s="140" customFormat="1" ht="14.45" customHeight="1">
      <c r="B12" s="141"/>
      <c r="C12" s="142"/>
      <c r="D12" s="137" t="s">
        <v>23</v>
      </c>
      <c r="E12" s="142"/>
      <c r="F12" s="146" t="s">
        <v>24</v>
      </c>
      <c r="G12" s="142"/>
      <c r="H12" s="142"/>
      <c r="I12" s="11" t="s">
        <v>25</v>
      </c>
      <c r="J12" s="147">
        <f>'Rekapitulace stavby'!AN8</f>
        <v>43418</v>
      </c>
      <c r="K12" s="144"/>
    </row>
    <row r="13" spans="2:11" s="140" customFormat="1" ht="10.9" customHeight="1">
      <c r="B13" s="141"/>
      <c r="C13" s="142"/>
      <c r="D13" s="142"/>
      <c r="E13" s="142"/>
      <c r="F13" s="142"/>
      <c r="G13" s="142"/>
      <c r="H13" s="142"/>
      <c r="I13" s="10"/>
      <c r="J13" s="142"/>
      <c r="K13" s="144"/>
    </row>
    <row r="14" spans="2:11" s="140" customFormat="1" ht="14.45" customHeight="1">
      <c r="B14" s="141"/>
      <c r="C14" s="142"/>
      <c r="D14" s="137" t="s">
        <v>26</v>
      </c>
      <c r="E14" s="142"/>
      <c r="F14" s="142"/>
      <c r="G14" s="142"/>
      <c r="H14" s="142"/>
      <c r="I14" s="11" t="s">
        <v>27</v>
      </c>
      <c r="J14" s="146" t="s">
        <v>5</v>
      </c>
      <c r="K14" s="144"/>
    </row>
    <row r="15" spans="2:11" s="140" customFormat="1" ht="18" customHeight="1">
      <c r="B15" s="141"/>
      <c r="C15" s="142"/>
      <c r="D15" s="142"/>
      <c r="E15" s="146" t="s">
        <v>28</v>
      </c>
      <c r="F15" s="142"/>
      <c r="G15" s="142"/>
      <c r="H15" s="142"/>
      <c r="I15" s="11" t="s">
        <v>29</v>
      </c>
      <c r="J15" s="146" t="s">
        <v>5</v>
      </c>
      <c r="K15" s="144"/>
    </row>
    <row r="16" spans="2:11" s="140" customFormat="1" ht="6.95" customHeight="1">
      <c r="B16" s="141"/>
      <c r="C16" s="142"/>
      <c r="D16" s="142"/>
      <c r="E16" s="142"/>
      <c r="F16" s="142"/>
      <c r="G16" s="142"/>
      <c r="H16" s="142"/>
      <c r="I16" s="10"/>
      <c r="J16" s="142"/>
      <c r="K16" s="144"/>
    </row>
    <row r="17" spans="2:11" s="140" customFormat="1" ht="14.45" customHeight="1">
      <c r="B17" s="141"/>
      <c r="C17" s="142"/>
      <c r="D17" s="137" t="s">
        <v>30</v>
      </c>
      <c r="E17" s="142"/>
      <c r="F17" s="142"/>
      <c r="G17" s="142"/>
      <c r="H17" s="142"/>
      <c r="I17" s="11" t="s">
        <v>27</v>
      </c>
      <c r="J17" s="146" t="str">
        <f>IF('Rekapitulace stavby'!AN13="Vyplň údaj","",IF('Rekapitulace stavby'!AN13="","",'Rekapitulace stavby'!AN13))</f>
        <v/>
      </c>
      <c r="K17" s="144"/>
    </row>
    <row r="18" spans="2:11" s="140" customFormat="1" ht="18" customHeight="1">
      <c r="B18" s="141"/>
      <c r="C18" s="142"/>
      <c r="D18" s="142"/>
      <c r="E18" s="146" t="str">
        <f>IF('Rekapitulace stavby'!E14="Vyplň údaj","",IF('Rekapitulace stavby'!E14="","",'Rekapitulace stavby'!E14))</f>
        <v/>
      </c>
      <c r="F18" s="142"/>
      <c r="G18" s="142"/>
      <c r="H18" s="142"/>
      <c r="I18" s="11" t="s">
        <v>29</v>
      </c>
      <c r="J18" s="146" t="str">
        <f>IF('Rekapitulace stavby'!AN14="Vyplň údaj","",IF('Rekapitulace stavby'!AN14="","",'Rekapitulace stavby'!AN14))</f>
        <v/>
      </c>
      <c r="K18" s="144"/>
    </row>
    <row r="19" spans="2:11" s="140" customFormat="1" ht="6.95" customHeight="1">
      <c r="B19" s="141"/>
      <c r="C19" s="142"/>
      <c r="D19" s="142"/>
      <c r="E19" s="142"/>
      <c r="F19" s="142"/>
      <c r="G19" s="142"/>
      <c r="H19" s="142"/>
      <c r="I19" s="10"/>
      <c r="J19" s="142"/>
      <c r="K19" s="144"/>
    </row>
    <row r="20" spans="2:11" s="140" customFormat="1" ht="14.45" customHeight="1">
      <c r="B20" s="141"/>
      <c r="C20" s="142"/>
      <c r="D20" s="137" t="s">
        <v>32</v>
      </c>
      <c r="E20" s="142"/>
      <c r="F20" s="142"/>
      <c r="G20" s="142"/>
      <c r="H20" s="142"/>
      <c r="I20" s="11" t="s">
        <v>27</v>
      </c>
      <c r="J20" s="146" t="s">
        <v>5</v>
      </c>
      <c r="K20" s="144"/>
    </row>
    <row r="21" spans="2:11" s="140" customFormat="1" ht="18" customHeight="1">
      <c r="B21" s="141"/>
      <c r="C21" s="142"/>
      <c r="D21" s="142"/>
      <c r="E21" s="146" t="s">
        <v>33</v>
      </c>
      <c r="F21" s="142"/>
      <c r="G21" s="142"/>
      <c r="H21" s="142"/>
      <c r="I21" s="11" t="s">
        <v>29</v>
      </c>
      <c r="J21" s="146" t="s">
        <v>5</v>
      </c>
      <c r="K21" s="144"/>
    </row>
    <row r="22" spans="2:11" s="140" customFormat="1" ht="6.95" customHeight="1">
      <c r="B22" s="141"/>
      <c r="C22" s="142"/>
      <c r="D22" s="142"/>
      <c r="E22" s="142"/>
      <c r="F22" s="142"/>
      <c r="G22" s="142"/>
      <c r="H22" s="142"/>
      <c r="I22" s="10"/>
      <c r="J22" s="142"/>
      <c r="K22" s="144"/>
    </row>
    <row r="23" spans="2:11" s="140" customFormat="1" ht="14.45" customHeight="1">
      <c r="B23" s="141"/>
      <c r="C23" s="142"/>
      <c r="D23" s="137" t="s">
        <v>35</v>
      </c>
      <c r="E23" s="142"/>
      <c r="F23" s="142"/>
      <c r="G23" s="142"/>
      <c r="H23" s="142"/>
      <c r="I23" s="10"/>
      <c r="J23" s="142"/>
      <c r="K23" s="144"/>
    </row>
    <row r="24" spans="2:11" s="152" customFormat="1" ht="99.75" customHeight="1">
      <c r="B24" s="148"/>
      <c r="C24" s="149"/>
      <c r="D24" s="149"/>
      <c r="E24" s="150" t="s">
        <v>138</v>
      </c>
      <c r="F24" s="150"/>
      <c r="G24" s="150"/>
      <c r="H24" s="150"/>
      <c r="I24" s="12"/>
      <c r="J24" s="149"/>
      <c r="K24" s="151"/>
    </row>
    <row r="25" spans="2:11" s="140" customFormat="1" ht="6.95" customHeight="1">
      <c r="B25" s="141"/>
      <c r="C25" s="142"/>
      <c r="D25" s="142"/>
      <c r="E25" s="142"/>
      <c r="F25" s="142"/>
      <c r="G25" s="142"/>
      <c r="H25" s="142"/>
      <c r="I25" s="10"/>
      <c r="J25" s="142"/>
      <c r="K25" s="144"/>
    </row>
    <row r="26" spans="2:11" s="140" customFormat="1" ht="6.95" customHeight="1">
      <c r="B26" s="141"/>
      <c r="C26" s="142"/>
      <c r="D26" s="153"/>
      <c r="E26" s="153"/>
      <c r="F26" s="153"/>
      <c r="G26" s="153"/>
      <c r="H26" s="153"/>
      <c r="I26" s="13"/>
      <c r="J26" s="153"/>
      <c r="K26" s="154"/>
    </row>
    <row r="27" spans="2:11" s="140" customFormat="1" ht="25.35" customHeight="1">
      <c r="B27" s="141"/>
      <c r="C27" s="142"/>
      <c r="D27" s="155" t="s">
        <v>37</v>
      </c>
      <c r="E27" s="142"/>
      <c r="F27" s="142"/>
      <c r="G27" s="142"/>
      <c r="H27" s="142"/>
      <c r="I27" s="10"/>
      <c r="J27" s="156">
        <f>ROUND(J91,2)</f>
        <v>0</v>
      </c>
      <c r="K27" s="144"/>
    </row>
    <row r="28" spans="2:11" s="140" customFormat="1" ht="6.95" customHeight="1">
      <c r="B28" s="141"/>
      <c r="C28" s="142"/>
      <c r="D28" s="153"/>
      <c r="E28" s="153"/>
      <c r="F28" s="153"/>
      <c r="G28" s="153"/>
      <c r="H28" s="153"/>
      <c r="I28" s="13"/>
      <c r="J28" s="153"/>
      <c r="K28" s="154"/>
    </row>
    <row r="29" spans="2:11" s="140" customFormat="1" ht="14.45" customHeight="1">
      <c r="B29" s="141"/>
      <c r="C29" s="142"/>
      <c r="D29" s="142"/>
      <c r="E29" s="142"/>
      <c r="F29" s="157" t="s">
        <v>39</v>
      </c>
      <c r="G29" s="142"/>
      <c r="H29" s="142"/>
      <c r="I29" s="14" t="s">
        <v>38</v>
      </c>
      <c r="J29" s="157" t="s">
        <v>40</v>
      </c>
      <c r="K29" s="144"/>
    </row>
    <row r="30" spans="2:11" s="140" customFormat="1" ht="14.45" customHeight="1">
      <c r="B30" s="141"/>
      <c r="C30" s="142"/>
      <c r="D30" s="158" t="s">
        <v>41</v>
      </c>
      <c r="E30" s="158" t="s">
        <v>42</v>
      </c>
      <c r="F30" s="159">
        <f>ROUND(SUM(BE91:BE348),2)</f>
        <v>0</v>
      </c>
      <c r="G30" s="142"/>
      <c r="H30" s="142"/>
      <c r="I30" s="15">
        <v>0.21</v>
      </c>
      <c r="J30" s="159">
        <f>ROUND(ROUND((SUM(BE91:BE348)),2)*I30,2)</f>
        <v>0</v>
      </c>
      <c r="K30" s="144"/>
    </row>
    <row r="31" spans="2:11" s="140" customFormat="1" ht="14.45" customHeight="1">
      <c r="B31" s="141"/>
      <c r="C31" s="142"/>
      <c r="D31" s="142"/>
      <c r="E31" s="158" t="s">
        <v>43</v>
      </c>
      <c r="F31" s="159">
        <f>ROUND(SUM(BF91:BF348),2)</f>
        <v>0</v>
      </c>
      <c r="G31" s="142"/>
      <c r="H31" s="142"/>
      <c r="I31" s="15">
        <v>0.15</v>
      </c>
      <c r="J31" s="159">
        <f>ROUND(ROUND((SUM(BF91:BF348)),2)*I31,2)</f>
        <v>0</v>
      </c>
      <c r="K31" s="144"/>
    </row>
    <row r="32" spans="2:11" s="140" customFormat="1" ht="14.45" customHeight="1" hidden="1">
      <c r="B32" s="141"/>
      <c r="C32" s="142"/>
      <c r="D32" s="142"/>
      <c r="E32" s="158" t="s">
        <v>44</v>
      </c>
      <c r="F32" s="159">
        <f>ROUND(SUM(BG91:BG348),2)</f>
        <v>0</v>
      </c>
      <c r="G32" s="142"/>
      <c r="H32" s="142"/>
      <c r="I32" s="15">
        <v>0.21</v>
      </c>
      <c r="J32" s="159">
        <v>0</v>
      </c>
      <c r="K32" s="144"/>
    </row>
    <row r="33" spans="2:11" s="140" customFormat="1" ht="14.45" customHeight="1" hidden="1">
      <c r="B33" s="141"/>
      <c r="C33" s="142"/>
      <c r="D33" s="142"/>
      <c r="E33" s="158" t="s">
        <v>45</v>
      </c>
      <c r="F33" s="159">
        <f>ROUND(SUM(BH91:BH348),2)</f>
        <v>0</v>
      </c>
      <c r="G33" s="142"/>
      <c r="H33" s="142"/>
      <c r="I33" s="15">
        <v>0.15</v>
      </c>
      <c r="J33" s="159">
        <v>0</v>
      </c>
      <c r="K33" s="144"/>
    </row>
    <row r="34" spans="2:11" s="140" customFormat="1" ht="14.45" customHeight="1" hidden="1">
      <c r="B34" s="141"/>
      <c r="C34" s="142"/>
      <c r="D34" s="142"/>
      <c r="E34" s="158" t="s">
        <v>46</v>
      </c>
      <c r="F34" s="159">
        <f>ROUND(SUM(BI91:BI348),2)</f>
        <v>0</v>
      </c>
      <c r="G34" s="142"/>
      <c r="H34" s="142"/>
      <c r="I34" s="15">
        <v>0</v>
      </c>
      <c r="J34" s="159">
        <v>0</v>
      </c>
      <c r="K34" s="144"/>
    </row>
    <row r="35" spans="2:11" s="140" customFormat="1" ht="6.95" customHeight="1">
      <c r="B35" s="141"/>
      <c r="C35" s="142"/>
      <c r="D35" s="142"/>
      <c r="E35" s="142"/>
      <c r="F35" s="142"/>
      <c r="G35" s="142"/>
      <c r="H35" s="142"/>
      <c r="I35" s="10"/>
      <c r="J35" s="142"/>
      <c r="K35" s="144"/>
    </row>
    <row r="36" spans="2:11" s="140" customFormat="1" ht="25.35" customHeight="1">
      <c r="B36" s="141"/>
      <c r="C36" s="160"/>
      <c r="D36" s="161" t="s">
        <v>47</v>
      </c>
      <c r="E36" s="162"/>
      <c r="F36" s="162"/>
      <c r="G36" s="163" t="s">
        <v>48</v>
      </c>
      <c r="H36" s="164" t="s">
        <v>49</v>
      </c>
      <c r="I36" s="16"/>
      <c r="J36" s="165">
        <f>SUM(J27:J34)</f>
        <v>0</v>
      </c>
      <c r="K36" s="166"/>
    </row>
    <row r="37" spans="2:11" s="140" customFormat="1" ht="14.45" customHeight="1">
      <c r="B37" s="167"/>
      <c r="C37" s="168"/>
      <c r="D37" s="168"/>
      <c r="E37" s="168"/>
      <c r="F37" s="168"/>
      <c r="G37" s="168"/>
      <c r="H37" s="168"/>
      <c r="I37" s="17"/>
      <c r="J37" s="168"/>
      <c r="K37" s="169"/>
    </row>
    <row r="41" spans="2:11" s="140" customFormat="1" ht="6.95" customHeight="1">
      <c r="B41" s="170"/>
      <c r="C41" s="171"/>
      <c r="D41" s="171"/>
      <c r="E41" s="171"/>
      <c r="F41" s="171"/>
      <c r="G41" s="171"/>
      <c r="H41" s="171"/>
      <c r="I41" s="18"/>
      <c r="J41" s="171"/>
      <c r="K41" s="172"/>
    </row>
    <row r="42" spans="2:11" s="140" customFormat="1" ht="36.95" customHeight="1">
      <c r="B42" s="141"/>
      <c r="C42" s="134" t="s">
        <v>139</v>
      </c>
      <c r="D42" s="142"/>
      <c r="E42" s="142"/>
      <c r="F42" s="142"/>
      <c r="G42" s="142"/>
      <c r="H42" s="142"/>
      <c r="I42" s="10"/>
      <c r="J42" s="142"/>
      <c r="K42" s="144"/>
    </row>
    <row r="43" spans="2:11" s="140" customFormat="1" ht="6.95" customHeight="1">
      <c r="B43" s="141"/>
      <c r="C43" s="142"/>
      <c r="D43" s="142"/>
      <c r="E43" s="142"/>
      <c r="F43" s="142"/>
      <c r="G43" s="142"/>
      <c r="H43" s="142"/>
      <c r="I43" s="10"/>
      <c r="J43" s="142"/>
      <c r="K43" s="144"/>
    </row>
    <row r="44" spans="2:11" s="140" customFormat="1" ht="14.45" customHeight="1">
      <c r="B44" s="141"/>
      <c r="C44" s="137" t="s">
        <v>19</v>
      </c>
      <c r="D44" s="142"/>
      <c r="E44" s="142"/>
      <c r="F44" s="142"/>
      <c r="G44" s="142"/>
      <c r="H44" s="142"/>
      <c r="I44" s="10"/>
      <c r="J44" s="142"/>
      <c r="K44" s="144"/>
    </row>
    <row r="45" spans="2:11" s="140" customFormat="1" ht="16.5" customHeight="1">
      <c r="B45" s="141"/>
      <c r="C45" s="142"/>
      <c r="D45" s="142"/>
      <c r="E45" s="138" t="str">
        <f>E7</f>
        <v>Přístavba ZŠ Komenského, Dačice</v>
      </c>
      <c r="F45" s="139"/>
      <c r="G45" s="139"/>
      <c r="H45" s="139"/>
      <c r="I45" s="10"/>
      <c r="J45" s="142"/>
      <c r="K45" s="144"/>
    </row>
    <row r="46" spans="2:11" s="140" customFormat="1" ht="14.45" customHeight="1">
      <c r="B46" s="141"/>
      <c r="C46" s="137" t="s">
        <v>134</v>
      </c>
      <c r="D46" s="142"/>
      <c r="E46" s="142"/>
      <c r="F46" s="142"/>
      <c r="G46" s="142"/>
      <c r="H46" s="142"/>
      <c r="I46" s="10"/>
      <c r="J46" s="142"/>
      <c r="K46" s="144"/>
    </row>
    <row r="47" spans="2:11" s="140" customFormat="1" ht="17.25" customHeight="1">
      <c r="B47" s="141"/>
      <c r="C47" s="142"/>
      <c r="D47" s="142"/>
      <c r="E47" s="145" t="str">
        <f>E9</f>
        <v>SO03 - Sjezd a venkovní úpravy</v>
      </c>
      <c r="F47" s="143"/>
      <c r="G47" s="143"/>
      <c r="H47" s="143"/>
      <c r="I47" s="10"/>
      <c r="J47" s="142"/>
      <c r="K47" s="144"/>
    </row>
    <row r="48" spans="2:11" s="140" customFormat="1" ht="6.95" customHeight="1">
      <c r="B48" s="141"/>
      <c r="C48" s="142"/>
      <c r="D48" s="142"/>
      <c r="E48" s="142"/>
      <c r="F48" s="142"/>
      <c r="G48" s="142"/>
      <c r="H48" s="142"/>
      <c r="I48" s="10"/>
      <c r="J48" s="142"/>
      <c r="K48" s="144"/>
    </row>
    <row r="49" spans="2:11" s="140" customFormat="1" ht="18" customHeight="1">
      <c r="B49" s="141"/>
      <c r="C49" s="137" t="s">
        <v>23</v>
      </c>
      <c r="D49" s="142"/>
      <c r="E49" s="142"/>
      <c r="F49" s="146" t="str">
        <f>F12</f>
        <v xml:space="preserve"> </v>
      </c>
      <c r="G49" s="142"/>
      <c r="H49" s="142"/>
      <c r="I49" s="11" t="s">
        <v>25</v>
      </c>
      <c r="J49" s="147">
        <f>IF(J12="","",J12)</f>
        <v>43418</v>
      </c>
      <c r="K49" s="144"/>
    </row>
    <row r="50" spans="2:11" s="140" customFormat="1" ht="6.95" customHeight="1">
      <c r="B50" s="141"/>
      <c r="C50" s="142"/>
      <c r="D50" s="142"/>
      <c r="E50" s="142"/>
      <c r="F50" s="142"/>
      <c r="G50" s="142"/>
      <c r="H50" s="142"/>
      <c r="I50" s="10"/>
      <c r="J50" s="142"/>
      <c r="K50" s="144"/>
    </row>
    <row r="51" spans="2:11" s="140" customFormat="1" ht="15">
      <c r="B51" s="141"/>
      <c r="C51" s="137" t="s">
        <v>26</v>
      </c>
      <c r="D51" s="142"/>
      <c r="E51" s="142"/>
      <c r="F51" s="146" t="str">
        <f>E15</f>
        <v>Město Dačice</v>
      </c>
      <c r="G51" s="142"/>
      <c r="H51" s="142"/>
      <c r="I51" s="11" t="s">
        <v>32</v>
      </c>
      <c r="J51" s="150" t="str">
        <f>E21</f>
        <v>f-plan, spol. s r.o.</v>
      </c>
      <c r="K51" s="144"/>
    </row>
    <row r="52" spans="2:11" s="140" customFormat="1" ht="14.45" customHeight="1">
      <c r="B52" s="141"/>
      <c r="C52" s="137" t="s">
        <v>30</v>
      </c>
      <c r="D52" s="142"/>
      <c r="E52" s="142"/>
      <c r="F52" s="146" t="str">
        <f>IF(E18="","",E18)</f>
        <v/>
      </c>
      <c r="G52" s="142"/>
      <c r="H52" s="142"/>
      <c r="I52" s="10"/>
      <c r="J52" s="173"/>
      <c r="K52" s="144"/>
    </row>
    <row r="53" spans="2:11" s="140" customFormat="1" ht="10.35" customHeight="1">
      <c r="B53" s="141"/>
      <c r="C53" s="142"/>
      <c r="D53" s="142"/>
      <c r="E53" s="142"/>
      <c r="F53" s="142"/>
      <c r="G53" s="142"/>
      <c r="H53" s="142"/>
      <c r="I53" s="10"/>
      <c r="J53" s="142"/>
      <c r="K53" s="144"/>
    </row>
    <row r="54" spans="2:11" s="140" customFormat="1" ht="29.25" customHeight="1">
      <c r="B54" s="141"/>
      <c r="C54" s="174" t="s">
        <v>140</v>
      </c>
      <c r="D54" s="160"/>
      <c r="E54" s="160"/>
      <c r="F54" s="160"/>
      <c r="G54" s="160"/>
      <c r="H54" s="160"/>
      <c r="I54" s="19"/>
      <c r="J54" s="175" t="s">
        <v>141</v>
      </c>
      <c r="K54" s="176"/>
    </row>
    <row r="55" spans="2:11" s="140" customFormat="1" ht="10.35" customHeight="1">
      <c r="B55" s="141"/>
      <c r="C55" s="142"/>
      <c r="D55" s="142"/>
      <c r="E55" s="142"/>
      <c r="F55" s="142"/>
      <c r="G55" s="142"/>
      <c r="H55" s="142"/>
      <c r="I55" s="10"/>
      <c r="J55" s="142"/>
      <c r="K55" s="144"/>
    </row>
    <row r="56" spans="2:47" s="140" customFormat="1" ht="29.25" customHeight="1">
      <c r="B56" s="141"/>
      <c r="C56" s="177" t="s">
        <v>142</v>
      </c>
      <c r="D56" s="142"/>
      <c r="E56" s="142"/>
      <c r="F56" s="142"/>
      <c r="G56" s="142"/>
      <c r="H56" s="142"/>
      <c r="I56" s="10"/>
      <c r="J56" s="156">
        <f>J91</f>
        <v>0</v>
      </c>
      <c r="K56" s="144"/>
      <c r="AU56" s="128" t="s">
        <v>143</v>
      </c>
    </row>
    <row r="57" spans="2:11" s="184" customFormat="1" ht="24.95" customHeight="1">
      <c r="B57" s="178"/>
      <c r="C57" s="179"/>
      <c r="D57" s="180" t="s">
        <v>1949</v>
      </c>
      <c r="E57" s="181"/>
      <c r="F57" s="181"/>
      <c r="G57" s="181"/>
      <c r="H57" s="181"/>
      <c r="I57" s="20"/>
      <c r="J57" s="182">
        <f>J92</f>
        <v>0</v>
      </c>
      <c r="K57" s="183"/>
    </row>
    <row r="58" spans="2:11" s="184" customFormat="1" ht="24.95" customHeight="1">
      <c r="B58" s="178"/>
      <c r="C58" s="179"/>
      <c r="D58" s="180" t="s">
        <v>3273</v>
      </c>
      <c r="E58" s="181"/>
      <c r="F58" s="181"/>
      <c r="G58" s="181"/>
      <c r="H58" s="181"/>
      <c r="I58" s="20"/>
      <c r="J58" s="182">
        <f>J156</f>
        <v>0</v>
      </c>
      <c r="K58" s="183"/>
    </row>
    <row r="59" spans="2:11" s="184" customFormat="1" ht="24.95" customHeight="1">
      <c r="B59" s="178"/>
      <c r="C59" s="179"/>
      <c r="D59" s="180" t="s">
        <v>3274</v>
      </c>
      <c r="E59" s="181"/>
      <c r="F59" s="181"/>
      <c r="G59" s="181"/>
      <c r="H59" s="181"/>
      <c r="I59" s="20"/>
      <c r="J59" s="182">
        <f>J207</f>
        <v>0</v>
      </c>
      <c r="K59" s="183"/>
    </row>
    <row r="60" spans="2:11" s="184" customFormat="1" ht="24.95" customHeight="1">
      <c r="B60" s="178"/>
      <c r="C60" s="179"/>
      <c r="D60" s="180" t="s">
        <v>3275</v>
      </c>
      <c r="E60" s="181"/>
      <c r="F60" s="181"/>
      <c r="G60" s="181"/>
      <c r="H60" s="181"/>
      <c r="I60" s="20"/>
      <c r="J60" s="182">
        <f>J220</f>
        <v>0</v>
      </c>
      <c r="K60" s="183"/>
    </row>
    <row r="61" spans="2:11" s="184" customFormat="1" ht="24.95" customHeight="1">
      <c r="B61" s="178"/>
      <c r="C61" s="179"/>
      <c r="D61" s="180" t="s">
        <v>3276</v>
      </c>
      <c r="E61" s="181"/>
      <c r="F61" s="181"/>
      <c r="G61" s="181"/>
      <c r="H61" s="181"/>
      <c r="I61" s="20"/>
      <c r="J61" s="182">
        <f>J226</f>
        <v>0</v>
      </c>
      <c r="K61" s="183"/>
    </row>
    <row r="62" spans="2:11" s="184" customFormat="1" ht="24.95" customHeight="1">
      <c r="B62" s="178"/>
      <c r="C62" s="179"/>
      <c r="D62" s="180" t="s">
        <v>3277</v>
      </c>
      <c r="E62" s="181"/>
      <c r="F62" s="181"/>
      <c r="G62" s="181"/>
      <c r="H62" s="181"/>
      <c r="I62" s="20"/>
      <c r="J62" s="182">
        <f>J268</f>
        <v>0</v>
      </c>
      <c r="K62" s="183"/>
    </row>
    <row r="63" spans="2:11" s="184" customFormat="1" ht="24.95" customHeight="1">
      <c r="B63" s="178"/>
      <c r="C63" s="179"/>
      <c r="D63" s="180" t="s">
        <v>3278</v>
      </c>
      <c r="E63" s="181"/>
      <c r="F63" s="181"/>
      <c r="G63" s="181"/>
      <c r="H63" s="181"/>
      <c r="I63" s="20"/>
      <c r="J63" s="182">
        <f>J272</f>
        <v>0</v>
      </c>
      <c r="K63" s="183"/>
    </row>
    <row r="64" spans="2:11" s="184" customFormat="1" ht="24.95" customHeight="1">
      <c r="B64" s="178"/>
      <c r="C64" s="179"/>
      <c r="D64" s="180" t="s">
        <v>3279</v>
      </c>
      <c r="E64" s="181"/>
      <c r="F64" s="181"/>
      <c r="G64" s="181"/>
      <c r="H64" s="181"/>
      <c r="I64" s="20"/>
      <c r="J64" s="182">
        <f>J275</f>
        <v>0</v>
      </c>
      <c r="K64" s="183"/>
    </row>
    <row r="65" spans="2:11" s="184" customFormat="1" ht="24.95" customHeight="1">
      <c r="B65" s="178"/>
      <c r="C65" s="179"/>
      <c r="D65" s="180" t="s">
        <v>3280</v>
      </c>
      <c r="E65" s="181"/>
      <c r="F65" s="181"/>
      <c r="G65" s="181"/>
      <c r="H65" s="181"/>
      <c r="I65" s="20"/>
      <c r="J65" s="182">
        <f>J298</f>
        <v>0</v>
      </c>
      <c r="K65" s="183"/>
    </row>
    <row r="66" spans="2:11" s="184" customFormat="1" ht="24.95" customHeight="1">
      <c r="B66" s="178"/>
      <c r="C66" s="179"/>
      <c r="D66" s="180" t="s">
        <v>3281</v>
      </c>
      <c r="E66" s="181"/>
      <c r="F66" s="181"/>
      <c r="G66" s="181"/>
      <c r="H66" s="181"/>
      <c r="I66" s="20"/>
      <c r="J66" s="182">
        <f>J302</f>
        <v>0</v>
      </c>
      <c r="K66" s="183"/>
    </row>
    <row r="67" spans="2:11" s="184" customFormat="1" ht="24.95" customHeight="1">
      <c r="B67" s="178"/>
      <c r="C67" s="179"/>
      <c r="D67" s="180" t="s">
        <v>3282</v>
      </c>
      <c r="E67" s="181"/>
      <c r="F67" s="181"/>
      <c r="G67" s="181"/>
      <c r="H67" s="181"/>
      <c r="I67" s="20"/>
      <c r="J67" s="182">
        <f>J304</f>
        <v>0</v>
      </c>
      <c r="K67" s="183"/>
    </row>
    <row r="68" spans="2:11" s="184" customFormat="1" ht="24.95" customHeight="1">
      <c r="B68" s="178"/>
      <c r="C68" s="179"/>
      <c r="D68" s="180" t="s">
        <v>1952</v>
      </c>
      <c r="E68" s="181"/>
      <c r="F68" s="181"/>
      <c r="G68" s="181"/>
      <c r="H68" s="181"/>
      <c r="I68" s="20"/>
      <c r="J68" s="182">
        <f>J318</f>
        <v>0</v>
      </c>
      <c r="K68" s="183"/>
    </row>
    <row r="69" spans="2:11" s="184" customFormat="1" ht="24.95" customHeight="1">
      <c r="B69" s="178"/>
      <c r="C69" s="179"/>
      <c r="D69" s="180" t="s">
        <v>3283</v>
      </c>
      <c r="E69" s="181"/>
      <c r="F69" s="181"/>
      <c r="G69" s="181"/>
      <c r="H69" s="181"/>
      <c r="I69" s="20"/>
      <c r="J69" s="182">
        <f>J320</f>
        <v>0</v>
      </c>
      <c r="K69" s="183"/>
    </row>
    <row r="70" spans="2:11" s="184" customFormat="1" ht="24.95" customHeight="1">
      <c r="B70" s="178"/>
      <c r="C70" s="179"/>
      <c r="D70" s="180" t="s">
        <v>3284</v>
      </c>
      <c r="E70" s="181"/>
      <c r="F70" s="181"/>
      <c r="G70" s="181"/>
      <c r="H70" s="181"/>
      <c r="I70" s="20"/>
      <c r="J70" s="182">
        <f>J322</f>
        <v>0</v>
      </c>
      <c r="K70" s="183"/>
    </row>
    <row r="71" spans="2:11" s="184" customFormat="1" ht="24.95" customHeight="1">
      <c r="B71" s="178"/>
      <c r="C71" s="179"/>
      <c r="D71" s="180" t="s">
        <v>3285</v>
      </c>
      <c r="E71" s="181"/>
      <c r="F71" s="181"/>
      <c r="G71" s="181"/>
      <c r="H71" s="181"/>
      <c r="I71" s="20"/>
      <c r="J71" s="182">
        <f>J324</f>
        <v>0</v>
      </c>
      <c r="K71" s="183"/>
    </row>
    <row r="72" spans="2:11" s="140" customFormat="1" ht="21.75" customHeight="1">
      <c r="B72" s="141"/>
      <c r="C72" s="142"/>
      <c r="D72" s="142"/>
      <c r="E72" s="142"/>
      <c r="F72" s="142"/>
      <c r="G72" s="142"/>
      <c r="H72" s="142"/>
      <c r="I72" s="10"/>
      <c r="J72" s="142"/>
      <c r="K72" s="144"/>
    </row>
    <row r="73" spans="2:11" s="140" customFormat="1" ht="6.95" customHeight="1">
      <c r="B73" s="167"/>
      <c r="C73" s="168"/>
      <c r="D73" s="168"/>
      <c r="E73" s="168"/>
      <c r="F73" s="168"/>
      <c r="G73" s="168"/>
      <c r="H73" s="168"/>
      <c r="I73" s="17"/>
      <c r="J73" s="168"/>
      <c r="K73" s="169"/>
    </row>
    <row r="77" spans="2:12" s="140" customFormat="1" ht="6.95" customHeight="1">
      <c r="B77" s="170"/>
      <c r="C77" s="171"/>
      <c r="D77" s="171"/>
      <c r="E77" s="171"/>
      <c r="F77" s="171"/>
      <c r="G77" s="171"/>
      <c r="H77" s="171"/>
      <c r="I77" s="18"/>
      <c r="J77" s="171"/>
      <c r="K77" s="171"/>
      <c r="L77" s="141"/>
    </row>
    <row r="78" spans="2:12" s="140" customFormat="1" ht="36.95" customHeight="1">
      <c r="B78" s="141"/>
      <c r="C78" s="192" t="s">
        <v>180</v>
      </c>
      <c r="I78" s="22"/>
      <c r="L78" s="141"/>
    </row>
    <row r="79" spans="2:12" s="140" customFormat="1" ht="6.95" customHeight="1">
      <c r="B79" s="141"/>
      <c r="I79" s="22"/>
      <c r="L79" s="141"/>
    </row>
    <row r="80" spans="2:12" s="140" customFormat="1" ht="14.45" customHeight="1">
      <c r="B80" s="141"/>
      <c r="C80" s="193" t="s">
        <v>19</v>
      </c>
      <c r="I80" s="22"/>
      <c r="L80" s="141"/>
    </row>
    <row r="81" spans="2:12" s="140" customFormat="1" ht="16.5" customHeight="1">
      <c r="B81" s="141"/>
      <c r="E81" s="194" t="str">
        <f>E7</f>
        <v>Přístavba ZŠ Komenského, Dačice</v>
      </c>
      <c r="F81" s="195"/>
      <c r="G81" s="195"/>
      <c r="H81" s="195"/>
      <c r="I81" s="22"/>
      <c r="L81" s="141"/>
    </row>
    <row r="82" spans="2:12" s="140" customFormat="1" ht="14.45" customHeight="1">
      <c r="B82" s="141"/>
      <c r="C82" s="193" t="s">
        <v>134</v>
      </c>
      <c r="I82" s="22"/>
      <c r="L82" s="141"/>
    </row>
    <row r="83" spans="2:12" s="140" customFormat="1" ht="17.25" customHeight="1">
      <c r="B83" s="141"/>
      <c r="E83" s="197" t="str">
        <f>E9</f>
        <v>SO03 - Sjezd a venkovní úpravy</v>
      </c>
      <c r="F83" s="196"/>
      <c r="G83" s="196"/>
      <c r="H83" s="196"/>
      <c r="I83" s="22"/>
      <c r="L83" s="141"/>
    </row>
    <row r="84" spans="2:12" s="140" customFormat="1" ht="6.95" customHeight="1">
      <c r="B84" s="141"/>
      <c r="I84" s="22"/>
      <c r="L84" s="141"/>
    </row>
    <row r="85" spans="2:12" s="140" customFormat="1" ht="18" customHeight="1">
      <c r="B85" s="141"/>
      <c r="C85" s="193" t="s">
        <v>23</v>
      </c>
      <c r="F85" s="198" t="str">
        <f>F12</f>
        <v xml:space="preserve"> </v>
      </c>
      <c r="I85" s="23" t="s">
        <v>25</v>
      </c>
      <c r="J85" s="199">
        <f>IF(J12="","",J12)</f>
        <v>43418</v>
      </c>
      <c r="L85" s="141"/>
    </row>
    <row r="86" spans="2:12" s="140" customFormat="1" ht="6.95" customHeight="1">
      <c r="B86" s="141"/>
      <c r="I86" s="22"/>
      <c r="L86" s="141"/>
    </row>
    <row r="87" spans="2:12" s="140" customFormat="1" ht="15">
      <c r="B87" s="141"/>
      <c r="C87" s="193" t="s">
        <v>26</v>
      </c>
      <c r="F87" s="198" t="str">
        <f>E15</f>
        <v>Město Dačice</v>
      </c>
      <c r="I87" s="23" t="s">
        <v>32</v>
      </c>
      <c r="J87" s="198" t="str">
        <f>E21</f>
        <v>f-plan, spol. s r.o.</v>
      </c>
      <c r="L87" s="141"/>
    </row>
    <row r="88" spans="2:12" s="140" customFormat="1" ht="14.45" customHeight="1">
      <c r="B88" s="141"/>
      <c r="C88" s="193" t="s">
        <v>30</v>
      </c>
      <c r="F88" s="198" t="str">
        <f>IF(E18="","",E18)</f>
        <v/>
      </c>
      <c r="I88" s="22"/>
      <c r="L88" s="141"/>
    </row>
    <row r="89" spans="2:12" s="140" customFormat="1" ht="10.35" customHeight="1">
      <c r="B89" s="141"/>
      <c r="I89" s="22"/>
      <c r="L89" s="141"/>
    </row>
    <row r="90" spans="2:20" s="207" customFormat="1" ht="29.25" customHeight="1">
      <c r="B90" s="200"/>
      <c r="C90" s="201" t="s">
        <v>181</v>
      </c>
      <c r="D90" s="202" t="s">
        <v>56</v>
      </c>
      <c r="E90" s="202" t="s">
        <v>52</v>
      </c>
      <c r="F90" s="202" t="s">
        <v>182</v>
      </c>
      <c r="G90" s="202" t="s">
        <v>183</v>
      </c>
      <c r="H90" s="202" t="s">
        <v>184</v>
      </c>
      <c r="I90" s="24" t="s">
        <v>185</v>
      </c>
      <c r="J90" s="202" t="s">
        <v>141</v>
      </c>
      <c r="K90" s="203" t="s">
        <v>186</v>
      </c>
      <c r="L90" s="200"/>
      <c r="M90" s="204" t="s">
        <v>187</v>
      </c>
      <c r="N90" s="205" t="s">
        <v>41</v>
      </c>
      <c r="O90" s="205" t="s">
        <v>188</v>
      </c>
      <c r="P90" s="205" t="s">
        <v>189</v>
      </c>
      <c r="Q90" s="205" t="s">
        <v>190</v>
      </c>
      <c r="R90" s="205" t="s">
        <v>191</v>
      </c>
      <c r="S90" s="205" t="s">
        <v>192</v>
      </c>
      <c r="T90" s="206" t="s">
        <v>193</v>
      </c>
    </row>
    <row r="91" spans="2:63" s="140" customFormat="1" ht="29.25" customHeight="1">
      <c r="B91" s="141"/>
      <c r="C91" s="208" t="s">
        <v>142</v>
      </c>
      <c r="I91" s="22"/>
      <c r="J91" s="209">
        <f>BK91</f>
        <v>0</v>
      </c>
      <c r="L91" s="141"/>
      <c r="M91" s="210"/>
      <c r="N91" s="153"/>
      <c r="O91" s="153"/>
      <c r="P91" s="211">
        <f>P92+P156+P207+P220+P226+P268+P272+P275+P298+P302+P304+P318+P320+P322+P324</f>
        <v>0</v>
      </c>
      <c r="Q91" s="153"/>
      <c r="R91" s="211">
        <f>R92+R156+R207+R220+R226+R268+R272+R275+R298+R302+R304+R318+R320+R322+R324</f>
        <v>275.05794704</v>
      </c>
      <c r="S91" s="153"/>
      <c r="T91" s="212">
        <f>T92+T156+T207+T220+T226+T268+T272+T275+T298+T302+T304+T318+T320+T322+T324</f>
        <v>150.8655</v>
      </c>
      <c r="AT91" s="128" t="s">
        <v>70</v>
      </c>
      <c r="AU91" s="128" t="s">
        <v>143</v>
      </c>
      <c r="BK91" s="213">
        <f>BK92+BK156+BK207+BK220+BK226+BK268+BK272+BK275+BK298+BK302+BK304+BK318+BK320+BK322+BK324</f>
        <v>0</v>
      </c>
    </row>
    <row r="92" spans="2:63" s="215" customFormat="1" ht="37.35" customHeight="1">
      <c r="B92" s="214"/>
      <c r="D92" s="216" t="s">
        <v>70</v>
      </c>
      <c r="E92" s="217" t="s">
        <v>78</v>
      </c>
      <c r="F92" s="217" t="s">
        <v>197</v>
      </c>
      <c r="I92" s="25"/>
      <c r="J92" s="218">
        <f>BK92</f>
        <v>0</v>
      </c>
      <c r="L92" s="214"/>
      <c r="M92" s="219"/>
      <c r="N92" s="220"/>
      <c r="O92" s="220"/>
      <c r="P92" s="221">
        <f>SUM(P93:P155)</f>
        <v>0</v>
      </c>
      <c r="Q92" s="220"/>
      <c r="R92" s="221">
        <f>SUM(R93:R155)</f>
        <v>0.019774999999999997</v>
      </c>
      <c r="S92" s="220"/>
      <c r="T92" s="222">
        <f>SUM(T93:T155)</f>
        <v>0</v>
      </c>
      <c r="AR92" s="216" t="s">
        <v>78</v>
      </c>
      <c r="AT92" s="223" t="s">
        <v>70</v>
      </c>
      <c r="AU92" s="223" t="s">
        <v>71</v>
      </c>
      <c r="AY92" s="216" t="s">
        <v>196</v>
      </c>
      <c r="BK92" s="224">
        <f>SUM(BK93:BK155)</f>
        <v>0</v>
      </c>
    </row>
    <row r="93" spans="2:65" s="140" customFormat="1" ht="16.5" customHeight="1">
      <c r="B93" s="141"/>
      <c r="C93" s="227" t="s">
        <v>78</v>
      </c>
      <c r="D93" s="227" t="s">
        <v>198</v>
      </c>
      <c r="E93" s="228" t="s">
        <v>3286</v>
      </c>
      <c r="F93" s="229" t="s">
        <v>3287</v>
      </c>
      <c r="G93" s="230" t="s">
        <v>330</v>
      </c>
      <c r="H93" s="231">
        <v>659.155</v>
      </c>
      <c r="I93" s="26"/>
      <c r="J93" s="232">
        <f>ROUND(I93*H93,2)</f>
        <v>0</v>
      </c>
      <c r="K93" s="229" t="s">
        <v>202</v>
      </c>
      <c r="L93" s="141"/>
      <c r="M93" s="233" t="s">
        <v>5</v>
      </c>
      <c r="N93" s="234" t="s">
        <v>42</v>
      </c>
      <c r="O93" s="142"/>
      <c r="P93" s="235">
        <f>O93*H93</f>
        <v>0</v>
      </c>
      <c r="Q93" s="235">
        <v>0</v>
      </c>
      <c r="R93" s="235">
        <f>Q93*H93</f>
        <v>0</v>
      </c>
      <c r="S93" s="235">
        <v>0</v>
      </c>
      <c r="T93" s="236">
        <f>S93*H93</f>
        <v>0</v>
      </c>
      <c r="AR93" s="128" t="s">
        <v>203</v>
      </c>
      <c r="AT93" s="128" t="s">
        <v>198</v>
      </c>
      <c r="AU93" s="128" t="s">
        <v>78</v>
      </c>
      <c r="AY93" s="128" t="s">
        <v>196</v>
      </c>
      <c r="BE93" s="237">
        <f>IF(N93="základní",J93,0)</f>
        <v>0</v>
      </c>
      <c r="BF93" s="237">
        <f>IF(N93="snížená",J93,0)</f>
        <v>0</v>
      </c>
      <c r="BG93" s="237">
        <f>IF(N93="zákl. přenesená",J93,0)</f>
        <v>0</v>
      </c>
      <c r="BH93" s="237">
        <f>IF(N93="sníž. přenesená",J93,0)</f>
        <v>0</v>
      </c>
      <c r="BI93" s="237">
        <f>IF(N93="nulová",J93,0)</f>
        <v>0</v>
      </c>
      <c r="BJ93" s="128" t="s">
        <v>78</v>
      </c>
      <c r="BK93" s="237">
        <f>ROUND(I93*H93,2)</f>
        <v>0</v>
      </c>
      <c r="BL93" s="128" t="s">
        <v>203</v>
      </c>
      <c r="BM93" s="128" t="s">
        <v>80</v>
      </c>
    </row>
    <row r="94" spans="2:47" s="140" customFormat="1" ht="175.5">
      <c r="B94" s="141"/>
      <c r="D94" s="238" t="s">
        <v>204</v>
      </c>
      <c r="F94" s="239" t="s">
        <v>3288</v>
      </c>
      <c r="I94" s="22"/>
      <c r="L94" s="141"/>
      <c r="M94" s="240"/>
      <c r="N94" s="142"/>
      <c r="O94" s="142"/>
      <c r="P94" s="142"/>
      <c r="Q94" s="142"/>
      <c r="R94" s="142"/>
      <c r="S94" s="142"/>
      <c r="T94" s="241"/>
      <c r="AT94" s="128" t="s">
        <v>204</v>
      </c>
      <c r="AU94" s="128" t="s">
        <v>78</v>
      </c>
    </row>
    <row r="95" spans="2:51" s="250" customFormat="1" ht="27">
      <c r="B95" s="249"/>
      <c r="D95" s="238" t="s">
        <v>206</v>
      </c>
      <c r="E95" s="251" t="s">
        <v>5</v>
      </c>
      <c r="F95" s="252" t="s">
        <v>3289</v>
      </c>
      <c r="H95" s="253">
        <v>659.155</v>
      </c>
      <c r="I95" s="28"/>
      <c r="L95" s="249"/>
      <c r="M95" s="254"/>
      <c r="N95" s="255"/>
      <c r="O95" s="255"/>
      <c r="P95" s="255"/>
      <c r="Q95" s="255"/>
      <c r="R95" s="255"/>
      <c r="S95" s="255"/>
      <c r="T95" s="256"/>
      <c r="AT95" s="251" t="s">
        <v>206</v>
      </c>
      <c r="AU95" s="251" t="s">
        <v>78</v>
      </c>
      <c r="AV95" s="250" t="s">
        <v>80</v>
      </c>
      <c r="AW95" s="250" t="s">
        <v>34</v>
      </c>
      <c r="AX95" s="250" t="s">
        <v>71</v>
      </c>
      <c r="AY95" s="251" t="s">
        <v>196</v>
      </c>
    </row>
    <row r="96" spans="2:51" s="258" customFormat="1" ht="13.5">
      <c r="B96" s="257"/>
      <c r="D96" s="238" t="s">
        <v>206</v>
      </c>
      <c r="E96" s="259" t="s">
        <v>5</v>
      </c>
      <c r="F96" s="260" t="s">
        <v>209</v>
      </c>
      <c r="H96" s="261">
        <v>659.155</v>
      </c>
      <c r="I96" s="29"/>
      <c r="L96" s="257"/>
      <c r="M96" s="262"/>
      <c r="N96" s="263"/>
      <c r="O96" s="263"/>
      <c r="P96" s="263"/>
      <c r="Q96" s="263"/>
      <c r="R96" s="263"/>
      <c r="S96" s="263"/>
      <c r="T96" s="264"/>
      <c r="AT96" s="259" t="s">
        <v>206</v>
      </c>
      <c r="AU96" s="259" t="s">
        <v>78</v>
      </c>
      <c r="AV96" s="258" t="s">
        <v>203</v>
      </c>
      <c r="AW96" s="258" t="s">
        <v>34</v>
      </c>
      <c r="AX96" s="258" t="s">
        <v>78</v>
      </c>
      <c r="AY96" s="259" t="s">
        <v>196</v>
      </c>
    </row>
    <row r="97" spans="2:65" s="140" customFormat="1" ht="38.25" customHeight="1">
      <c r="B97" s="141"/>
      <c r="C97" s="227" t="s">
        <v>80</v>
      </c>
      <c r="D97" s="227" t="s">
        <v>198</v>
      </c>
      <c r="E97" s="228" t="s">
        <v>3290</v>
      </c>
      <c r="F97" s="229" t="s">
        <v>3291</v>
      </c>
      <c r="G97" s="230" t="s">
        <v>201</v>
      </c>
      <c r="H97" s="231">
        <v>105.068</v>
      </c>
      <c r="I97" s="26"/>
      <c r="J97" s="232">
        <f>ROUND(I97*H97,2)</f>
        <v>0</v>
      </c>
      <c r="K97" s="229" t="s">
        <v>202</v>
      </c>
      <c r="L97" s="141"/>
      <c r="M97" s="233" t="s">
        <v>5</v>
      </c>
      <c r="N97" s="234" t="s">
        <v>42</v>
      </c>
      <c r="O97" s="142"/>
      <c r="P97" s="235">
        <f>O97*H97</f>
        <v>0</v>
      </c>
      <c r="Q97" s="235">
        <v>0</v>
      </c>
      <c r="R97" s="235">
        <f>Q97*H97</f>
        <v>0</v>
      </c>
      <c r="S97" s="235">
        <v>0</v>
      </c>
      <c r="T97" s="236">
        <f>S97*H97</f>
        <v>0</v>
      </c>
      <c r="AR97" s="128" t="s">
        <v>203</v>
      </c>
      <c r="AT97" s="128" t="s">
        <v>198</v>
      </c>
      <c r="AU97" s="128" t="s">
        <v>78</v>
      </c>
      <c r="AY97" s="128" t="s">
        <v>196</v>
      </c>
      <c r="BE97" s="237">
        <f>IF(N97="základní",J97,0)</f>
        <v>0</v>
      </c>
      <c r="BF97" s="237">
        <f>IF(N97="snížená",J97,0)</f>
        <v>0</v>
      </c>
      <c r="BG97" s="237">
        <f>IF(N97="zákl. přenesená",J97,0)</f>
        <v>0</v>
      </c>
      <c r="BH97" s="237">
        <f>IF(N97="sníž. přenesená",J97,0)</f>
        <v>0</v>
      </c>
      <c r="BI97" s="237">
        <f>IF(N97="nulová",J97,0)</f>
        <v>0</v>
      </c>
      <c r="BJ97" s="128" t="s">
        <v>78</v>
      </c>
      <c r="BK97" s="237">
        <f>ROUND(I97*H97,2)</f>
        <v>0</v>
      </c>
      <c r="BL97" s="128" t="s">
        <v>203</v>
      </c>
      <c r="BM97" s="128" t="s">
        <v>203</v>
      </c>
    </row>
    <row r="98" spans="2:47" s="140" customFormat="1" ht="337.5">
      <c r="B98" s="141"/>
      <c r="D98" s="238" t="s">
        <v>204</v>
      </c>
      <c r="F98" s="239" t="s">
        <v>3292</v>
      </c>
      <c r="I98" s="22"/>
      <c r="L98" s="141"/>
      <c r="M98" s="240"/>
      <c r="N98" s="142"/>
      <c r="O98" s="142"/>
      <c r="P98" s="142"/>
      <c r="Q98" s="142"/>
      <c r="R98" s="142"/>
      <c r="S98" s="142"/>
      <c r="T98" s="241"/>
      <c r="AT98" s="128" t="s">
        <v>204</v>
      </c>
      <c r="AU98" s="128" t="s">
        <v>78</v>
      </c>
    </row>
    <row r="99" spans="2:51" s="250" customFormat="1" ht="13.5">
      <c r="B99" s="249"/>
      <c r="D99" s="238" t="s">
        <v>206</v>
      </c>
      <c r="E99" s="251" t="s">
        <v>5</v>
      </c>
      <c r="F99" s="252" t="s">
        <v>3293</v>
      </c>
      <c r="H99" s="253">
        <v>72.765</v>
      </c>
      <c r="I99" s="28"/>
      <c r="L99" s="249"/>
      <c r="M99" s="254"/>
      <c r="N99" s="255"/>
      <c r="O99" s="255"/>
      <c r="P99" s="255"/>
      <c r="Q99" s="255"/>
      <c r="R99" s="255"/>
      <c r="S99" s="255"/>
      <c r="T99" s="256"/>
      <c r="AT99" s="251" t="s">
        <v>206</v>
      </c>
      <c r="AU99" s="251" t="s">
        <v>78</v>
      </c>
      <c r="AV99" s="250" t="s">
        <v>80</v>
      </c>
      <c r="AW99" s="250" t="s">
        <v>34</v>
      </c>
      <c r="AX99" s="250" t="s">
        <v>71</v>
      </c>
      <c r="AY99" s="251" t="s">
        <v>196</v>
      </c>
    </row>
    <row r="100" spans="2:51" s="250" customFormat="1" ht="13.5">
      <c r="B100" s="249"/>
      <c r="D100" s="238" t="s">
        <v>206</v>
      </c>
      <c r="E100" s="251" t="s">
        <v>5</v>
      </c>
      <c r="F100" s="252" t="s">
        <v>3294</v>
      </c>
      <c r="H100" s="253">
        <v>5.523</v>
      </c>
      <c r="I100" s="28"/>
      <c r="L100" s="249"/>
      <c r="M100" s="254"/>
      <c r="N100" s="255"/>
      <c r="O100" s="255"/>
      <c r="P100" s="255"/>
      <c r="Q100" s="255"/>
      <c r="R100" s="255"/>
      <c r="S100" s="255"/>
      <c r="T100" s="256"/>
      <c r="AT100" s="251" t="s">
        <v>206</v>
      </c>
      <c r="AU100" s="251" t="s">
        <v>78</v>
      </c>
      <c r="AV100" s="250" t="s">
        <v>80</v>
      </c>
      <c r="AW100" s="250" t="s">
        <v>34</v>
      </c>
      <c r="AX100" s="250" t="s">
        <v>71</v>
      </c>
      <c r="AY100" s="251" t="s">
        <v>196</v>
      </c>
    </row>
    <row r="101" spans="2:51" s="250" customFormat="1" ht="13.5">
      <c r="B101" s="249"/>
      <c r="D101" s="238" t="s">
        <v>206</v>
      </c>
      <c r="E101" s="251" t="s">
        <v>5</v>
      </c>
      <c r="F101" s="252" t="s">
        <v>3295</v>
      </c>
      <c r="H101" s="253">
        <v>26.78</v>
      </c>
      <c r="I101" s="28"/>
      <c r="L101" s="249"/>
      <c r="M101" s="254"/>
      <c r="N101" s="255"/>
      <c r="O101" s="255"/>
      <c r="P101" s="255"/>
      <c r="Q101" s="255"/>
      <c r="R101" s="255"/>
      <c r="S101" s="255"/>
      <c r="T101" s="256"/>
      <c r="AT101" s="251" t="s">
        <v>206</v>
      </c>
      <c r="AU101" s="251" t="s">
        <v>78</v>
      </c>
      <c r="AV101" s="250" t="s">
        <v>80</v>
      </c>
      <c r="AW101" s="250" t="s">
        <v>34</v>
      </c>
      <c r="AX101" s="250" t="s">
        <v>71</v>
      </c>
      <c r="AY101" s="251" t="s">
        <v>196</v>
      </c>
    </row>
    <row r="102" spans="2:51" s="258" customFormat="1" ht="13.5">
      <c r="B102" s="257"/>
      <c r="D102" s="238" t="s">
        <v>206</v>
      </c>
      <c r="E102" s="259" t="s">
        <v>5</v>
      </c>
      <c r="F102" s="260" t="s">
        <v>209</v>
      </c>
      <c r="H102" s="261">
        <v>105.068</v>
      </c>
      <c r="I102" s="29"/>
      <c r="L102" s="257"/>
      <c r="M102" s="262"/>
      <c r="N102" s="263"/>
      <c r="O102" s="263"/>
      <c r="P102" s="263"/>
      <c r="Q102" s="263"/>
      <c r="R102" s="263"/>
      <c r="S102" s="263"/>
      <c r="T102" s="264"/>
      <c r="AT102" s="259" t="s">
        <v>206</v>
      </c>
      <c r="AU102" s="259" t="s">
        <v>78</v>
      </c>
      <c r="AV102" s="258" t="s">
        <v>203</v>
      </c>
      <c r="AW102" s="258" t="s">
        <v>34</v>
      </c>
      <c r="AX102" s="258" t="s">
        <v>78</v>
      </c>
      <c r="AY102" s="259" t="s">
        <v>196</v>
      </c>
    </row>
    <row r="103" spans="2:65" s="140" customFormat="1" ht="38.25" customHeight="1">
      <c r="B103" s="141"/>
      <c r="C103" s="227" t="s">
        <v>215</v>
      </c>
      <c r="D103" s="227" t="s">
        <v>198</v>
      </c>
      <c r="E103" s="228" t="s">
        <v>3296</v>
      </c>
      <c r="F103" s="229" t="s">
        <v>3297</v>
      </c>
      <c r="G103" s="230" t="s">
        <v>201</v>
      </c>
      <c r="H103" s="231">
        <v>105.068</v>
      </c>
      <c r="I103" s="26"/>
      <c r="J103" s="232">
        <f>ROUND(I103*H103,2)</f>
        <v>0</v>
      </c>
      <c r="K103" s="229" t="s">
        <v>202</v>
      </c>
      <c r="L103" s="141"/>
      <c r="M103" s="233" t="s">
        <v>5</v>
      </c>
      <c r="N103" s="234" t="s">
        <v>42</v>
      </c>
      <c r="O103" s="142"/>
      <c r="P103" s="235">
        <f>O103*H103</f>
        <v>0</v>
      </c>
      <c r="Q103" s="235">
        <v>0</v>
      </c>
      <c r="R103" s="235">
        <f>Q103*H103</f>
        <v>0</v>
      </c>
      <c r="S103" s="235">
        <v>0</v>
      </c>
      <c r="T103" s="236">
        <f>S103*H103</f>
        <v>0</v>
      </c>
      <c r="AR103" s="128" t="s">
        <v>203</v>
      </c>
      <c r="AT103" s="128" t="s">
        <v>198</v>
      </c>
      <c r="AU103" s="128" t="s">
        <v>78</v>
      </c>
      <c r="AY103" s="128" t="s">
        <v>196</v>
      </c>
      <c r="BE103" s="237">
        <f>IF(N103="základní",J103,0)</f>
        <v>0</v>
      </c>
      <c r="BF103" s="237">
        <f>IF(N103="snížená",J103,0)</f>
        <v>0</v>
      </c>
      <c r="BG103" s="237">
        <f>IF(N103="zákl. přenesená",J103,0)</f>
        <v>0</v>
      </c>
      <c r="BH103" s="237">
        <f>IF(N103="sníž. přenesená",J103,0)</f>
        <v>0</v>
      </c>
      <c r="BI103" s="237">
        <f>IF(N103="nulová",J103,0)</f>
        <v>0</v>
      </c>
      <c r="BJ103" s="128" t="s">
        <v>78</v>
      </c>
      <c r="BK103" s="237">
        <f>ROUND(I103*H103,2)</f>
        <v>0</v>
      </c>
      <c r="BL103" s="128" t="s">
        <v>203</v>
      </c>
      <c r="BM103" s="128" t="s">
        <v>221</v>
      </c>
    </row>
    <row r="104" spans="2:47" s="140" customFormat="1" ht="337.5">
      <c r="B104" s="141"/>
      <c r="D104" s="238" t="s">
        <v>204</v>
      </c>
      <c r="F104" s="239" t="s">
        <v>3292</v>
      </c>
      <c r="I104" s="22"/>
      <c r="L104" s="141"/>
      <c r="M104" s="240"/>
      <c r="N104" s="142"/>
      <c r="O104" s="142"/>
      <c r="P104" s="142"/>
      <c r="Q104" s="142"/>
      <c r="R104" s="142"/>
      <c r="S104" s="142"/>
      <c r="T104" s="241"/>
      <c r="AT104" s="128" t="s">
        <v>204</v>
      </c>
      <c r="AU104" s="128" t="s">
        <v>78</v>
      </c>
    </row>
    <row r="105" spans="2:51" s="250" customFormat="1" ht="13.5">
      <c r="B105" s="249"/>
      <c r="D105" s="238" t="s">
        <v>206</v>
      </c>
      <c r="E105" s="251" t="s">
        <v>5</v>
      </c>
      <c r="F105" s="252" t="s">
        <v>3293</v>
      </c>
      <c r="H105" s="253">
        <v>72.765</v>
      </c>
      <c r="I105" s="28"/>
      <c r="L105" s="249"/>
      <c r="M105" s="254"/>
      <c r="N105" s="255"/>
      <c r="O105" s="255"/>
      <c r="P105" s="255"/>
      <c r="Q105" s="255"/>
      <c r="R105" s="255"/>
      <c r="S105" s="255"/>
      <c r="T105" s="256"/>
      <c r="AT105" s="251" t="s">
        <v>206</v>
      </c>
      <c r="AU105" s="251" t="s">
        <v>78</v>
      </c>
      <c r="AV105" s="250" t="s">
        <v>80</v>
      </c>
      <c r="AW105" s="250" t="s">
        <v>34</v>
      </c>
      <c r="AX105" s="250" t="s">
        <v>71</v>
      </c>
      <c r="AY105" s="251" t="s">
        <v>196</v>
      </c>
    </row>
    <row r="106" spans="2:51" s="250" customFormat="1" ht="13.5">
      <c r="B106" s="249"/>
      <c r="D106" s="238" t="s">
        <v>206</v>
      </c>
      <c r="E106" s="251" t="s">
        <v>5</v>
      </c>
      <c r="F106" s="252" t="s">
        <v>3294</v>
      </c>
      <c r="H106" s="253">
        <v>5.523</v>
      </c>
      <c r="I106" s="28"/>
      <c r="L106" s="249"/>
      <c r="M106" s="254"/>
      <c r="N106" s="255"/>
      <c r="O106" s="255"/>
      <c r="P106" s="255"/>
      <c r="Q106" s="255"/>
      <c r="R106" s="255"/>
      <c r="S106" s="255"/>
      <c r="T106" s="256"/>
      <c r="AT106" s="251" t="s">
        <v>206</v>
      </c>
      <c r="AU106" s="251" t="s">
        <v>78</v>
      </c>
      <c r="AV106" s="250" t="s">
        <v>80</v>
      </c>
      <c r="AW106" s="250" t="s">
        <v>34</v>
      </c>
      <c r="AX106" s="250" t="s">
        <v>71</v>
      </c>
      <c r="AY106" s="251" t="s">
        <v>196</v>
      </c>
    </row>
    <row r="107" spans="2:51" s="250" customFormat="1" ht="13.5">
      <c r="B107" s="249"/>
      <c r="D107" s="238" t="s">
        <v>206</v>
      </c>
      <c r="E107" s="251" t="s">
        <v>5</v>
      </c>
      <c r="F107" s="252" t="s">
        <v>3295</v>
      </c>
      <c r="H107" s="253">
        <v>26.78</v>
      </c>
      <c r="I107" s="28"/>
      <c r="L107" s="249"/>
      <c r="M107" s="254"/>
      <c r="N107" s="255"/>
      <c r="O107" s="255"/>
      <c r="P107" s="255"/>
      <c r="Q107" s="255"/>
      <c r="R107" s="255"/>
      <c r="S107" s="255"/>
      <c r="T107" s="256"/>
      <c r="AT107" s="251" t="s">
        <v>206</v>
      </c>
      <c r="AU107" s="251" t="s">
        <v>78</v>
      </c>
      <c r="AV107" s="250" t="s">
        <v>80</v>
      </c>
      <c r="AW107" s="250" t="s">
        <v>34</v>
      </c>
      <c r="AX107" s="250" t="s">
        <v>71</v>
      </c>
      <c r="AY107" s="251" t="s">
        <v>196</v>
      </c>
    </row>
    <row r="108" spans="2:51" s="258" customFormat="1" ht="13.5">
      <c r="B108" s="257"/>
      <c r="D108" s="238" t="s">
        <v>206</v>
      </c>
      <c r="E108" s="259" t="s">
        <v>5</v>
      </c>
      <c r="F108" s="260" t="s">
        <v>209</v>
      </c>
      <c r="H108" s="261">
        <v>105.068</v>
      </c>
      <c r="I108" s="29"/>
      <c r="L108" s="257"/>
      <c r="M108" s="262"/>
      <c r="N108" s="263"/>
      <c r="O108" s="263"/>
      <c r="P108" s="263"/>
      <c r="Q108" s="263"/>
      <c r="R108" s="263"/>
      <c r="S108" s="263"/>
      <c r="T108" s="264"/>
      <c r="AT108" s="259" t="s">
        <v>206</v>
      </c>
      <c r="AU108" s="259" t="s">
        <v>78</v>
      </c>
      <c r="AV108" s="258" t="s">
        <v>203</v>
      </c>
      <c r="AW108" s="258" t="s">
        <v>34</v>
      </c>
      <c r="AX108" s="258" t="s">
        <v>78</v>
      </c>
      <c r="AY108" s="259" t="s">
        <v>196</v>
      </c>
    </row>
    <row r="109" spans="2:65" s="140" customFormat="1" ht="38.25" customHeight="1">
      <c r="B109" s="141"/>
      <c r="C109" s="227" t="s">
        <v>203</v>
      </c>
      <c r="D109" s="227" t="s">
        <v>198</v>
      </c>
      <c r="E109" s="228" t="s">
        <v>261</v>
      </c>
      <c r="F109" s="229" t="s">
        <v>262</v>
      </c>
      <c r="G109" s="230" t="s">
        <v>201</v>
      </c>
      <c r="H109" s="231">
        <v>98.873</v>
      </c>
      <c r="I109" s="26"/>
      <c r="J109" s="232">
        <f>ROUND(I109*H109,2)</f>
        <v>0</v>
      </c>
      <c r="K109" s="229" t="s">
        <v>202</v>
      </c>
      <c r="L109" s="141"/>
      <c r="M109" s="233" t="s">
        <v>5</v>
      </c>
      <c r="N109" s="234" t="s">
        <v>42</v>
      </c>
      <c r="O109" s="142"/>
      <c r="P109" s="235">
        <f>O109*H109</f>
        <v>0</v>
      </c>
      <c r="Q109" s="235">
        <v>0</v>
      </c>
      <c r="R109" s="235">
        <f>Q109*H109</f>
        <v>0</v>
      </c>
      <c r="S109" s="235">
        <v>0</v>
      </c>
      <c r="T109" s="236">
        <f>S109*H109</f>
        <v>0</v>
      </c>
      <c r="AR109" s="128" t="s">
        <v>203</v>
      </c>
      <c r="AT109" s="128" t="s">
        <v>198</v>
      </c>
      <c r="AU109" s="128" t="s">
        <v>78</v>
      </c>
      <c r="AY109" s="128" t="s">
        <v>196</v>
      </c>
      <c r="BE109" s="237">
        <f>IF(N109="základní",J109,0)</f>
        <v>0</v>
      </c>
      <c r="BF109" s="237">
        <f>IF(N109="snížená",J109,0)</f>
        <v>0</v>
      </c>
      <c r="BG109" s="237">
        <f>IF(N109="zákl. přenesená",J109,0)</f>
        <v>0</v>
      </c>
      <c r="BH109" s="237">
        <f>IF(N109="sníž. přenesená",J109,0)</f>
        <v>0</v>
      </c>
      <c r="BI109" s="237">
        <f>IF(N109="nulová",J109,0)</f>
        <v>0</v>
      </c>
      <c r="BJ109" s="128" t="s">
        <v>78</v>
      </c>
      <c r="BK109" s="237">
        <f>ROUND(I109*H109,2)</f>
        <v>0</v>
      </c>
      <c r="BL109" s="128" t="s">
        <v>203</v>
      </c>
      <c r="BM109" s="128" t="s">
        <v>230</v>
      </c>
    </row>
    <row r="110" spans="2:47" s="140" customFormat="1" ht="243">
      <c r="B110" s="141"/>
      <c r="D110" s="238" t="s">
        <v>204</v>
      </c>
      <c r="F110" s="239" t="s">
        <v>264</v>
      </c>
      <c r="I110" s="22"/>
      <c r="L110" s="141"/>
      <c r="M110" s="240"/>
      <c r="N110" s="142"/>
      <c r="O110" s="142"/>
      <c r="P110" s="142"/>
      <c r="Q110" s="142"/>
      <c r="R110" s="142"/>
      <c r="S110" s="142"/>
      <c r="T110" s="241"/>
      <c r="AT110" s="128" t="s">
        <v>204</v>
      </c>
      <c r="AU110" s="128" t="s">
        <v>78</v>
      </c>
    </row>
    <row r="111" spans="2:51" s="243" customFormat="1" ht="13.5">
      <c r="B111" s="242"/>
      <c r="D111" s="238" t="s">
        <v>206</v>
      </c>
      <c r="E111" s="244" t="s">
        <v>5</v>
      </c>
      <c r="F111" s="245" t="s">
        <v>3298</v>
      </c>
      <c r="H111" s="244" t="s">
        <v>5</v>
      </c>
      <c r="I111" s="27"/>
      <c r="L111" s="242"/>
      <c r="M111" s="246"/>
      <c r="N111" s="247"/>
      <c r="O111" s="247"/>
      <c r="P111" s="247"/>
      <c r="Q111" s="247"/>
      <c r="R111" s="247"/>
      <c r="S111" s="247"/>
      <c r="T111" s="248"/>
      <c r="AT111" s="244" t="s">
        <v>206</v>
      </c>
      <c r="AU111" s="244" t="s">
        <v>78</v>
      </c>
      <c r="AV111" s="243" t="s">
        <v>78</v>
      </c>
      <c r="AW111" s="243" t="s">
        <v>34</v>
      </c>
      <c r="AX111" s="243" t="s">
        <v>71</v>
      </c>
      <c r="AY111" s="244" t="s">
        <v>196</v>
      </c>
    </row>
    <row r="112" spans="2:51" s="250" customFormat="1" ht="27">
      <c r="B112" s="249"/>
      <c r="D112" s="238" t="s">
        <v>206</v>
      </c>
      <c r="E112" s="251" t="s">
        <v>5</v>
      </c>
      <c r="F112" s="252" t="s">
        <v>3299</v>
      </c>
      <c r="H112" s="253">
        <v>98.873</v>
      </c>
      <c r="I112" s="28"/>
      <c r="L112" s="249"/>
      <c r="M112" s="254"/>
      <c r="N112" s="255"/>
      <c r="O112" s="255"/>
      <c r="P112" s="255"/>
      <c r="Q112" s="255"/>
      <c r="R112" s="255"/>
      <c r="S112" s="255"/>
      <c r="T112" s="256"/>
      <c r="AT112" s="251" t="s">
        <v>206</v>
      </c>
      <c r="AU112" s="251" t="s">
        <v>78</v>
      </c>
      <c r="AV112" s="250" t="s">
        <v>80</v>
      </c>
      <c r="AW112" s="250" t="s">
        <v>34</v>
      </c>
      <c r="AX112" s="250" t="s">
        <v>71</v>
      </c>
      <c r="AY112" s="251" t="s">
        <v>196</v>
      </c>
    </row>
    <row r="113" spans="2:51" s="258" customFormat="1" ht="13.5">
      <c r="B113" s="257"/>
      <c r="D113" s="238" t="s">
        <v>206</v>
      </c>
      <c r="E113" s="259" t="s">
        <v>5</v>
      </c>
      <c r="F113" s="260" t="s">
        <v>209</v>
      </c>
      <c r="H113" s="261">
        <v>98.873</v>
      </c>
      <c r="I113" s="29"/>
      <c r="L113" s="257"/>
      <c r="M113" s="262"/>
      <c r="N113" s="263"/>
      <c r="O113" s="263"/>
      <c r="P113" s="263"/>
      <c r="Q113" s="263"/>
      <c r="R113" s="263"/>
      <c r="S113" s="263"/>
      <c r="T113" s="264"/>
      <c r="AT113" s="259" t="s">
        <v>206</v>
      </c>
      <c r="AU113" s="259" t="s">
        <v>78</v>
      </c>
      <c r="AV113" s="258" t="s">
        <v>203</v>
      </c>
      <c r="AW113" s="258" t="s">
        <v>34</v>
      </c>
      <c r="AX113" s="258" t="s">
        <v>78</v>
      </c>
      <c r="AY113" s="259" t="s">
        <v>196</v>
      </c>
    </row>
    <row r="114" spans="2:65" s="140" customFormat="1" ht="38.25" customHeight="1">
      <c r="B114" s="141"/>
      <c r="C114" s="227" t="s">
        <v>224</v>
      </c>
      <c r="D114" s="227" t="s">
        <v>198</v>
      </c>
      <c r="E114" s="228" t="s">
        <v>3300</v>
      </c>
      <c r="F114" s="229" t="s">
        <v>3301</v>
      </c>
      <c r="G114" s="230" t="s">
        <v>201</v>
      </c>
      <c r="H114" s="231">
        <v>210.136</v>
      </c>
      <c r="I114" s="26"/>
      <c r="J114" s="232">
        <f>ROUND(I114*H114,2)</f>
        <v>0</v>
      </c>
      <c r="K114" s="229" t="s">
        <v>202</v>
      </c>
      <c r="L114" s="141"/>
      <c r="M114" s="233" t="s">
        <v>5</v>
      </c>
      <c r="N114" s="234" t="s">
        <v>42</v>
      </c>
      <c r="O114" s="142"/>
      <c r="P114" s="235">
        <f>O114*H114</f>
        <v>0</v>
      </c>
      <c r="Q114" s="235">
        <v>0</v>
      </c>
      <c r="R114" s="235">
        <f>Q114*H114</f>
        <v>0</v>
      </c>
      <c r="S114" s="235">
        <v>0</v>
      </c>
      <c r="T114" s="236">
        <f>S114*H114</f>
        <v>0</v>
      </c>
      <c r="AR114" s="128" t="s">
        <v>203</v>
      </c>
      <c r="AT114" s="128" t="s">
        <v>198</v>
      </c>
      <c r="AU114" s="128" t="s">
        <v>78</v>
      </c>
      <c r="AY114" s="128" t="s">
        <v>196</v>
      </c>
      <c r="BE114" s="237">
        <f>IF(N114="základní",J114,0)</f>
        <v>0</v>
      </c>
      <c r="BF114" s="237">
        <f>IF(N114="snížená",J114,0)</f>
        <v>0</v>
      </c>
      <c r="BG114" s="237">
        <f>IF(N114="zákl. přenesená",J114,0)</f>
        <v>0</v>
      </c>
      <c r="BH114" s="237">
        <f>IF(N114="sníž. přenesená",J114,0)</f>
        <v>0</v>
      </c>
      <c r="BI114" s="237">
        <f>IF(N114="nulová",J114,0)</f>
        <v>0</v>
      </c>
      <c r="BJ114" s="128" t="s">
        <v>78</v>
      </c>
      <c r="BK114" s="237">
        <f>ROUND(I114*H114,2)</f>
        <v>0</v>
      </c>
      <c r="BL114" s="128" t="s">
        <v>203</v>
      </c>
      <c r="BM114" s="128" t="s">
        <v>238</v>
      </c>
    </row>
    <row r="115" spans="2:47" s="140" customFormat="1" ht="243">
      <c r="B115" s="141"/>
      <c r="D115" s="238" t="s">
        <v>204</v>
      </c>
      <c r="F115" s="239" t="s">
        <v>264</v>
      </c>
      <c r="I115" s="22"/>
      <c r="L115" s="141"/>
      <c r="M115" s="240"/>
      <c r="N115" s="142"/>
      <c r="O115" s="142"/>
      <c r="P115" s="142"/>
      <c r="Q115" s="142"/>
      <c r="R115" s="142"/>
      <c r="S115" s="142"/>
      <c r="T115" s="241"/>
      <c r="AT115" s="128" t="s">
        <v>204</v>
      </c>
      <c r="AU115" s="128" t="s">
        <v>78</v>
      </c>
    </row>
    <row r="116" spans="2:51" s="250" customFormat="1" ht="13.5">
      <c r="B116" s="249"/>
      <c r="D116" s="238" t="s">
        <v>206</v>
      </c>
      <c r="E116" s="251" t="s">
        <v>5</v>
      </c>
      <c r="F116" s="252" t="s">
        <v>3293</v>
      </c>
      <c r="H116" s="253">
        <v>72.765</v>
      </c>
      <c r="I116" s="28"/>
      <c r="L116" s="249"/>
      <c r="M116" s="254"/>
      <c r="N116" s="255"/>
      <c r="O116" s="255"/>
      <c r="P116" s="255"/>
      <c r="Q116" s="255"/>
      <c r="R116" s="255"/>
      <c r="S116" s="255"/>
      <c r="T116" s="256"/>
      <c r="AT116" s="251" t="s">
        <v>206</v>
      </c>
      <c r="AU116" s="251" t="s">
        <v>78</v>
      </c>
      <c r="AV116" s="250" t="s">
        <v>80</v>
      </c>
      <c r="AW116" s="250" t="s">
        <v>34</v>
      </c>
      <c r="AX116" s="250" t="s">
        <v>71</v>
      </c>
      <c r="AY116" s="251" t="s">
        <v>196</v>
      </c>
    </row>
    <row r="117" spans="2:51" s="250" customFormat="1" ht="13.5">
      <c r="B117" s="249"/>
      <c r="D117" s="238" t="s">
        <v>206</v>
      </c>
      <c r="E117" s="251" t="s">
        <v>5</v>
      </c>
      <c r="F117" s="252" t="s">
        <v>3294</v>
      </c>
      <c r="H117" s="253">
        <v>5.523</v>
      </c>
      <c r="I117" s="28"/>
      <c r="L117" s="249"/>
      <c r="M117" s="254"/>
      <c r="N117" s="255"/>
      <c r="O117" s="255"/>
      <c r="P117" s="255"/>
      <c r="Q117" s="255"/>
      <c r="R117" s="255"/>
      <c r="S117" s="255"/>
      <c r="T117" s="256"/>
      <c r="AT117" s="251" t="s">
        <v>206</v>
      </c>
      <c r="AU117" s="251" t="s">
        <v>78</v>
      </c>
      <c r="AV117" s="250" t="s">
        <v>80</v>
      </c>
      <c r="AW117" s="250" t="s">
        <v>34</v>
      </c>
      <c r="AX117" s="250" t="s">
        <v>71</v>
      </c>
      <c r="AY117" s="251" t="s">
        <v>196</v>
      </c>
    </row>
    <row r="118" spans="2:51" s="250" customFormat="1" ht="13.5">
      <c r="B118" s="249"/>
      <c r="D118" s="238" t="s">
        <v>206</v>
      </c>
      <c r="E118" s="251" t="s">
        <v>5</v>
      </c>
      <c r="F118" s="252" t="s">
        <v>3295</v>
      </c>
      <c r="H118" s="253">
        <v>26.78</v>
      </c>
      <c r="I118" s="28"/>
      <c r="L118" s="249"/>
      <c r="M118" s="254"/>
      <c r="N118" s="255"/>
      <c r="O118" s="255"/>
      <c r="P118" s="255"/>
      <c r="Q118" s="255"/>
      <c r="R118" s="255"/>
      <c r="S118" s="255"/>
      <c r="T118" s="256"/>
      <c r="AT118" s="251" t="s">
        <v>206</v>
      </c>
      <c r="AU118" s="251" t="s">
        <v>78</v>
      </c>
      <c r="AV118" s="250" t="s">
        <v>80</v>
      </c>
      <c r="AW118" s="250" t="s">
        <v>34</v>
      </c>
      <c r="AX118" s="250" t="s">
        <v>71</v>
      </c>
      <c r="AY118" s="251" t="s">
        <v>196</v>
      </c>
    </row>
    <row r="119" spans="2:51" s="250" customFormat="1" ht="13.5">
      <c r="B119" s="249"/>
      <c r="D119" s="238" t="s">
        <v>206</v>
      </c>
      <c r="E119" s="251" t="s">
        <v>5</v>
      </c>
      <c r="F119" s="252" t="s">
        <v>3302</v>
      </c>
      <c r="H119" s="253">
        <v>105.068</v>
      </c>
      <c r="I119" s="28"/>
      <c r="L119" s="249"/>
      <c r="M119" s="254"/>
      <c r="N119" s="255"/>
      <c r="O119" s="255"/>
      <c r="P119" s="255"/>
      <c r="Q119" s="255"/>
      <c r="R119" s="255"/>
      <c r="S119" s="255"/>
      <c r="T119" s="256"/>
      <c r="AT119" s="251" t="s">
        <v>206</v>
      </c>
      <c r="AU119" s="251" t="s">
        <v>78</v>
      </c>
      <c r="AV119" s="250" t="s">
        <v>80</v>
      </c>
      <c r="AW119" s="250" t="s">
        <v>34</v>
      </c>
      <c r="AX119" s="250" t="s">
        <v>71</v>
      </c>
      <c r="AY119" s="251" t="s">
        <v>196</v>
      </c>
    </row>
    <row r="120" spans="2:51" s="258" customFormat="1" ht="13.5">
      <c r="B120" s="257"/>
      <c r="D120" s="238" t="s">
        <v>206</v>
      </c>
      <c r="E120" s="259" t="s">
        <v>5</v>
      </c>
      <c r="F120" s="260" t="s">
        <v>209</v>
      </c>
      <c r="H120" s="261">
        <v>210.136</v>
      </c>
      <c r="I120" s="29"/>
      <c r="L120" s="257"/>
      <c r="M120" s="262"/>
      <c r="N120" s="263"/>
      <c r="O120" s="263"/>
      <c r="P120" s="263"/>
      <c r="Q120" s="263"/>
      <c r="R120" s="263"/>
      <c r="S120" s="263"/>
      <c r="T120" s="264"/>
      <c r="AT120" s="259" t="s">
        <v>206</v>
      </c>
      <c r="AU120" s="259" t="s">
        <v>78</v>
      </c>
      <c r="AV120" s="258" t="s">
        <v>203</v>
      </c>
      <c r="AW120" s="258" t="s">
        <v>34</v>
      </c>
      <c r="AX120" s="258" t="s">
        <v>78</v>
      </c>
      <c r="AY120" s="259" t="s">
        <v>196</v>
      </c>
    </row>
    <row r="121" spans="2:65" s="140" customFormat="1" ht="25.5" customHeight="1">
      <c r="B121" s="141"/>
      <c r="C121" s="227" t="s">
        <v>221</v>
      </c>
      <c r="D121" s="227" t="s">
        <v>198</v>
      </c>
      <c r="E121" s="228" t="s">
        <v>272</v>
      </c>
      <c r="F121" s="229" t="s">
        <v>273</v>
      </c>
      <c r="G121" s="230" t="s">
        <v>201</v>
      </c>
      <c r="H121" s="231">
        <v>105.07</v>
      </c>
      <c r="I121" s="26"/>
      <c r="J121" s="232">
        <f>ROUND(I121*H121,2)</f>
        <v>0</v>
      </c>
      <c r="K121" s="229" t="s">
        <v>202</v>
      </c>
      <c r="L121" s="141"/>
      <c r="M121" s="233" t="s">
        <v>5</v>
      </c>
      <c r="N121" s="234" t="s">
        <v>42</v>
      </c>
      <c r="O121" s="142"/>
      <c r="P121" s="235">
        <f>O121*H121</f>
        <v>0</v>
      </c>
      <c r="Q121" s="235">
        <v>0</v>
      </c>
      <c r="R121" s="235">
        <f>Q121*H121</f>
        <v>0</v>
      </c>
      <c r="S121" s="235">
        <v>0</v>
      </c>
      <c r="T121" s="236">
        <f>S121*H121</f>
        <v>0</v>
      </c>
      <c r="AR121" s="128" t="s">
        <v>203</v>
      </c>
      <c r="AT121" s="128" t="s">
        <v>198</v>
      </c>
      <c r="AU121" s="128" t="s">
        <v>78</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203</v>
      </c>
      <c r="BM121" s="128" t="s">
        <v>248</v>
      </c>
    </row>
    <row r="122" spans="2:47" s="140" customFormat="1" ht="175.5">
      <c r="B122" s="141"/>
      <c r="D122" s="238" t="s">
        <v>204</v>
      </c>
      <c r="F122" s="239" t="s">
        <v>275</v>
      </c>
      <c r="I122" s="22"/>
      <c r="L122" s="141"/>
      <c r="M122" s="240"/>
      <c r="N122" s="142"/>
      <c r="O122" s="142"/>
      <c r="P122" s="142"/>
      <c r="Q122" s="142"/>
      <c r="R122" s="142"/>
      <c r="S122" s="142"/>
      <c r="T122" s="241"/>
      <c r="AT122" s="128" t="s">
        <v>204</v>
      </c>
      <c r="AU122" s="128" t="s">
        <v>78</v>
      </c>
    </row>
    <row r="123" spans="2:65" s="140" customFormat="1" ht="16.5" customHeight="1">
      <c r="B123" s="141"/>
      <c r="C123" s="227" t="s">
        <v>232</v>
      </c>
      <c r="D123" s="227" t="s">
        <v>198</v>
      </c>
      <c r="E123" s="228" t="s">
        <v>279</v>
      </c>
      <c r="F123" s="229" t="s">
        <v>280</v>
      </c>
      <c r="G123" s="230" t="s">
        <v>201</v>
      </c>
      <c r="H123" s="231">
        <v>105.07</v>
      </c>
      <c r="I123" s="26"/>
      <c r="J123" s="232">
        <f>ROUND(I123*H123,2)</f>
        <v>0</v>
      </c>
      <c r="K123" s="229" t="s">
        <v>202</v>
      </c>
      <c r="L123" s="141"/>
      <c r="M123" s="233" t="s">
        <v>5</v>
      </c>
      <c r="N123" s="234" t="s">
        <v>42</v>
      </c>
      <c r="O123" s="142"/>
      <c r="P123" s="235">
        <f>O123*H123</f>
        <v>0</v>
      </c>
      <c r="Q123" s="235">
        <v>0</v>
      </c>
      <c r="R123" s="235">
        <f>Q123*H123</f>
        <v>0</v>
      </c>
      <c r="S123" s="235">
        <v>0</v>
      </c>
      <c r="T123" s="236">
        <f>S123*H123</f>
        <v>0</v>
      </c>
      <c r="AR123" s="128" t="s">
        <v>203</v>
      </c>
      <c r="AT123" s="128" t="s">
        <v>198</v>
      </c>
      <c r="AU123" s="128" t="s">
        <v>78</v>
      </c>
      <c r="AY123" s="128" t="s">
        <v>196</v>
      </c>
      <c r="BE123" s="237">
        <f>IF(N123="základní",J123,0)</f>
        <v>0</v>
      </c>
      <c r="BF123" s="237">
        <f>IF(N123="snížená",J123,0)</f>
        <v>0</v>
      </c>
      <c r="BG123" s="237">
        <f>IF(N123="zákl. přenesená",J123,0)</f>
        <v>0</v>
      </c>
      <c r="BH123" s="237">
        <f>IF(N123="sníž. přenesená",J123,0)</f>
        <v>0</v>
      </c>
      <c r="BI123" s="237">
        <f>IF(N123="nulová",J123,0)</f>
        <v>0</v>
      </c>
      <c r="BJ123" s="128" t="s">
        <v>78</v>
      </c>
      <c r="BK123" s="237">
        <f>ROUND(I123*H123,2)</f>
        <v>0</v>
      </c>
      <c r="BL123" s="128" t="s">
        <v>203</v>
      </c>
      <c r="BM123" s="128" t="s">
        <v>255</v>
      </c>
    </row>
    <row r="124" spans="2:47" s="140" customFormat="1" ht="378">
      <c r="B124" s="141"/>
      <c r="D124" s="238" t="s">
        <v>204</v>
      </c>
      <c r="F124" s="239" t="s">
        <v>282</v>
      </c>
      <c r="I124" s="22"/>
      <c r="L124" s="141"/>
      <c r="M124" s="240"/>
      <c r="N124" s="142"/>
      <c r="O124" s="142"/>
      <c r="P124" s="142"/>
      <c r="Q124" s="142"/>
      <c r="R124" s="142"/>
      <c r="S124" s="142"/>
      <c r="T124" s="241"/>
      <c r="AT124" s="128" t="s">
        <v>204</v>
      </c>
      <c r="AU124" s="128" t="s">
        <v>78</v>
      </c>
    </row>
    <row r="125" spans="2:65" s="140" customFormat="1" ht="25.5" customHeight="1">
      <c r="B125" s="141"/>
      <c r="C125" s="227" t="s">
        <v>230</v>
      </c>
      <c r="D125" s="227" t="s">
        <v>198</v>
      </c>
      <c r="E125" s="228" t="s">
        <v>290</v>
      </c>
      <c r="F125" s="229" t="s">
        <v>291</v>
      </c>
      <c r="G125" s="230" t="s">
        <v>201</v>
      </c>
      <c r="H125" s="231">
        <v>51.546</v>
      </c>
      <c r="I125" s="26"/>
      <c r="J125" s="232">
        <f>ROUND(I125*H125,2)</f>
        <v>0</v>
      </c>
      <c r="K125" s="229" t="s">
        <v>202</v>
      </c>
      <c r="L125" s="141"/>
      <c r="M125" s="233" t="s">
        <v>5</v>
      </c>
      <c r="N125" s="234" t="s">
        <v>42</v>
      </c>
      <c r="O125" s="142"/>
      <c r="P125" s="235">
        <f>O125*H125</f>
        <v>0</v>
      </c>
      <c r="Q125" s="235">
        <v>0</v>
      </c>
      <c r="R125" s="235">
        <f>Q125*H125</f>
        <v>0</v>
      </c>
      <c r="S125" s="235">
        <v>0</v>
      </c>
      <c r="T125" s="236">
        <f>S125*H125</f>
        <v>0</v>
      </c>
      <c r="AR125" s="128" t="s">
        <v>203</v>
      </c>
      <c r="AT125" s="128" t="s">
        <v>198</v>
      </c>
      <c r="AU125" s="128" t="s">
        <v>78</v>
      </c>
      <c r="AY125" s="128" t="s">
        <v>196</v>
      </c>
      <c r="BE125" s="237">
        <f>IF(N125="základní",J125,0)</f>
        <v>0</v>
      </c>
      <c r="BF125" s="237">
        <f>IF(N125="snížená",J125,0)</f>
        <v>0</v>
      </c>
      <c r="BG125" s="237">
        <f>IF(N125="zákl. přenesená",J125,0)</f>
        <v>0</v>
      </c>
      <c r="BH125" s="237">
        <f>IF(N125="sníž. přenesená",J125,0)</f>
        <v>0</v>
      </c>
      <c r="BI125" s="237">
        <f>IF(N125="nulová",J125,0)</f>
        <v>0</v>
      </c>
      <c r="BJ125" s="128" t="s">
        <v>78</v>
      </c>
      <c r="BK125" s="237">
        <f>ROUND(I125*H125,2)</f>
        <v>0</v>
      </c>
      <c r="BL125" s="128" t="s">
        <v>203</v>
      </c>
      <c r="BM125" s="128" t="s">
        <v>263</v>
      </c>
    </row>
    <row r="126" spans="2:47" s="140" customFormat="1" ht="409.5">
      <c r="B126" s="141"/>
      <c r="D126" s="238" t="s">
        <v>204</v>
      </c>
      <c r="F126" s="265" t="s">
        <v>293</v>
      </c>
      <c r="I126" s="22"/>
      <c r="L126" s="141"/>
      <c r="M126" s="240"/>
      <c r="N126" s="142"/>
      <c r="O126" s="142"/>
      <c r="P126" s="142"/>
      <c r="Q126" s="142"/>
      <c r="R126" s="142"/>
      <c r="S126" s="142"/>
      <c r="T126" s="241"/>
      <c r="AT126" s="128" t="s">
        <v>204</v>
      </c>
      <c r="AU126" s="128" t="s">
        <v>78</v>
      </c>
    </row>
    <row r="127" spans="2:51" s="243" customFormat="1" ht="13.5">
      <c r="B127" s="242"/>
      <c r="D127" s="238" t="s">
        <v>206</v>
      </c>
      <c r="E127" s="244" t="s">
        <v>5</v>
      </c>
      <c r="F127" s="245" t="s">
        <v>3303</v>
      </c>
      <c r="H127" s="244" t="s">
        <v>5</v>
      </c>
      <c r="I127" s="27"/>
      <c r="L127" s="242"/>
      <c r="M127" s="246"/>
      <c r="N127" s="247"/>
      <c r="O127" s="247"/>
      <c r="P127" s="247"/>
      <c r="Q127" s="247"/>
      <c r="R127" s="247"/>
      <c r="S127" s="247"/>
      <c r="T127" s="248"/>
      <c r="AT127" s="244" t="s">
        <v>206</v>
      </c>
      <c r="AU127" s="244" t="s">
        <v>78</v>
      </c>
      <c r="AV127" s="243" t="s">
        <v>78</v>
      </c>
      <c r="AW127" s="243" t="s">
        <v>34</v>
      </c>
      <c r="AX127" s="243" t="s">
        <v>71</v>
      </c>
      <c r="AY127" s="244" t="s">
        <v>196</v>
      </c>
    </row>
    <row r="128" spans="2:51" s="250" customFormat="1" ht="13.5">
      <c r="B128" s="249"/>
      <c r="D128" s="238" t="s">
        <v>206</v>
      </c>
      <c r="E128" s="251" t="s">
        <v>5</v>
      </c>
      <c r="F128" s="252" t="s">
        <v>3304</v>
      </c>
      <c r="H128" s="253">
        <v>40.656</v>
      </c>
      <c r="I128" s="28"/>
      <c r="L128" s="249"/>
      <c r="M128" s="254"/>
      <c r="N128" s="255"/>
      <c r="O128" s="255"/>
      <c r="P128" s="255"/>
      <c r="Q128" s="255"/>
      <c r="R128" s="255"/>
      <c r="S128" s="255"/>
      <c r="T128" s="256"/>
      <c r="AT128" s="251" t="s">
        <v>206</v>
      </c>
      <c r="AU128" s="251" t="s">
        <v>78</v>
      </c>
      <c r="AV128" s="250" t="s">
        <v>80</v>
      </c>
      <c r="AW128" s="250" t="s">
        <v>34</v>
      </c>
      <c r="AX128" s="250" t="s">
        <v>71</v>
      </c>
      <c r="AY128" s="251" t="s">
        <v>196</v>
      </c>
    </row>
    <row r="129" spans="2:51" s="250" customFormat="1" ht="13.5">
      <c r="B129" s="249"/>
      <c r="D129" s="238" t="s">
        <v>206</v>
      </c>
      <c r="E129" s="251" t="s">
        <v>5</v>
      </c>
      <c r="F129" s="252" t="s">
        <v>3305</v>
      </c>
      <c r="H129" s="253">
        <v>10.89</v>
      </c>
      <c r="I129" s="28"/>
      <c r="L129" s="249"/>
      <c r="M129" s="254"/>
      <c r="N129" s="255"/>
      <c r="O129" s="255"/>
      <c r="P129" s="255"/>
      <c r="Q129" s="255"/>
      <c r="R129" s="255"/>
      <c r="S129" s="255"/>
      <c r="T129" s="256"/>
      <c r="AT129" s="251" t="s">
        <v>206</v>
      </c>
      <c r="AU129" s="251" t="s">
        <v>78</v>
      </c>
      <c r="AV129" s="250" t="s">
        <v>80</v>
      </c>
      <c r="AW129" s="250" t="s">
        <v>34</v>
      </c>
      <c r="AX129" s="250" t="s">
        <v>71</v>
      </c>
      <c r="AY129" s="251" t="s">
        <v>196</v>
      </c>
    </row>
    <row r="130" spans="2:51" s="258" customFormat="1" ht="13.5">
      <c r="B130" s="257"/>
      <c r="D130" s="238" t="s">
        <v>206</v>
      </c>
      <c r="E130" s="259" t="s">
        <v>5</v>
      </c>
      <c r="F130" s="260" t="s">
        <v>209</v>
      </c>
      <c r="H130" s="261">
        <v>51.546</v>
      </c>
      <c r="I130" s="29"/>
      <c r="L130" s="257"/>
      <c r="M130" s="262"/>
      <c r="N130" s="263"/>
      <c r="O130" s="263"/>
      <c r="P130" s="263"/>
      <c r="Q130" s="263"/>
      <c r="R130" s="263"/>
      <c r="S130" s="263"/>
      <c r="T130" s="264"/>
      <c r="AT130" s="259" t="s">
        <v>206</v>
      </c>
      <c r="AU130" s="259" t="s">
        <v>78</v>
      </c>
      <c r="AV130" s="258" t="s">
        <v>203</v>
      </c>
      <c r="AW130" s="258" t="s">
        <v>34</v>
      </c>
      <c r="AX130" s="258" t="s">
        <v>78</v>
      </c>
      <c r="AY130" s="259" t="s">
        <v>196</v>
      </c>
    </row>
    <row r="131" spans="2:65" s="140" customFormat="1" ht="25.5" customHeight="1">
      <c r="B131" s="141"/>
      <c r="C131" s="227" t="s">
        <v>242</v>
      </c>
      <c r="D131" s="227" t="s">
        <v>198</v>
      </c>
      <c r="E131" s="228" t="s">
        <v>3306</v>
      </c>
      <c r="F131" s="229" t="s">
        <v>3307</v>
      </c>
      <c r="G131" s="230" t="s">
        <v>330</v>
      </c>
      <c r="H131" s="231">
        <v>267.55</v>
      </c>
      <c r="I131" s="26"/>
      <c r="J131" s="232">
        <f>ROUND(I131*H131,2)</f>
        <v>0</v>
      </c>
      <c r="K131" s="229" t="s">
        <v>202</v>
      </c>
      <c r="L131" s="141"/>
      <c r="M131" s="233" t="s">
        <v>5</v>
      </c>
      <c r="N131" s="234" t="s">
        <v>42</v>
      </c>
      <c r="O131" s="142"/>
      <c r="P131" s="235">
        <f>O131*H131</f>
        <v>0</v>
      </c>
      <c r="Q131" s="235">
        <v>0</v>
      </c>
      <c r="R131" s="235">
        <f>Q131*H131</f>
        <v>0</v>
      </c>
      <c r="S131" s="235">
        <v>0</v>
      </c>
      <c r="T131" s="236">
        <f>S131*H131</f>
        <v>0</v>
      </c>
      <c r="AR131" s="128" t="s">
        <v>203</v>
      </c>
      <c r="AT131" s="128" t="s">
        <v>198</v>
      </c>
      <c r="AU131" s="128" t="s">
        <v>78</v>
      </c>
      <c r="AY131" s="128" t="s">
        <v>196</v>
      </c>
      <c r="BE131" s="237">
        <f>IF(N131="základní",J131,0)</f>
        <v>0</v>
      </c>
      <c r="BF131" s="237">
        <f>IF(N131="snížená",J131,0)</f>
        <v>0</v>
      </c>
      <c r="BG131" s="237">
        <f>IF(N131="zákl. přenesená",J131,0)</f>
        <v>0</v>
      </c>
      <c r="BH131" s="237">
        <f>IF(N131="sníž. přenesená",J131,0)</f>
        <v>0</v>
      </c>
      <c r="BI131" s="237">
        <f>IF(N131="nulová",J131,0)</f>
        <v>0</v>
      </c>
      <c r="BJ131" s="128" t="s">
        <v>78</v>
      </c>
      <c r="BK131" s="237">
        <f>ROUND(I131*H131,2)</f>
        <v>0</v>
      </c>
      <c r="BL131" s="128" t="s">
        <v>203</v>
      </c>
      <c r="BM131" s="128" t="s">
        <v>269</v>
      </c>
    </row>
    <row r="132" spans="2:47" s="140" customFormat="1" ht="202.5">
      <c r="B132" s="141"/>
      <c r="D132" s="238" t="s">
        <v>204</v>
      </c>
      <c r="F132" s="239" t="s">
        <v>3308</v>
      </c>
      <c r="I132" s="22"/>
      <c r="L132" s="141"/>
      <c r="M132" s="240"/>
      <c r="N132" s="142"/>
      <c r="O132" s="142"/>
      <c r="P132" s="142"/>
      <c r="Q132" s="142"/>
      <c r="R132" s="142"/>
      <c r="S132" s="142"/>
      <c r="T132" s="241"/>
      <c r="AT132" s="128" t="s">
        <v>204</v>
      </c>
      <c r="AU132" s="128" t="s">
        <v>78</v>
      </c>
    </row>
    <row r="133" spans="2:51" s="250" customFormat="1" ht="13.5">
      <c r="B133" s="249"/>
      <c r="D133" s="238" t="s">
        <v>206</v>
      </c>
      <c r="E133" s="251" t="s">
        <v>5</v>
      </c>
      <c r="F133" s="252" t="s">
        <v>3309</v>
      </c>
      <c r="H133" s="253">
        <v>173.25</v>
      </c>
      <c r="I133" s="28"/>
      <c r="L133" s="249"/>
      <c r="M133" s="254"/>
      <c r="N133" s="255"/>
      <c r="O133" s="255"/>
      <c r="P133" s="255"/>
      <c r="Q133" s="255"/>
      <c r="R133" s="255"/>
      <c r="S133" s="255"/>
      <c r="T133" s="256"/>
      <c r="AT133" s="251" t="s">
        <v>206</v>
      </c>
      <c r="AU133" s="251" t="s">
        <v>78</v>
      </c>
      <c r="AV133" s="250" t="s">
        <v>80</v>
      </c>
      <c r="AW133" s="250" t="s">
        <v>34</v>
      </c>
      <c r="AX133" s="250" t="s">
        <v>71</v>
      </c>
      <c r="AY133" s="251" t="s">
        <v>196</v>
      </c>
    </row>
    <row r="134" spans="2:51" s="250" customFormat="1" ht="13.5">
      <c r="B134" s="249"/>
      <c r="D134" s="238" t="s">
        <v>206</v>
      </c>
      <c r="E134" s="251" t="s">
        <v>5</v>
      </c>
      <c r="F134" s="252" t="s">
        <v>3310</v>
      </c>
      <c r="H134" s="253">
        <v>13.15</v>
      </c>
      <c r="I134" s="28"/>
      <c r="L134" s="249"/>
      <c r="M134" s="254"/>
      <c r="N134" s="255"/>
      <c r="O134" s="255"/>
      <c r="P134" s="255"/>
      <c r="Q134" s="255"/>
      <c r="R134" s="255"/>
      <c r="S134" s="255"/>
      <c r="T134" s="256"/>
      <c r="AT134" s="251" t="s">
        <v>206</v>
      </c>
      <c r="AU134" s="251" t="s">
        <v>78</v>
      </c>
      <c r="AV134" s="250" t="s">
        <v>80</v>
      </c>
      <c r="AW134" s="250" t="s">
        <v>34</v>
      </c>
      <c r="AX134" s="250" t="s">
        <v>71</v>
      </c>
      <c r="AY134" s="251" t="s">
        <v>196</v>
      </c>
    </row>
    <row r="135" spans="2:51" s="250" customFormat="1" ht="13.5">
      <c r="B135" s="249"/>
      <c r="D135" s="238" t="s">
        <v>206</v>
      </c>
      <c r="E135" s="251" t="s">
        <v>5</v>
      </c>
      <c r="F135" s="252" t="s">
        <v>3311</v>
      </c>
      <c r="H135" s="253">
        <v>81.15</v>
      </c>
      <c r="I135" s="28"/>
      <c r="L135" s="249"/>
      <c r="M135" s="254"/>
      <c r="N135" s="255"/>
      <c r="O135" s="255"/>
      <c r="P135" s="255"/>
      <c r="Q135" s="255"/>
      <c r="R135" s="255"/>
      <c r="S135" s="255"/>
      <c r="T135" s="256"/>
      <c r="AT135" s="251" t="s">
        <v>206</v>
      </c>
      <c r="AU135" s="251" t="s">
        <v>78</v>
      </c>
      <c r="AV135" s="250" t="s">
        <v>80</v>
      </c>
      <c r="AW135" s="250" t="s">
        <v>34</v>
      </c>
      <c r="AX135" s="250" t="s">
        <v>71</v>
      </c>
      <c r="AY135" s="251" t="s">
        <v>196</v>
      </c>
    </row>
    <row r="136" spans="2:51" s="258" customFormat="1" ht="13.5">
      <c r="B136" s="257"/>
      <c r="D136" s="238" t="s">
        <v>206</v>
      </c>
      <c r="E136" s="259" t="s">
        <v>5</v>
      </c>
      <c r="F136" s="260" t="s">
        <v>209</v>
      </c>
      <c r="H136" s="261">
        <v>267.55</v>
      </c>
      <c r="I136" s="29"/>
      <c r="L136" s="257"/>
      <c r="M136" s="262"/>
      <c r="N136" s="263"/>
      <c r="O136" s="263"/>
      <c r="P136" s="263"/>
      <c r="Q136" s="263"/>
      <c r="R136" s="263"/>
      <c r="S136" s="263"/>
      <c r="T136" s="264"/>
      <c r="AT136" s="259" t="s">
        <v>206</v>
      </c>
      <c r="AU136" s="259" t="s">
        <v>78</v>
      </c>
      <c r="AV136" s="258" t="s">
        <v>203</v>
      </c>
      <c r="AW136" s="258" t="s">
        <v>34</v>
      </c>
      <c r="AX136" s="258" t="s">
        <v>78</v>
      </c>
      <c r="AY136" s="259" t="s">
        <v>196</v>
      </c>
    </row>
    <row r="137" spans="2:65" s="140" customFormat="1" ht="25.5" customHeight="1">
      <c r="B137" s="141"/>
      <c r="C137" s="227" t="s">
        <v>238</v>
      </c>
      <c r="D137" s="227" t="s">
        <v>198</v>
      </c>
      <c r="E137" s="228" t="s">
        <v>3312</v>
      </c>
      <c r="F137" s="229" t="s">
        <v>3313</v>
      </c>
      <c r="G137" s="230" t="s">
        <v>330</v>
      </c>
      <c r="H137" s="231">
        <v>659.155</v>
      </c>
      <c r="I137" s="26"/>
      <c r="J137" s="232">
        <f>ROUND(I137*H137,2)</f>
        <v>0</v>
      </c>
      <c r="K137" s="229" t="s">
        <v>202</v>
      </c>
      <c r="L137" s="141"/>
      <c r="M137" s="233" t="s">
        <v>5</v>
      </c>
      <c r="N137" s="234" t="s">
        <v>42</v>
      </c>
      <c r="O137" s="142"/>
      <c r="P137" s="235">
        <f>O137*H137</f>
        <v>0</v>
      </c>
      <c r="Q137" s="235">
        <v>0</v>
      </c>
      <c r="R137" s="235">
        <f>Q137*H137</f>
        <v>0</v>
      </c>
      <c r="S137" s="235">
        <v>0</v>
      </c>
      <c r="T137" s="236">
        <f>S137*H137</f>
        <v>0</v>
      </c>
      <c r="AR137" s="128" t="s">
        <v>203</v>
      </c>
      <c r="AT137" s="128" t="s">
        <v>198</v>
      </c>
      <c r="AU137" s="128" t="s">
        <v>78</v>
      </c>
      <c r="AY137" s="128" t="s">
        <v>196</v>
      </c>
      <c r="BE137" s="237">
        <f>IF(N137="základní",J137,0)</f>
        <v>0</v>
      </c>
      <c r="BF137" s="237">
        <f>IF(N137="snížená",J137,0)</f>
        <v>0</v>
      </c>
      <c r="BG137" s="237">
        <f>IF(N137="zákl. přenesená",J137,0)</f>
        <v>0</v>
      </c>
      <c r="BH137" s="237">
        <f>IF(N137="sníž. přenesená",J137,0)</f>
        <v>0</v>
      </c>
      <c r="BI137" s="237">
        <f>IF(N137="nulová",J137,0)</f>
        <v>0</v>
      </c>
      <c r="BJ137" s="128" t="s">
        <v>78</v>
      </c>
      <c r="BK137" s="237">
        <f>ROUND(I137*H137,2)</f>
        <v>0</v>
      </c>
      <c r="BL137" s="128" t="s">
        <v>203</v>
      </c>
      <c r="BM137" s="128" t="s">
        <v>274</v>
      </c>
    </row>
    <row r="138" spans="2:47" s="140" customFormat="1" ht="148.5">
      <c r="B138" s="141"/>
      <c r="D138" s="238" t="s">
        <v>204</v>
      </c>
      <c r="F138" s="239" t="s">
        <v>3314</v>
      </c>
      <c r="I138" s="22"/>
      <c r="L138" s="141"/>
      <c r="M138" s="240"/>
      <c r="N138" s="142"/>
      <c r="O138" s="142"/>
      <c r="P138" s="142"/>
      <c r="Q138" s="142"/>
      <c r="R138" s="142"/>
      <c r="S138" s="142"/>
      <c r="T138" s="241"/>
      <c r="AT138" s="128" t="s">
        <v>204</v>
      </c>
      <c r="AU138" s="128" t="s">
        <v>78</v>
      </c>
    </row>
    <row r="139" spans="2:51" s="250" customFormat="1" ht="27">
      <c r="B139" s="249"/>
      <c r="D139" s="238" t="s">
        <v>206</v>
      </c>
      <c r="E139" s="251" t="s">
        <v>5</v>
      </c>
      <c r="F139" s="252" t="s">
        <v>3289</v>
      </c>
      <c r="H139" s="253">
        <v>659.155</v>
      </c>
      <c r="I139" s="28"/>
      <c r="L139" s="249"/>
      <c r="M139" s="254"/>
      <c r="N139" s="255"/>
      <c r="O139" s="255"/>
      <c r="P139" s="255"/>
      <c r="Q139" s="255"/>
      <c r="R139" s="255"/>
      <c r="S139" s="255"/>
      <c r="T139" s="256"/>
      <c r="AT139" s="251" t="s">
        <v>206</v>
      </c>
      <c r="AU139" s="251" t="s">
        <v>78</v>
      </c>
      <c r="AV139" s="250" t="s">
        <v>80</v>
      </c>
      <c r="AW139" s="250" t="s">
        <v>34</v>
      </c>
      <c r="AX139" s="250" t="s">
        <v>71</v>
      </c>
      <c r="AY139" s="251" t="s">
        <v>196</v>
      </c>
    </row>
    <row r="140" spans="2:51" s="258" customFormat="1" ht="13.5">
      <c r="B140" s="257"/>
      <c r="D140" s="238" t="s">
        <v>206</v>
      </c>
      <c r="E140" s="259" t="s">
        <v>5</v>
      </c>
      <c r="F140" s="260" t="s">
        <v>209</v>
      </c>
      <c r="H140" s="261">
        <v>659.155</v>
      </c>
      <c r="I140" s="29"/>
      <c r="L140" s="257"/>
      <c r="M140" s="262"/>
      <c r="N140" s="263"/>
      <c r="O140" s="263"/>
      <c r="P140" s="263"/>
      <c r="Q140" s="263"/>
      <c r="R140" s="263"/>
      <c r="S140" s="263"/>
      <c r="T140" s="264"/>
      <c r="AT140" s="259" t="s">
        <v>206</v>
      </c>
      <c r="AU140" s="259" t="s">
        <v>78</v>
      </c>
      <c r="AV140" s="258" t="s">
        <v>203</v>
      </c>
      <c r="AW140" s="258" t="s">
        <v>34</v>
      </c>
      <c r="AX140" s="258" t="s">
        <v>78</v>
      </c>
      <c r="AY140" s="259" t="s">
        <v>196</v>
      </c>
    </row>
    <row r="141" spans="2:65" s="140" customFormat="1" ht="38.25" customHeight="1">
      <c r="B141" s="141"/>
      <c r="C141" s="227" t="s">
        <v>249</v>
      </c>
      <c r="D141" s="227" t="s">
        <v>198</v>
      </c>
      <c r="E141" s="228" t="s">
        <v>3315</v>
      </c>
      <c r="F141" s="229" t="s">
        <v>3316</v>
      </c>
      <c r="G141" s="230" t="s">
        <v>330</v>
      </c>
      <c r="H141" s="231">
        <v>659.155</v>
      </c>
      <c r="I141" s="26"/>
      <c r="J141" s="232">
        <f>ROUND(I141*H141,2)</f>
        <v>0</v>
      </c>
      <c r="K141" s="229" t="s">
        <v>202</v>
      </c>
      <c r="L141" s="141"/>
      <c r="M141" s="233" t="s">
        <v>5</v>
      </c>
      <c r="N141" s="234" t="s">
        <v>42</v>
      </c>
      <c r="O141" s="142"/>
      <c r="P141" s="235">
        <f>O141*H141</f>
        <v>0</v>
      </c>
      <c r="Q141" s="235">
        <v>0</v>
      </c>
      <c r="R141" s="235">
        <f>Q141*H141</f>
        <v>0</v>
      </c>
      <c r="S141" s="235">
        <v>0</v>
      </c>
      <c r="T141" s="236">
        <f>S141*H141</f>
        <v>0</v>
      </c>
      <c r="AR141" s="128" t="s">
        <v>203</v>
      </c>
      <c r="AT141" s="128" t="s">
        <v>198</v>
      </c>
      <c r="AU141" s="128" t="s">
        <v>78</v>
      </c>
      <c r="AY141" s="128" t="s">
        <v>196</v>
      </c>
      <c r="BE141" s="237">
        <f>IF(N141="základní",J141,0)</f>
        <v>0</v>
      </c>
      <c r="BF141" s="237">
        <f>IF(N141="snížená",J141,0)</f>
        <v>0</v>
      </c>
      <c r="BG141" s="237">
        <f>IF(N141="zákl. přenesená",J141,0)</f>
        <v>0</v>
      </c>
      <c r="BH141" s="237">
        <f>IF(N141="sníž. přenesená",J141,0)</f>
        <v>0</v>
      </c>
      <c r="BI141" s="237">
        <f>IF(N141="nulová",J141,0)</f>
        <v>0</v>
      </c>
      <c r="BJ141" s="128" t="s">
        <v>78</v>
      </c>
      <c r="BK141" s="237">
        <f>ROUND(I141*H141,2)</f>
        <v>0</v>
      </c>
      <c r="BL141" s="128" t="s">
        <v>203</v>
      </c>
      <c r="BM141" s="128" t="s">
        <v>281</v>
      </c>
    </row>
    <row r="142" spans="2:47" s="140" customFormat="1" ht="108">
      <c r="B142" s="141"/>
      <c r="D142" s="238" t="s">
        <v>204</v>
      </c>
      <c r="F142" s="239" t="s">
        <v>3317</v>
      </c>
      <c r="I142" s="22"/>
      <c r="L142" s="141"/>
      <c r="M142" s="240"/>
      <c r="N142" s="142"/>
      <c r="O142" s="142"/>
      <c r="P142" s="142"/>
      <c r="Q142" s="142"/>
      <c r="R142" s="142"/>
      <c r="S142" s="142"/>
      <c r="T142" s="241"/>
      <c r="AT142" s="128" t="s">
        <v>204</v>
      </c>
      <c r="AU142" s="128" t="s">
        <v>78</v>
      </c>
    </row>
    <row r="143" spans="2:51" s="250" customFormat="1" ht="27">
      <c r="B143" s="249"/>
      <c r="D143" s="238" t="s">
        <v>206</v>
      </c>
      <c r="E143" s="251" t="s">
        <v>5</v>
      </c>
      <c r="F143" s="252" t="s">
        <v>3289</v>
      </c>
      <c r="H143" s="253">
        <v>659.155</v>
      </c>
      <c r="I143" s="28"/>
      <c r="L143" s="249"/>
      <c r="M143" s="254"/>
      <c r="N143" s="255"/>
      <c r="O143" s="255"/>
      <c r="P143" s="255"/>
      <c r="Q143" s="255"/>
      <c r="R143" s="255"/>
      <c r="S143" s="255"/>
      <c r="T143" s="256"/>
      <c r="AT143" s="251" t="s">
        <v>206</v>
      </c>
      <c r="AU143" s="251" t="s">
        <v>78</v>
      </c>
      <c r="AV143" s="250" t="s">
        <v>80</v>
      </c>
      <c r="AW143" s="250" t="s">
        <v>34</v>
      </c>
      <c r="AX143" s="250" t="s">
        <v>71</v>
      </c>
      <c r="AY143" s="251" t="s">
        <v>196</v>
      </c>
    </row>
    <row r="144" spans="2:51" s="258" customFormat="1" ht="13.5">
      <c r="B144" s="257"/>
      <c r="D144" s="238" t="s">
        <v>206</v>
      </c>
      <c r="E144" s="259" t="s">
        <v>5</v>
      </c>
      <c r="F144" s="260" t="s">
        <v>209</v>
      </c>
      <c r="H144" s="261">
        <v>659.155</v>
      </c>
      <c r="I144" s="29"/>
      <c r="L144" s="257"/>
      <c r="M144" s="262"/>
      <c r="N144" s="263"/>
      <c r="O144" s="263"/>
      <c r="P144" s="263"/>
      <c r="Q144" s="263"/>
      <c r="R144" s="263"/>
      <c r="S144" s="263"/>
      <c r="T144" s="264"/>
      <c r="AT144" s="259" t="s">
        <v>206</v>
      </c>
      <c r="AU144" s="259" t="s">
        <v>78</v>
      </c>
      <c r="AV144" s="258" t="s">
        <v>203</v>
      </c>
      <c r="AW144" s="258" t="s">
        <v>34</v>
      </c>
      <c r="AX144" s="258" t="s">
        <v>78</v>
      </c>
      <c r="AY144" s="259" t="s">
        <v>196</v>
      </c>
    </row>
    <row r="145" spans="2:65" s="140" customFormat="1" ht="25.5" customHeight="1">
      <c r="B145" s="141"/>
      <c r="C145" s="227" t="s">
        <v>248</v>
      </c>
      <c r="D145" s="227" t="s">
        <v>198</v>
      </c>
      <c r="E145" s="228" t="s">
        <v>3318</v>
      </c>
      <c r="F145" s="229" t="s">
        <v>3319</v>
      </c>
      <c r="G145" s="230" t="s">
        <v>330</v>
      </c>
      <c r="H145" s="231">
        <v>659.155</v>
      </c>
      <c r="I145" s="26"/>
      <c r="J145" s="232">
        <f>ROUND(I145*H145,2)</f>
        <v>0</v>
      </c>
      <c r="K145" s="229" t="s">
        <v>202</v>
      </c>
      <c r="L145" s="141"/>
      <c r="M145" s="233" t="s">
        <v>5</v>
      </c>
      <c r="N145" s="234" t="s">
        <v>42</v>
      </c>
      <c r="O145" s="142"/>
      <c r="P145" s="235">
        <f>O145*H145</f>
        <v>0</v>
      </c>
      <c r="Q145" s="235">
        <v>0</v>
      </c>
      <c r="R145" s="235">
        <f>Q145*H145</f>
        <v>0</v>
      </c>
      <c r="S145" s="235">
        <v>0</v>
      </c>
      <c r="T145" s="236">
        <f>S145*H145</f>
        <v>0</v>
      </c>
      <c r="AR145" s="128" t="s">
        <v>203</v>
      </c>
      <c r="AT145" s="128" t="s">
        <v>198</v>
      </c>
      <c r="AU145" s="128" t="s">
        <v>78</v>
      </c>
      <c r="AY145" s="128" t="s">
        <v>196</v>
      </c>
      <c r="BE145" s="237">
        <f>IF(N145="základní",J145,0)</f>
        <v>0</v>
      </c>
      <c r="BF145" s="237">
        <f>IF(N145="snížená",J145,0)</f>
        <v>0</v>
      </c>
      <c r="BG145" s="237">
        <f>IF(N145="zákl. přenesená",J145,0)</f>
        <v>0</v>
      </c>
      <c r="BH145" s="237">
        <f>IF(N145="sníž. přenesená",J145,0)</f>
        <v>0</v>
      </c>
      <c r="BI145" s="237">
        <f>IF(N145="nulová",J145,0)</f>
        <v>0</v>
      </c>
      <c r="BJ145" s="128" t="s">
        <v>78</v>
      </c>
      <c r="BK145" s="237">
        <f>ROUND(I145*H145,2)</f>
        <v>0</v>
      </c>
      <c r="BL145" s="128" t="s">
        <v>203</v>
      </c>
      <c r="BM145" s="128" t="s">
        <v>286</v>
      </c>
    </row>
    <row r="146" spans="2:47" s="140" customFormat="1" ht="162">
      <c r="B146" s="141"/>
      <c r="D146" s="238" t="s">
        <v>204</v>
      </c>
      <c r="F146" s="239" t="s">
        <v>3320</v>
      </c>
      <c r="I146" s="22"/>
      <c r="L146" s="141"/>
      <c r="M146" s="240"/>
      <c r="N146" s="142"/>
      <c r="O146" s="142"/>
      <c r="P146" s="142"/>
      <c r="Q146" s="142"/>
      <c r="R146" s="142"/>
      <c r="S146" s="142"/>
      <c r="T146" s="241"/>
      <c r="AT146" s="128" t="s">
        <v>204</v>
      </c>
      <c r="AU146" s="128" t="s">
        <v>78</v>
      </c>
    </row>
    <row r="147" spans="2:51" s="250" customFormat="1" ht="27">
      <c r="B147" s="249"/>
      <c r="D147" s="238" t="s">
        <v>206</v>
      </c>
      <c r="E147" s="251" t="s">
        <v>5</v>
      </c>
      <c r="F147" s="252" t="s">
        <v>3289</v>
      </c>
      <c r="H147" s="253">
        <v>659.155</v>
      </c>
      <c r="I147" s="28"/>
      <c r="L147" s="249"/>
      <c r="M147" s="254"/>
      <c r="N147" s="255"/>
      <c r="O147" s="255"/>
      <c r="P147" s="255"/>
      <c r="Q147" s="255"/>
      <c r="R147" s="255"/>
      <c r="S147" s="255"/>
      <c r="T147" s="256"/>
      <c r="AT147" s="251" t="s">
        <v>206</v>
      </c>
      <c r="AU147" s="251" t="s">
        <v>78</v>
      </c>
      <c r="AV147" s="250" t="s">
        <v>80</v>
      </c>
      <c r="AW147" s="250" t="s">
        <v>34</v>
      </c>
      <c r="AX147" s="250" t="s">
        <v>71</v>
      </c>
      <c r="AY147" s="251" t="s">
        <v>196</v>
      </c>
    </row>
    <row r="148" spans="2:51" s="258" customFormat="1" ht="13.5">
      <c r="B148" s="257"/>
      <c r="D148" s="238" t="s">
        <v>206</v>
      </c>
      <c r="E148" s="259" t="s">
        <v>5</v>
      </c>
      <c r="F148" s="260" t="s">
        <v>209</v>
      </c>
      <c r="H148" s="261">
        <v>659.155</v>
      </c>
      <c r="I148" s="29"/>
      <c r="L148" s="257"/>
      <c r="M148" s="262"/>
      <c r="N148" s="263"/>
      <c r="O148" s="263"/>
      <c r="P148" s="263"/>
      <c r="Q148" s="263"/>
      <c r="R148" s="263"/>
      <c r="S148" s="263"/>
      <c r="T148" s="264"/>
      <c r="AT148" s="259" t="s">
        <v>206</v>
      </c>
      <c r="AU148" s="259" t="s">
        <v>78</v>
      </c>
      <c r="AV148" s="258" t="s">
        <v>203</v>
      </c>
      <c r="AW148" s="258" t="s">
        <v>34</v>
      </c>
      <c r="AX148" s="258" t="s">
        <v>78</v>
      </c>
      <c r="AY148" s="259" t="s">
        <v>196</v>
      </c>
    </row>
    <row r="149" spans="2:65" s="140" customFormat="1" ht="16.5" customHeight="1">
      <c r="B149" s="141"/>
      <c r="C149" s="266" t="s">
        <v>257</v>
      </c>
      <c r="D149" s="266" t="s">
        <v>297</v>
      </c>
      <c r="E149" s="267" t="s">
        <v>3321</v>
      </c>
      <c r="F149" s="268" t="s">
        <v>3322</v>
      </c>
      <c r="G149" s="269" t="s">
        <v>309</v>
      </c>
      <c r="H149" s="270">
        <v>19.775</v>
      </c>
      <c r="I149" s="30"/>
      <c r="J149" s="271">
        <f>ROUND(I149*H149,2)</f>
        <v>0</v>
      </c>
      <c r="K149" s="268" t="s">
        <v>202</v>
      </c>
      <c r="L149" s="272"/>
      <c r="M149" s="273" t="s">
        <v>5</v>
      </c>
      <c r="N149" s="274" t="s">
        <v>42</v>
      </c>
      <c r="O149" s="142"/>
      <c r="P149" s="235">
        <f>O149*H149</f>
        <v>0</v>
      </c>
      <c r="Q149" s="235">
        <v>0.001</v>
      </c>
      <c r="R149" s="235">
        <f>Q149*H149</f>
        <v>0.019774999999999997</v>
      </c>
      <c r="S149" s="235">
        <v>0</v>
      </c>
      <c r="T149" s="236">
        <f>S149*H149</f>
        <v>0</v>
      </c>
      <c r="AR149" s="128" t="s">
        <v>230</v>
      </c>
      <c r="AT149" s="128" t="s">
        <v>297</v>
      </c>
      <c r="AU149" s="128" t="s">
        <v>78</v>
      </c>
      <c r="AY149" s="128" t="s">
        <v>196</v>
      </c>
      <c r="BE149" s="237">
        <f>IF(N149="základní",J149,0)</f>
        <v>0</v>
      </c>
      <c r="BF149" s="237">
        <f>IF(N149="snížená",J149,0)</f>
        <v>0</v>
      </c>
      <c r="BG149" s="237">
        <f>IF(N149="zákl. přenesená",J149,0)</f>
        <v>0</v>
      </c>
      <c r="BH149" s="237">
        <f>IF(N149="sníž. přenesená",J149,0)</f>
        <v>0</v>
      </c>
      <c r="BI149" s="237">
        <f>IF(N149="nulová",J149,0)</f>
        <v>0</v>
      </c>
      <c r="BJ149" s="128" t="s">
        <v>78</v>
      </c>
      <c r="BK149" s="237">
        <f>ROUND(I149*H149,2)</f>
        <v>0</v>
      </c>
      <c r="BL149" s="128" t="s">
        <v>203</v>
      </c>
      <c r="BM149" s="128" t="s">
        <v>3323</v>
      </c>
    </row>
    <row r="150" spans="2:51" s="250" customFormat="1" ht="13.5">
      <c r="B150" s="249"/>
      <c r="D150" s="238" t="s">
        <v>206</v>
      </c>
      <c r="F150" s="252" t="s">
        <v>3324</v>
      </c>
      <c r="H150" s="253">
        <v>19.775</v>
      </c>
      <c r="I150" s="28"/>
      <c r="L150" s="249"/>
      <c r="M150" s="254"/>
      <c r="N150" s="255"/>
      <c r="O150" s="255"/>
      <c r="P150" s="255"/>
      <c r="Q150" s="255"/>
      <c r="R150" s="255"/>
      <c r="S150" s="255"/>
      <c r="T150" s="256"/>
      <c r="AT150" s="251" t="s">
        <v>206</v>
      </c>
      <c r="AU150" s="251" t="s">
        <v>78</v>
      </c>
      <c r="AV150" s="250" t="s">
        <v>80</v>
      </c>
      <c r="AW150" s="250" t="s">
        <v>6</v>
      </c>
      <c r="AX150" s="250" t="s">
        <v>78</v>
      </c>
      <c r="AY150" s="251" t="s">
        <v>196</v>
      </c>
    </row>
    <row r="151" spans="2:65" s="140" customFormat="1" ht="25.5" customHeight="1">
      <c r="B151" s="141"/>
      <c r="C151" s="227" t="s">
        <v>255</v>
      </c>
      <c r="D151" s="227" t="s">
        <v>198</v>
      </c>
      <c r="E151" s="228" t="s">
        <v>272</v>
      </c>
      <c r="F151" s="229" t="s">
        <v>273</v>
      </c>
      <c r="G151" s="230" t="s">
        <v>201</v>
      </c>
      <c r="H151" s="231">
        <v>98.873</v>
      </c>
      <c r="I151" s="26"/>
      <c r="J151" s="232">
        <f>ROUND(I151*H151,2)</f>
        <v>0</v>
      </c>
      <c r="K151" s="229" t="s">
        <v>202</v>
      </c>
      <c r="L151" s="141"/>
      <c r="M151" s="233" t="s">
        <v>5</v>
      </c>
      <c r="N151" s="234" t="s">
        <v>42</v>
      </c>
      <c r="O151" s="142"/>
      <c r="P151" s="235">
        <f>O151*H151</f>
        <v>0</v>
      </c>
      <c r="Q151" s="235">
        <v>0</v>
      </c>
      <c r="R151" s="235">
        <f>Q151*H151</f>
        <v>0</v>
      </c>
      <c r="S151" s="235">
        <v>0</v>
      </c>
      <c r="T151" s="236">
        <f>S151*H151</f>
        <v>0</v>
      </c>
      <c r="AR151" s="128" t="s">
        <v>203</v>
      </c>
      <c r="AT151" s="128" t="s">
        <v>198</v>
      </c>
      <c r="AU151" s="128" t="s">
        <v>78</v>
      </c>
      <c r="AY151" s="128" t="s">
        <v>196</v>
      </c>
      <c r="BE151" s="237">
        <f>IF(N151="základní",J151,0)</f>
        <v>0</v>
      </c>
      <c r="BF151" s="237">
        <f>IF(N151="snížená",J151,0)</f>
        <v>0</v>
      </c>
      <c r="BG151" s="237">
        <f>IF(N151="zákl. přenesená",J151,0)</f>
        <v>0</v>
      </c>
      <c r="BH151" s="237">
        <f>IF(N151="sníž. přenesená",J151,0)</f>
        <v>0</v>
      </c>
      <c r="BI151" s="237">
        <f>IF(N151="nulová",J151,0)</f>
        <v>0</v>
      </c>
      <c r="BJ151" s="128" t="s">
        <v>78</v>
      </c>
      <c r="BK151" s="237">
        <f>ROUND(I151*H151,2)</f>
        <v>0</v>
      </c>
      <c r="BL151" s="128" t="s">
        <v>203</v>
      </c>
      <c r="BM151" s="128" t="s">
        <v>292</v>
      </c>
    </row>
    <row r="152" spans="2:47" s="140" customFormat="1" ht="175.5">
      <c r="B152" s="141"/>
      <c r="D152" s="238" t="s">
        <v>204</v>
      </c>
      <c r="F152" s="239" t="s">
        <v>275</v>
      </c>
      <c r="I152" s="22"/>
      <c r="L152" s="141"/>
      <c r="M152" s="240"/>
      <c r="N152" s="142"/>
      <c r="O152" s="142"/>
      <c r="P152" s="142"/>
      <c r="Q152" s="142"/>
      <c r="R152" s="142"/>
      <c r="S152" s="142"/>
      <c r="T152" s="241"/>
      <c r="AT152" s="128" t="s">
        <v>204</v>
      </c>
      <c r="AU152" s="128" t="s">
        <v>78</v>
      </c>
    </row>
    <row r="153" spans="2:51" s="243" customFormat="1" ht="13.5">
      <c r="B153" s="242"/>
      <c r="D153" s="238" t="s">
        <v>206</v>
      </c>
      <c r="E153" s="244" t="s">
        <v>5</v>
      </c>
      <c r="F153" s="245" t="s">
        <v>3325</v>
      </c>
      <c r="H153" s="244" t="s">
        <v>5</v>
      </c>
      <c r="I153" s="27"/>
      <c r="L153" s="242"/>
      <c r="M153" s="246"/>
      <c r="N153" s="247"/>
      <c r="O153" s="247"/>
      <c r="P153" s="247"/>
      <c r="Q153" s="247"/>
      <c r="R153" s="247"/>
      <c r="S153" s="247"/>
      <c r="T153" s="248"/>
      <c r="AT153" s="244" t="s">
        <v>206</v>
      </c>
      <c r="AU153" s="244" t="s">
        <v>78</v>
      </c>
      <c r="AV153" s="243" t="s">
        <v>78</v>
      </c>
      <c r="AW153" s="243" t="s">
        <v>34</v>
      </c>
      <c r="AX153" s="243" t="s">
        <v>71</v>
      </c>
      <c r="AY153" s="244" t="s">
        <v>196</v>
      </c>
    </row>
    <row r="154" spans="2:51" s="250" customFormat="1" ht="27">
      <c r="B154" s="249"/>
      <c r="D154" s="238" t="s">
        <v>206</v>
      </c>
      <c r="E154" s="251" t="s">
        <v>5</v>
      </c>
      <c r="F154" s="252" t="s">
        <v>3299</v>
      </c>
      <c r="H154" s="253">
        <v>98.873</v>
      </c>
      <c r="I154" s="28"/>
      <c r="L154" s="249"/>
      <c r="M154" s="254"/>
      <c r="N154" s="255"/>
      <c r="O154" s="255"/>
      <c r="P154" s="255"/>
      <c r="Q154" s="255"/>
      <c r="R154" s="255"/>
      <c r="S154" s="255"/>
      <c r="T154" s="256"/>
      <c r="AT154" s="251" t="s">
        <v>206</v>
      </c>
      <c r="AU154" s="251" t="s">
        <v>78</v>
      </c>
      <c r="AV154" s="250" t="s">
        <v>80</v>
      </c>
      <c r="AW154" s="250" t="s">
        <v>34</v>
      </c>
      <c r="AX154" s="250" t="s">
        <v>71</v>
      </c>
      <c r="AY154" s="251" t="s">
        <v>196</v>
      </c>
    </row>
    <row r="155" spans="2:51" s="258" customFormat="1" ht="13.5">
      <c r="B155" s="257"/>
      <c r="D155" s="238" t="s">
        <v>206</v>
      </c>
      <c r="E155" s="259" t="s">
        <v>5</v>
      </c>
      <c r="F155" s="260" t="s">
        <v>209</v>
      </c>
      <c r="H155" s="261">
        <v>98.873</v>
      </c>
      <c r="I155" s="29"/>
      <c r="L155" s="257"/>
      <c r="M155" s="262"/>
      <c r="N155" s="263"/>
      <c r="O155" s="263"/>
      <c r="P155" s="263"/>
      <c r="Q155" s="263"/>
      <c r="R155" s="263"/>
      <c r="S155" s="263"/>
      <c r="T155" s="264"/>
      <c r="AT155" s="259" t="s">
        <v>206</v>
      </c>
      <c r="AU155" s="259" t="s">
        <v>78</v>
      </c>
      <c r="AV155" s="258" t="s">
        <v>203</v>
      </c>
      <c r="AW155" s="258" t="s">
        <v>34</v>
      </c>
      <c r="AX155" s="258" t="s">
        <v>78</v>
      </c>
      <c r="AY155" s="259" t="s">
        <v>196</v>
      </c>
    </row>
    <row r="156" spans="2:63" s="215" customFormat="1" ht="37.35" customHeight="1">
      <c r="B156" s="214"/>
      <c r="D156" s="216" t="s">
        <v>70</v>
      </c>
      <c r="E156" s="217" t="s">
        <v>249</v>
      </c>
      <c r="F156" s="217" t="s">
        <v>3326</v>
      </c>
      <c r="I156" s="25"/>
      <c r="J156" s="218">
        <f>BK156</f>
        <v>0</v>
      </c>
      <c r="L156" s="214"/>
      <c r="M156" s="219"/>
      <c r="N156" s="220"/>
      <c r="O156" s="220"/>
      <c r="P156" s="221">
        <f>SUM(P157:P206)</f>
        <v>0</v>
      </c>
      <c r="Q156" s="220"/>
      <c r="R156" s="221">
        <f>SUM(R157:R206)</f>
        <v>0.00051</v>
      </c>
      <c r="S156" s="220"/>
      <c r="T156" s="222">
        <f>SUM(T157:T206)</f>
        <v>150.8655</v>
      </c>
      <c r="AR156" s="216" t="s">
        <v>78</v>
      </c>
      <c r="AT156" s="223" t="s">
        <v>70</v>
      </c>
      <c r="AU156" s="223" t="s">
        <v>71</v>
      </c>
      <c r="AY156" s="216" t="s">
        <v>196</v>
      </c>
      <c r="BK156" s="224">
        <f>SUM(BK157:BK206)</f>
        <v>0</v>
      </c>
    </row>
    <row r="157" spans="2:65" s="140" customFormat="1" ht="51" customHeight="1">
      <c r="B157" s="141"/>
      <c r="C157" s="227" t="s">
        <v>11</v>
      </c>
      <c r="D157" s="227" t="s">
        <v>198</v>
      </c>
      <c r="E157" s="228" t="s">
        <v>3327</v>
      </c>
      <c r="F157" s="229" t="s">
        <v>3328</v>
      </c>
      <c r="G157" s="230" t="s">
        <v>330</v>
      </c>
      <c r="H157" s="231">
        <v>33</v>
      </c>
      <c r="I157" s="26"/>
      <c r="J157" s="232">
        <f>ROUND(I157*H157,2)</f>
        <v>0</v>
      </c>
      <c r="K157" s="229" t="s">
        <v>202</v>
      </c>
      <c r="L157" s="141"/>
      <c r="M157" s="233" t="s">
        <v>5</v>
      </c>
      <c r="N157" s="234" t="s">
        <v>42</v>
      </c>
      <c r="O157" s="142"/>
      <c r="P157" s="235">
        <f>O157*H157</f>
        <v>0</v>
      </c>
      <c r="Q157" s="235">
        <v>0</v>
      </c>
      <c r="R157" s="235">
        <f>Q157*H157</f>
        <v>0</v>
      </c>
      <c r="S157" s="235">
        <v>0.255</v>
      </c>
      <c r="T157" s="236">
        <f>S157*H157</f>
        <v>8.415000000000001</v>
      </c>
      <c r="AR157" s="128" t="s">
        <v>203</v>
      </c>
      <c r="AT157" s="128" t="s">
        <v>198</v>
      </c>
      <c r="AU157" s="128" t="s">
        <v>78</v>
      </c>
      <c r="AY157" s="128" t="s">
        <v>196</v>
      </c>
      <c r="BE157" s="237">
        <f>IF(N157="základní",J157,0)</f>
        <v>0</v>
      </c>
      <c r="BF157" s="237">
        <f>IF(N157="snížená",J157,0)</f>
        <v>0</v>
      </c>
      <c r="BG157" s="237">
        <f>IF(N157="zákl. přenesená",J157,0)</f>
        <v>0</v>
      </c>
      <c r="BH157" s="237">
        <f>IF(N157="sníž. přenesená",J157,0)</f>
        <v>0</v>
      </c>
      <c r="BI157" s="237">
        <f>IF(N157="nulová",J157,0)</f>
        <v>0</v>
      </c>
      <c r="BJ157" s="128" t="s">
        <v>78</v>
      </c>
      <c r="BK157" s="237">
        <f>ROUND(I157*H157,2)</f>
        <v>0</v>
      </c>
      <c r="BL157" s="128" t="s">
        <v>203</v>
      </c>
      <c r="BM157" s="128" t="s">
        <v>296</v>
      </c>
    </row>
    <row r="158" spans="2:47" s="140" customFormat="1" ht="175.5">
      <c r="B158" s="141"/>
      <c r="D158" s="238" t="s">
        <v>204</v>
      </c>
      <c r="F158" s="239" t="s">
        <v>3329</v>
      </c>
      <c r="I158" s="22"/>
      <c r="L158" s="141"/>
      <c r="M158" s="240"/>
      <c r="N158" s="142"/>
      <c r="O158" s="142"/>
      <c r="P158" s="142"/>
      <c r="Q158" s="142"/>
      <c r="R158" s="142"/>
      <c r="S158" s="142"/>
      <c r="T158" s="241"/>
      <c r="AT158" s="128" t="s">
        <v>204</v>
      </c>
      <c r="AU158" s="128" t="s">
        <v>78</v>
      </c>
    </row>
    <row r="159" spans="2:51" s="250" customFormat="1" ht="13.5">
      <c r="B159" s="249"/>
      <c r="D159" s="238" t="s">
        <v>206</v>
      </c>
      <c r="E159" s="251" t="s">
        <v>5</v>
      </c>
      <c r="F159" s="252" t="s">
        <v>3330</v>
      </c>
      <c r="H159" s="253">
        <v>33</v>
      </c>
      <c r="I159" s="28"/>
      <c r="L159" s="249"/>
      <c r="M159" s="254"/>
      <c r="N159" s="255"/>
      <c r="O159" s="255"/>
      <c r="P159" s="255"/>
      <c r="Q159" s="255"/>
      <c r="R159" s="255"/>
      <c r="S159" s="255"/>
      <c r="T159" s="256"/>
      <c r="AT159" s="251" t="s">
        <v>206</v>
      </c>
      <c r="AU159" s="251" t="s">
        <v>78</v>
      </c>
      <c r="AV159" s="250" t="s">
        <v>80</v>
      </c>
      <c r="AW159" s="250" t="s">
        <v>34</v>
      </c>
      <c r="AX159" s="250" t="s">
        <v>71</v>
      </c>
      <c r="AY159" s="251" t="s">
        <v>196</v>
      </c>
    </row>
    <row r="160" spans="2:51" s="258" customFormat="1" ht="13.5">
      <c r="B160" s="257"/>
      <c r="D160" s="238" t="s">
        <v>206</v>
      </c>
      <c r="E160" s="259" t="s">
        <v>5</v>
      </c>
      <c r="F160" s="260" t="s">
        <v>209</v>
      </c>
      <c r="H160" s="261">
        <v>33</v>
      </c>
      <c r="I160" s="29"/>
      <c r="L160" s="257"/>
      <c r="M160" s="262"/>
      <c r="N160" s="263"/>
      <c r="O160" s="263"/>
      <c r="P160" s="263"/>
      <c r="Q160" s="263"/>
      <c r="R160" s="263"/>
      <c r="S160" s="263"/>
      <c r="T160" s="264"/>
      <c r="AT160" s="259" t="s">
        <v>206</v>
      </c>
      <c r="AU160" s="259" t="s">
        <v>78</v>
      </c>
      <c r="AV160" s="258" t="s">
        <v>203</v>
      </c>
      <c r="AW160" s="258" t="s">
        <v>34</v>
      </c>
      <c r="AX160" s="258" t="s">
        <v>78</v>
      </c>
      <c r="AY160" s="259" t="s">
        <v>196</v>
      </c>
    </row>
    <row r="161" spans="2:65" s="140" customFormat="1" ht="38.25" customHeight="1">
      <c r="B161" s="141"/>
      <c r="C161" s="227" t="s">
        <v>263</v>
      </c>
      <c r="D161" s="227" t="s">
        <v>198</v>
      </c>
      <c r="E161" s="228" t="s">
        <v>3331</v>
      </c>
      <c r="F161" s="229" t="s">
        <v>3332</v>
      </c>
      <c r="G161" s="230" t="s">
        <v>330</v>
      </c>
      <c r="H161" s="231">
        <v>148.6</v>
      </c>
      <c r="I161" s="26"/>
      <c r="J161" s="232">
        <f>ROUND(I161*H161,2)</f>
        <v>0</v>
      </c>
      <c r="K161" s="229" t="s">
        <v>202</v>
      </c>
      <c r="L161" s="141"/>
      <c r="M161" s="233" t="s">
        <v>5</v>
      </c>
      <c r="N161" s="234" t="s">
        <v>42</v>
      </c>
      <c r="O161" s="142"/>
      <c r="P161" s="235">
        <f>O161*H161</f>
        <v>0</v>
      </c>
      <c r="Q161" s="235">
        <v>0</v>
      </c>
      <c r="R161" s="235">
        <f>Q161*H161</f>
        <v>0</v>
      </c>
      <c r="S161" s="235">
        <v>0.26</v>
      </c>
      <c r="T161" s="236">
        <f>S161*H161</f>
        <v>38.636</v>
      </c>
      <c r="AR161" s="128" t="s">
        <v>203</v>
      </c>
      <c r="AT161" s="128" t="s">
        <v>198</v>
      </c>
      <c r="AU161" s="128" t="s">
        <v>78</v>
      </c>
      <c r="AY161" s="128" t="s">
        <v>196</v>
      </c>
      <c r="BE161" s="237">
        <f>IF(N161="základní",J161,0)</f>
        <v>0</v>
      </c>
      <c r="BF161" s="237">
        <f>IF(N161="snížená",J161,0)</f>
        <v>0</v>
      </c>
      <c r="BG161" s="237">
        <f>IF(N161="zákl. přenesená",J161,0)</f>
        <v>0</v>
      </c>
      <c r="BH161" s="237">
        <f>IF(N161="sníž. přenesená",J161,0)</f>
        <v>0</v>
      </c>
      <c r="BI161" s="237">
        <f>IF(N161="nulová",J161,0)</f>
        <v>0</v>
      </c>
      <c r="BJ161" s="128" t="s">
        <v>78</v>
      </c>
      <c r="BK161" s="237">
        <f>ROUND(I161*H161,2)</f>
        <v>0</v>
      </c>
      <c r="BL161" s="128" t="s">
        <v>203</v>
      </c>
      <c r="BM161" s="128" t="s">
        <v>300</v>
      </c>
    </row>
    <row r="162" spans="2:47" s="140" customFormat="1" ht="175.5">
      <c r="B162" s="141"/>
      <c r="D162" s="238" t="s">
        <v>204</v>
      </c>
      <c r="F162" s="239" t="s">
        <v>3329</v>
      </c>
      <c r="I162" s="22"/>
      <c r="L162" s="141"/>
      <c r="M162" s="240"/>
      <c r="N162" s="142"/>
      <c r="O162" s="142"/>
      <c r="P162" s="142"/>
      <c r="Q162" s="142"/>
      <c r="R162" s="142"/>
      <c r="S162" s="142"/>
      <c r="T162" s="241"/>
      <c r="AT162" s="128" t="s">
        <v>204</v>
      </c>
      <c r="AU162" s="128" t="s">
        <v>78</v>
      </c>
    </row>
    <row r="163" spans="2:51" s="250" customFormat="1" ht="13.5">
      <c r="B163" s="249"/>
      <c r="D163" s="238" t="s">
        <v>206</v>
      </c>
      <c r="E163" s="251" t="s">
        <v>5</v>
      </c>
      <c r="F163" s="252" t="s">
        <v>3333</v>
      </c>
      <c r="H163" s="253">
        <v>148.6</v>
      </c>
      <c r="I163" s="28"/>
      <c r="L163" s="249"/>
      <c r="M163" s="254"/>
      <c r="N163" s="255"/>
      <c r="O163" s="255"/>
      <c r="P163" s="255"/>
      <c r="Q163" s="255"/>
      <c r="R163" s="255"/>
      <c r="S163" s="255"/>
      <c r="T163" s="256"/>
      <c r="AT163" s="251" t="s">
        <v>206</v>
      </c>
      <c r="AU163" s="251" t="s">
        <v>78</v>
      </c>
      <c r="AV163" s="250" t="s">
        <v>80</v>
      </c>
      <c r="AW163" s="250" t="s">
        <v>34</v>
      </c>
      <c r="AX163" s="250" t="s">
        <v>71</v>
      </c>
      <c r="AY163" s="251" t="s">
        <v>196</v>
      </c>
    </row>
    <row r="164" spans="2:51" s="258" customFormat="1" ht="13.5">
      <c r="B164" s="257"/>
      <c r="D164" s="238" t="s">
        <v>206</v>
      </c>
      <c r="E164" s="259" t="s">
        <v>5</v>
      </c>
      <c r="F164" s="260" t="s">
        <v>209</v>
      </c>
      <c r="H164" s="261">
        <v>148.6</v>
      </c>
      <c r="I164" s="29"/>
      <c r="L164" s="257"/>
      <c r="M164" s="262"/>
      <c r="N164" s="263"/>
      <c r="O164" s="263"/>
      <c r="P164" s="263"/>
      <c r="Q164" s="263"/>
      <c r="R164" s="263"/>
      <c r="S164" s="263"/>
      <c r="T164" s="264"/>
      <c r="AT164" s="259" t="s">
        <v>206</v>
      </c>
      <c r="AU164" s="259" t="s">
        <v>78</v>
      </c>
      <c r="AV164" s="258" t="s">
        <v>203</v>
      </c>
      <c r="AW164" s="258" t="s">
        <v>34</v>
      </c>
      <c r="AX164" s="258" t="s">
        <v>78</v>
      </c>
      <c r="AY164" s="259" t="s">
        <v>196</v>
      </c>
    </row>
    <row r="165" spans="2:65" s="140" customFormat="1" ht="38.25" customHeight="1">
      <c r="B165" s="141"/>
      <c r="C165" s="227" t="s">
        <v>278</v>
      </c>
      <c r="D165" s="227" t="s">
        <v>198</v>
      </c>
      <c r="E165" s="228" t="s">
        <v>3334</v>
      </c>
      <c r="F165" s="229" t="s">
        <v>3335</v>
      </c>
      <c r="G165" s="230" t="s">
        <v>330</v>
      </c>
      <c r="H165" s="231">
        <v>148.6</v>
      </c>
      <c r="I165" s="26"/>
      <c r="J165" s="232">
        <f>ROUND(I165*H165,2)</f>
        <v>0</v>
      </c>
      <c r="K165" s="229" t="s">
        <v>202</v>
      </c>
      <c r="L165" s="141"/>
      <c r="M165" s="233" t="s">
        <v>5</v>
      </c>
      <c r="N165" s="234" t="s">
        <v>42</v>
      </c>
      <c r="O165" s="142"/>
      <c r="P165" s="235">
        <f>O165*H165</f>
        <v>0</v>
      </c>
      <c r="Q165" s="235">
        <v>0</v>
      </c>
      <c r="R165" s="235">
        <f>Q165*H165</f>
        <v>0</v>
      </c>
      <c r="S165" s="235">
        <v>0.18</v>
      </c>
      <c r="T165" s="236">
        <f>S165*H165</f>
        <v>26.747999999999998</v>
      </c>
      <c r="AR165" s="128" t="s">
        <v>203</v>
      </c>
      <c r="AT165" s="128" t="s">
        <v>198</v>
      </c>
      <c r="AU165" s="128" t="s">
        <v>78</v>
      </c>
      <c r="AY165" s="128" t="s">
        <v>196</v>
      </c>
      <c r="BE165" s="237">
        <f>IF(N165="základní",J165,0)</f>
        <v>0</v>
      </c>
      <c r="BF165" s="237">
        <f>IF(N165="snížená",J165,0)</f>
        <v>0</v>
      </c>
      <c r="BG165" s="237">
        <f>IF(N165="zákl. přenesená",J165,0)</f>
        <v>0</v>
      </c>
      <c r="BH165" s="237">
        <f>IF(N165="sníž. přenesená",J165,0)</f>
        <v>0</v>
      </c>
      <c r="BI165" s="237">
        <f>IF(N165="nulová",J165,0)</f>
        <v>0</v>
      </c>
      <c r="BJ165" s="128" t="s">
        <v>78</v>
      </c>
      <c r="BK165" s="237">
        <f>ROUND(I165*H165,2)</f>
        <v>0</v>
      </c>
      <c r="BL165" s="128" t="s">
        <v>203</v>
      </c>
      <c r="BM165" s="128" t="s">
        <v>305</v>
      </c>
    </row>
    <row r="166" spans="2:47" s="140" customFormat="1" ht="324">
      <c r="B166" s="141"/>
      <c r="D166" s="238" t="s">
        <v>204</v>
      </c>
      <c r="F166" s="239" t="s">
        <v>3336</v>
      </c>
      <c r="I166" s="22"/>
      <c r="L166" s="141"/>
      <c r="M166" s="240"/>
      <c r="N166" s="142"/>
      <c r="O166" s="142"/>
      <c r="P166" s="142"/>
      <c r="Q166" s="142"/>
      <c r="R166" s="142"/>
      <c r="S166" s="142"/>
      <c r="T166" s="241"/>
      <c r="AT166" s="128" t="s">
        <v>204</v>
      </c>
      <c r="AU166" s="128" t="s">
        <v>78</v>
      </c>
    </row>
    <row r="167" spans="2:51" s="250" customFormat="1" ht="13.5">
      <c r="B167" s="249"/>
      <c r="D167" s="238" t="s">
        <v>206</v>
      </c>
      <c r="E167" s="251" t="s">
        <v>5</v>
      </c>
      <c r="F167" s="252" t="s">
        <v>3333</v>
      </c>
      <c r="H167" s="253">
        <v>148.6</v>
      </c>
      <c r="I167" s="28"/>
      <c r="L167" s="249"/>
      <c r="M167" s="254"/>
      <c r="N167" s="255"/>
      <c r="O167" s="255"/>
      <c r="P167" s="255"/>
      <c r="Q167" s="255"/>
      <c r="R167" s="255"/>
      <c r="S167" s="255"/>
      <c r="T167" s="256"/>
      <c r="AT167" s="251" t="s">
        <v>206</v>
      </c>
      <c r="AU167" s="251" t="s">
        <v>78</v>
      </c>
      <c r="AV167" s="250" t="s">
        <v>80</v>
      </c>
      <c r="AW167" s="250" t="s">
        <v>34</v>
      </c>
      <c r="AX167" s="250" t="s">
        <v>71</v>
      </c>
      <c r="AY167" s="251" t="s">
        <v>196</v>
      </c>
    </row>
    <row r="168" spans="2:51" s="258" customFormat="1" ht="13.5">
      <c r="B168" s="257"/>
      <c r="D168" s="238" t="s">
        <v>206</v>
      </c>
      <c r="E168" s="259" t="s">
        <v>5</v>
      </c>
      <c r="F168" s="260" t="s">
        <v>209</v>
      </c>
      <c r="H168" s="261">
        <v>148.6</v>
      </c>
      <c r="I168" s="29"/>
      <c r="L168" s="257"/>
      <c r="M168" s="262"/>
      <c r="N168" s="263"/>
      <c r="O168" s="263"/>
      <c r="P168" s="263"/>
      <c r="Q168" s="263"/>
      <c r="R168" s="263"/>
      <c r="S168" s="263"/>
      <c r="T168" s="264"/>
      <c r="AT168" s="259" t="s">
        <v>206</v>
      </c>
      <c r="AU168" s="259" t="s">
        <v>78</v>
      </c>
      <c r="AV168" s="258" t="s">
        <v>203</v>
      </c>
      <c r="AW168" s="258" t="s">
        <v>34</v>
      </c>
      <c r="AX168" s="258" t="s">
        <v>78</v>
      </c>
      <c r="AY168" s="259" t="s">
        <v>196</v>
      </c>
    </row>
    <row r="169" spans="2:65" s="140" customFormat="1" ht="38.25" customHeight="1">
      <c r="B169" s="141"/>
      <c r="C169" s="227" t="s">
        <v>269</v>
      </c>
      <c r="D169" s="227" t="s">
        <v>198</v>
      </c>
      <c r="E169" s="228" t="s">
        <v>3337</v>
      </c>
      <c r="F169" s="229" t="s">
        <v>3338</v>
      </c>
      <c r="G169" s="230" t="s">
        <v>330</v>
      </c>
      <c r="H169" s="231">
        <v>148.6</v>
      </c>
      <c r="I169" s="26"/>
      <c r="J169" s="232">
        <f>ROUND(I169*H169,2)</f>
        <v>0</v>
      </c>
      <c r="K169" s="229" t="s">
        <v>202</v>
      </c>
      <c r="L169" s="141"/>
      <c r="M169" s="233" t="s">
        <v>5</v>
      </c>
      <c r="N169" s="234" t="s">
        <v>42</v>
      </c>
      <c r="O169" s="142"/>
      <c r="P169" s="235">
        <f>O169*H169</f>
        <v>0</v>
      </c>
      <c r="Q169" s="235">
        <v>0</v>
      </c>
      <c r="R169" s="235">
        <f>Q169*H169</f>
        <v>0</v>
      </c>
      <c r="S169" s="235">
        <v>0.29</v>
      </c>
      <c r="T169" s="236">
        <f>S169*H169</f>
        <v>43.093999999999994</v>
      </c>
      <c r="AR169" s="128" t="s">
        <v>203</v>
      </c>
      <c r="AT169" s="128" t="s">
        <v>198</v>
      </c>
      <c r="AU169" s="128" t="s">
        <v>78</v>
      </c>
      <c r="AY169" s="128" t="s">
        <v>196</v>
      </c>
      <c r="BE169" s="237">
        <f>IF(N169="základní",J169,0)</f>
        <v>0</v>
      </c>
      <c r="BF169" s="237">
        <f>IF(N169="snížená",J169,0)</f>
        <v>0</v>
      </c>
      <c r="BG169" s="237">
        <f>IF(N169="zákl. přenesená",J169,0)</f>
        <v>0</v>
      </c>
      <c r="BH169" s="237">
        <f>IF(N169="sníž. přenesená",J169,0)</f>
        <v>0</v>
      </c>
      <c r="BI169" s="237">
        <f>IF(N169="nulová",J169,0)</f>
        <v>0</v>
      </c>
      <c r="BJ169" s="128" t="s">
        <v>78</v>
      </c>
      <c r="BK169" s="237">
        <f>ROUND(I169*H169,2)</f>
        <v>0</v>
      </c>
      <c r="BL169" s="128" t="s">
        <v>203</v>
      </c>
      <c r="BM169" s="128" t="s">
        <v>313</v>
      </c>
    </row>
    <row r="170" spans="2:47" s="140" customFormat="1" ht="324">
      <c r="B170" s="141"/>
      <c r="D170" s="238" t="s">
        <v>204</v>
      </c>
      <c r="F170" s="239" t="s">
        <v>3336</v>
      </c>
      <c r="I170" s="22"/>
      <c r="L170" s="141"/>
      <c r="M170" s="240"/>
      <c r="N170" s="142"/>
      <c r="O170" s="142"/>
      <c r="P170" s="142"/>
      <c r="Q170" s="142"/>
      <c r="R170" s="142"/>
      <c r="S170" s="142"/>
      <c r="T170" s="241"/>
      <c r="AT170" s="128" t="s">
        <v>204</v>
      </c>
      <c r="AU170" s="128" t="s">
        <v>78</v>
      </c>
    </row>
    <row r="171" spans="2:51" s="250" customFormat="1" ht="13.5">
      <c r="B171" s="249"/>
      <c r="D171" s="238" t="s">
        <v>206</v>
      </c>
      <c r="E171" s="251" t="s">
        <v>5</v>
      </c>
      <c r="F171" s="252" t="s">
        <v>3333</v>
      </c>
      <c r="H171" s="253">
        <v>148.6</v>
      </c>
      <c r="I171" s="28"/>
      <c r="L171" s="249"/>
      <c r="M171" s="254"/>
      <c r="N171" s="255"/>
      <c r="O171" s="255"/>
      <c r="P171" s="255"/>
      <c r="Q171" s="255"/>
      <c r="R171" s="255"/>
      <c r="S171" s="255"/>
      <c r="T171" s="256"/>
      <c r="AT171" s="251" t="s">
        <v>206</v>
      </c>
      <c r="AU171" s="251" t="s">
        <v>78</v>
      </c>
      <c r="AV171" s="250" t="s">
        <v>80</v>
      </c>
      <c r="AW171" s="250" t="s">
        <v>34</v>
      </c>
      <c r="AX171" s="250" t="s">
        <v>71</v>
      </c>
      <c r="AY171" s="251" t="s">
        <v>196</v>
      </c>
    </row>
    <row r="172" spans="2:51" s="258" customFormat="1" ht="13.5">
      <c r="B172" s="257"/>
      <c r="D172" s="238" t="s">
        <v>206</v>
      </c>
      <c r="E172" s="259" t="s">
        <v>5</v>
      </c>
      <c r="F172" s="260" t="s">
        <v>209</v>
      </c>
      <c r="H172" s="261">
        <v>148.6</v>
      </c>
      <c r="I172" s="29"/>
      <c r="L172" s="257"/>
      <c r="M172" s="262"/>
      <c r="N172" s="263"/>
      <c r="O172" s="263"/>
      <c r="P172" s="263"/>
      <c r="Q172" s="263"/>
      <c r="R172" s="263"/>
      <c r="S172" s="263"/>
      <c r="T172" s="264"/>
      <c r="AT172" s="259" t="s">
        <v>206</v>
      </c>
      <c r="AU172" s="259" t="s">
        <v>78</v>
      </c>
      <c r="AV172" s="258" t="s">
        <v>203</v>
      </c>
      <c r="AW172" s="258" t="s">
        <v>34</v>
      </c>
      <c r="AX172" s="258" t="s">
        <v>78</v>
      </c>
      <c r="AY172" s="259" t="s">
        <v>196</v>
      </c>
    </row>
    <row r="173" spans="2:65" s="140" customFormat="1" ht="38.25" customHeight="1">
      <c r="B173" s="141"/>
      <c r="C173" s="227" t="s">
        <v>289</v>
      </c>
      <c r="D173" s="227" t="s">
        <v>198</v>
      </c>
      <c r="E173" s="228" t="s">
        <v>3339</v>
      </c>
      <c r="F173" s="229" t="s">
        <v>3340</v>
      </c>
      <c r="G173" s="230" t="s">
        <v>304</v>
      </c>
      <c r="H173" s="231">
        <v>78.5</v>
      </c>
      <c r="I173" s="26"/>
      <c r="J173" s="232">
        <f>ROUND(I173*H173,2)</f>
        <v>0</v>
      </c>
      <c r="K173" s="229" t="s">
        <v>202</v>
      </c>
      <c r="L173" s="141"/>
      <c r="M173" s="233" t="s">
        <v>5</v>
      </c>
      <c r="N173" s="234" t="s">
        <v>42</v>
      </c>
      <c r="O173" s="142"/>
      <c r="P173" s="235">
        <f>O173*H173</f>
        <v>0</v>
      </c>
      <c r="Q173" s="235">
        <v>0</v>
      </c>
      <c r="R173" s="235">
        <f>Q173*H173</f>
        <v>0</v>
      </c>
      <c r="S173" s="235">
        <v>0.205</v>
      </c>
      <c r="T173" s="236">
        <f>S173*H173</f>
        <v>16.092499999999998</v>
      </c>
      <c r="AR173" s="128" t="s">
        <v>203</v>
      </c>
      <c r="AT173" s="128" t="s">
        <v>198</v>
      </c>
      <c r="AU173" s="128" t="s">
        <v>78</v>
      </c>
      <c r="AY173" s="128" t="s">
        <v>196</v>
      </c>
      <c r="BE173" s="237">
        <f>IF(N173="základní",J173,0)</f>
        <v>0</v>
      </c>
      <c r="BF173" s="237">
        <f>IF(N173="snížená",J173,0)</f>
        <v>0</v>
      </c>
      <c r="BG173" s="237">
        <f>IF(N173="zákl. přenesená",J173,0)</f>
        <v>0</v>
      </c>
      <c r="BH173" s="237">
        <f>IF(N173="sníž. přenesená",J173,0)</f>
        <v>0</v>
      </c>
      <c r="BI173" s="237">
        <f>IF(N173="nulová",J173,0)</f>
        <v>0</v>
      </c>
      <c r="BJ173" s="128" t="s">
        <v>78</v>
      </c>
      <c r="BK173" s="237">
        <f>ROUND(I173*H173,2)</f>
        <v>0</v>
      </c>
      <c r="BL173" s="128" t="s">
        <v>203</v>
      </c>
      <c r="BM173" s="128" t="s">
        <v>320</v>
      </c>
    </row>
    <row r="174" spans="2:47" s="140" customFormat="1" ht="216">
      <c r="B174" s="141"/>
      <c r="D174" s="238" t="s">
        <v>204</v>
      </c>
      <c r="F174" s="239" t="s">
        <v>3341</v>
      </c>
      <c r="I174" s="22"/>
      <c r="L174" s="141"/>
      <c r="M174" s="240"/>
      <c r="N174" s="142"/>
      <c r="O174" s="142"/>
      <c r="P174" s="142"/>
      <c r="Q174" s="142"/>
      <c r="R174" s="142"/>
      <c r="S174" s="142"/>
      <c r="T174" s="241"/>
      <c r="AT174" s="128" t="s">
        <v>204</v>
      </c>
      <c r="AU174" s="128" t="s">
        <v>78</v>
      </c>
    </row>
    <row r="175" spans="2:51" s="250" customFormat="1" ht="13.5">
      <c r="B175" s="249"/>
      <c r="D175" s="238" t="s">
        <v>206</v>
      </c>
      <c r="E175" s="251" t="s">
        <v>5</v>
      </c>
      <c r="F175" s="252" t="s">
        <v>3342</v>
      </c>
      <c r="H175" s="253">
        <v>78.5</v>
      </c>
      <c r="I175" s="28"/>
      <c r="L175" s="249"/>
      <c r="M175" s="254"/>
      <c r="N175" s="255"/>
      <c r="O175" s="255"/>
      <c r="P175" s="255"/>
      <c r="Q175" s="255"/>
      <c r="R175" s="255"/>
      <c r="S175" s="255"/>
      <c r="T175" s="256"/>
      <c r="AT175" s="251" t="s">
        <v>206</v>
      </c>
      <c r="AU175" s="251" t="s">
        <v>78</v>
      </c>
      <c r="AV175" s="250" t="s">
        <v>80</v>
      </c>
      <c r="AW175" s="250" t="s">
        <v>34</v>
      </c>
      <c r="AX175" s="250" t="s">
        <v>71</v>
      </c>
      <c r="AY175" s="251" t="s">
        <v>196</v>
      </c>
    </row>
    <row r="176" spans="2:51" s="258" customFormat="1" ht="13.5">
      <c r="B176" s="257"/>
      <c r="D176" s="238" t="s">
        <v>206</v>
      </c>
      <c r="E176" s="259" t="s">
        <v>5</v>
      </c>
      <c r="F176" s="260" t="s">
        <v>209</v>
      </c>
      <c r="H176" s="261">
        <v>78.5</v>
      </c>
      <c r="I176" s="29"/>
      <c r="L176" s="257"/>
      <c r="M176" s="262"/>
      <c r="N176" s="263"/>
      <c r="O176" s="263"/>
      <c r="P176" s="263"/>
      <c r="Q176" s="263"/>
      <c r="R176" s="263"/>
      <c r="S176" s="263"/>
      <c r="T176" s="264"/>
      <c r="AT176" s="259" t="s">
        <v>206</v>
      </c>
      <c r="AU176" s="259" t="s">
        <v>78</v>
      </c>
      <c r="AV176" s="258" t="s">
        <v>203</v>
      </c>
      <c r="AW176" s="258" t="s">
        <v>34</v>
      </c>
      <c r="AX176" s="258" t="s">
        <v>78</v>
      </c>
      <c r="AY176" s="259" t="s">
        <v>196</v>
      </c>
    </row>
    <row r="177" spans="2:65" s="140" customFormat="1" ht="25.5" customHeight="1">
      <c r="B177" s="141"/>
      <c r="C177" s="227" t="s">
        <v>274</v>
      </c>
      <c r="D177" s="227" t="s">
        <v>198</v>
      </c>
      <c r="E177" s="228" t="s">
        <v>3343</v>
      </c>
      <c r="F177" s="229" t="s">
        <v>3344</v>
      </c>
      <c r="G177" s="230" t="s">
        <v>304</v>
      </c>
      <c r="H177" s="231">
        <v>22</v>
      </c>
      <c r="I177" s="26"/>
      <c r="J177" s="232">
        <f>ROUND(I177*H177,2)</f>
        <v>0</v>
      </c>
      <c r="K177" s="229" t="s">
        <v>202</v>
      </c>
      <c r="L177" s="141"/>
      <c r="M177" s="233" t="s">
        <v>5</v>
      </c>
      <c r="N177" s="234" t="s">
        <v>42</v>
      </c>
      <c r="O177" s="142"/>
      <c r="P177" s="235">
        <f>O177*H177</f>
        <v>0</v>
      </c>
      <c r="Q177" s="235">
        <v>0</v>
      </c>
      <c r="R177" s="235">
        <f>Q177*H177</f>
        <v>0</v>
      </c>
      <c r="S177" s="235">
        <v>0.04</v>
      </c>
      <c r="T177" s="236">
        <f>S177*H177</f>
        <v>0.88</v>
      </c>
      <c r="AR177" s="128" t="s">
        <v>203</v>
      </c>
      <c r="AT177" s="128" t="s">
        <v>198</v>
      </c>
      <c r="AU177" s="128" t="s">
        <v>78</v>
      </c>
      <c r="AY177" s="128" t="s">
        <v>196</v>
      </c>
      <c r="BE177" s="237">
        <f>IF(N177="základní",J177,0)</f>
        <v>0</v>
      </c>
      <c r="BF177" s="237">
        <f>IF(N177="snížená",J177,0)</f>
        <v>0</v>
      </c>
      <c r="BG177" s="237">
        <f>IF(N177="zákl. přenesená",J177,0)</f>
        <v>0</v>
      </c>
      <c r="BH177" s="237">
        <f>IF(N177="sníž. přenesená",J177,0)</f>
        <v>0</v>
      </c>
      <c r="BI177" s="237">
        <f>IF(N177="nulová",J177,0)</f>
        <v>0</v>
      </c>
      <c r="BJ177" s="128" t="s">
        <v>78</v>
      </c>
      <c r="BK177" s="237">
        <f>ROUND(I177*H177,2)</f>
        <v>0</v>
      </c>
      <c r="BL177" s="128" t="s">
        <v>203</v>
      </c>
      <c r="BM177" s="128" t="s">
        <v>325</v>
      </c>
    </row>
    <row r="178" spans="2:47" s="140" customFormat="1" ht="216">
      <c r="B178" s="141"/>
      <c r="D178" s="238" t="s">
        <v>204</v>
      </c>
      <c r="F178" s="239" t="s">
        <v>3341</v>
      </c>
      <c r="I178" s="22"/>
      <c r="L178" s="141"/>
      <c r="M178" s="240"/>
      <c r="N178" s="142"/>
      <c r="O178" s="142"/>
      <c r="P178" s="142"/>
      <c r="Q178" s="142"/>
      <c r="R178" s="142"/>
      <c r="S178" s="142"/>
      <c r="T178" s="241"/>
      <c r="AT178" s="128" t="s">
        <v>204</v>
      </c>
      <c r="AU178" s="128" t="s">
        <v>78</v>
      </c>
    </row>
    <row r="179" spans="2:51" s="250" customFormat="1" ht="13.5">
      <c r="B179" s="249"/>
      <c r="D179" s="238" t="s">
        <v>206</v>
      </c>
      <c r="E179" s="251" t="s">
        <v>5</v>
      </c>
      <c r="F179" s="252" t="s">
        <v>3345</v>
      </c>
      <c r="H179" s="253">
        <v>22</v>
      </c>
      <c r="I179" s="28"/>
      <c r="L179" s="249"/>
      <c r="M179" s="254"/>
      <c r="N179" s="255"/>
      <c r="O179" s="255"/>
      <c r="P179" s="255"/>
      <c r="Q179" s="255"/>
      <c r="R179" s="255"/>
      <c r="S179" s="255"/>
      <c r="T179" s="256"/>
      <c r="AT179" s="251" t="s">
        <v>206</v>
      </c>
      <c r="AU179" s="251" t="s">
        <v>78</v>
      </c>
      <c r="AV179" s="250" t="s">
        <v>80</v>
      </c>
      <c r="AW179" s="250" t="s">
        <v>34</v>
      </c>
      <c r="AX179" s="250" t="s">
        <v>71</v>
      </c>
      <c r="AY179" s="251" t="s">
        <v>196</v>
      </c>
    </row>
    <row r="180" spans="2:51" s="258" customFormat="1" ht="13.5">
      <c r="B180" s="257"/>
      <c r="D180" s="238" t="s">
        <v>206</v>
      </c>
      <c r="E180" s="259" t="s">
        <v>5</v>
      </c>
      <c r="F180" s="260" t="s">
        <v>209</v>
      </c>
      <c r="H180" s="261">
        <v>22</v>
      </c>
      <c r="I180" s="29"/>
      <c r="L180" s="257"/>
      <c r="M180" s="262"/>
      <c r="N180" s="263"/>
      <c r="O180" s="263"/>
      <c r="P180" s="263"/>
      <c r="Q180" s="263"/>
      <c r="R180" s="263"/>
      <c r="S180" s="263"/>
      <c r="T180" s="264"/>
      <c r="AT180" s="259" t="s">
        <v>206</v>
      </c>
      <c r="AU180" s="259" t="s">
        <v>78</v>
      </c>
      <c r="AV180" s="258" t="s">
        <v>203</v>
      </c>
      <c r="AW180" s="258" t="s">
        <v>34</v>
      </c>
      <c r="AX180" s="258" t="s">
        <v>78</v>
      </c>
      <c r="AY180" s="259" t="s">
        <v>196</v>
      </c>
    </row>
    <row r="181" spans="2:65" s="140" customFormat="1" ht="38.25" customHeight="1">
      <c r="B181" s="141"/>
      <c r="C181" s="227" t="s">
        <v>10</v>
      </c>
      <c r="D181" s="227" t="s">
        <v>198</v>
      </c>
      <c r="E181" s="228" t="s">
        <v>3346</v>
      </c>
      <c r="F181" s="229" t="s">
        <v>3347</v>
      </c>
      <c r="G181" s="230" t="s">
        <v>304</v>
      </c>
      <c r="H181" s="231">
        <v>4</v>
      </c>
      <c r="I181" s="26"/>
      <c r="J181" s="232">
        <f>ROUND(I181*H181,2)</f>
        <v>0</v>
      </c>
      <c r="K181" s="229" t="s">
        <v>202</v>
      </c>
      <c r="L181" s="141"/>
      <c r="M181" s="233" t="s">
        <v>5</v>
      </c>
      <c r="N181" s="234" t="s">
        <v>42</v>
      </c>
      <c r="O181" s="142"/>
      <c r="P181" s="235">
        <f>O181*H181</f>
        <v>0</v>
      </c>
      <c r="Q181" s="235">
        <v>0</v>
      </c>
      <c r="R181" s="235">
        <f>Q181*H181</f>
        <v>0</v>
      </c>
      <c r="S181" s="235">
        <v>0.29</v>
      </c>
      <c r="T181" s="236">
        <f>S181*H181</f>
        <v>1.16</v>
      </c>
      <c r="AR181" s="128" t="s">
        <v>203</v>
      </c>
      <c r="AT181" s="128" t="s">
        <v>198</v>
      </c>
      <c r="AU181" s="128" t="s">
        <v>78</v>
      </c>
      <c r="AY181" s="128" t="s">
        <v>196</v>
      </c>
      <c r="BE181" s="237">
        <f>IF(N181="základní",J181,0)</f>
        <v>0</v>
      </c>
      <c r="BF181" s="237">
        <f>IF(N181="snížená",J181,0)</f>
        <v>0</v>
      </c>
      <c r="BG181" s="237">
        <f>IF(N181="zákl. přenesená",J181,0)</f>
        <v>0</v>
      </c>
      <c r="BH181" s="237">
        <f>IF(N181="sníž. přenesená",J181,0)</f>
        <v>0</v>
      </c>
      <c r="BI181" s="237">
        <f>IF(N181="nulová",J181,0)</f>
        <v>0</v>
      </c>
      <c r="BJ181" s="128" t="s">
        <v>78</v>
      </c>
      <c r="BK181" s="237">
        <f>ROUND(I181*H181,2)</f>
        <v>0</v>
      </c>
      <c r="BL181" s="128" t="s">
        <v>203</v>
      </c>
      <c r="BM181" s="128" t="s">
        <v>331</v>
      </c>
    </row>
    <row r="182" spans="2:47" s="140" customFormat="1" ht="216">
      <c r="B182" s="141"/>
      <c r="D182" s="238" t="s">
        <v>204</v>
      </c>
      <c r="F182" s="239" t="s">
        <v>3341</v>
      </c>
      <c r="I182" s="22"/>
      <c r="L182" s="141"/>
      <c r="M182" s="240"/>
      <c r="N182" s="142"/>
      <c r="O182" s="142"/>
      <c r="P182" s="142"/>
      <c r="Q182" s="142"/>
      <c r="R182" s="142"/>
      <c r="S182" s="142"/>
      <c r="T182" s="241"/>
      <c r="AT182" s="128" t="s">
        <v>204</v>
      </c>
      <c r="AU182" s="128" t="s">
        <v>78</v>
      </c>
    </row>
    <row r="183" spans="2:51" s="243" customFormat="1" ht="13.5">
      <c r="B183" s="242"/>
      <c r="D183" s="238" t="s">
        <v>206</v>
      </c>
      <c r="E183" s="244" t="s">
        <v>5</v>
      </c>
      <c r="F183" s="245" t="s">
        <v>3348</v>
      </c>
      <c r="H183" s="244" t="s">
        <v>5</v>
      </c>
      <c r="I183" s="27"/>
      <c r="L183" s="242"/>
      <c r="M183" s="246"/>
      <c r="N183" s="247"/>
      <c r="O183" s="247"/>
      <c r="P183" s="247"/>
      <c r="Q183" s="247"/>
      <c r="R183" s="247"/>
      <c r="S183" s="247"/>
      <c r="T183" s="248"/>
      <c r="AT183" s="244" t="s">
        <v>206</v>
      </c>
      <c r="AU183" s="244" t="s">
        <v>78</v>
      </c>
      <c r="AV183" s="243" t="s">
        <v>78</v>
      </c>
      <c r="AW183" s="243" t="s">
        <v>34</v>
      </c>
      <c r="AX183" s="243" t="s">
        <v>71</v>
      </c>
      <c r="AY183" s="244" t="s">
        <v>196</v>
      </c>
    </row>
    <row r="184" spans="2:51" s="250" customFormat="1" ht="13.5">
      <c r="B184" s="249"/>
      <c r="D184" s="238" t="s">
        <v>206</v>
      </c>
      <c r="E184" s="251" t="s">
        <v>5</v>
      </c>
      <c r="F184" s="252" t="s">
        <v>2789</v>
      </c>
      <c r="H184" s="253">
        <v>4</v>
      </c>
      <c r="I184" s="28"/>
      <c r="L184" s="249"/>
      <c r="M184" s="254"/>
      <c r="N184" s="255"/>
      <c r="O184" s="255"/>
      <c r="P184" s="255"/>
      <c r="Q184" s="255"/>
      <c r="R184" s="255"/>
      <c r="S184" s="255"/>
      <c r="T184" s="256"/>
      <c r="AT184" s="251" t="s">
        <v>206</v>
      </c>
      <c r="AU184" s="251" t="s">
        <v>78</v>
      </c>
      <c r="AV184" s="250" t="s">
        <v>80</v>
      </c>
      <c r="AW184" s="250" t="s">
        <v>34</v>
      </c>
      <c r="AX184" s="250" t="s">
        <v>71</v>
      </c>
      <c r="AY184" s="251" t="s">
        <v>196</v>
      </c>
    </row>
    <row r="185" spans="2:51" s="258" customFormat="1" ht="13.5">
      <c r="B185" s="257"/>
      <c r="D185" s="238" t="s">
        <v>206</v>
      </c>
      <c r="E185" s="259" t="s">
        <v>5</v>
      </c>
      <c r="F185" s="260" t="s">
        <v>209</v>
      </c>
      <c r="H185" s="261">
        <v>4</v>
      </c>
      <c r="I185" s="29"/>
      <c r="L185" s="257"/>
      <c r="M185" s="262"/>
      <c r="N185" s="263"/>
      <c r="O185" s="263"/>
      <c r="P185" s="263"/>
      <c r="Q185" s="263"/>
      <c r="R185" s="263"/>
      <c r="S185" s="263"/>
      <c r="T185" s="264"/>
      <c r="AT185" s="259" t="s">
        <v>206</v>
      </c>
      <c r="AU185" s="259" t="s">
        <v>78</v>
      </c>
      <c r="AV185" s="258" t="s">
        <v>203</v>
      </c>
      <c r="AW185" s="258" t="s">
        <v>34</v>
      </c>
      <c r="AX185" s="258" t="s">
        <v>78</v>
      </c>
      <c r="AY185" s="259" t="s">
        <v>196</v>
      </c>
    </row>
    <row r="186" spans="2:65" s="140" customFormat="1" ht="25.5" customHeight="1">
      <c r="B186" s="141"/>
      <c r="C186" s="227" t="s">
        <v>281</v>
      </c>
      <c r="D186" s="227" t="s">
        <v>198</v>
      </c>
      <c r="E186" s="228" t="s">
        <v>3349</v>
      </c>
      <c r="F186" s="229" t="s">
        <v>3350</v>
      </c>
      <c r="G186" s="230" t="s">
        <v>330</v>
      </c>
      <c r="H186" s="231">
        <v>2</v>
      </c>
      <c r="I186" s="26"/>
      <c r="J186" s="232">
        <f>ROUND(I186*H186,2)</f>
        <v>0</v>
      </c>
      <c r="K186" s="229" t="s">
        <v>202</v>
      </c>
      <c r="L186" s="141"/>
      <c r="M186" s="233" t="s">
        <v>5</v>
      </c>
      <c r="N186" s="234" t="s">
        <v>42</v>
      </c>
      <c r="O186" s="142"/>
      <c r="P186" s="235">
        <f>O186*H186</f>
        <v>0</v>
      </c>
      <c r="Q186" s="235">
        <v>0</v>
      </c>
      <c r="R186" s="235">
        <f>Q186*H186</f>
        <v>0</v>
      </c>
      <c r="S186" s="235">
        <v>0</v>
      </c>
      <c r="T186" s="236">
        <f>S186*H186</f>
        <v>0</v>
      </c>
      <c r="AR186" s="128" t="s">
        <v>203</v>
      </c>
      <c r="AT186" s="128" t="s">
        <v>198</v>
      </c>
      <c r="AU186" s="128" t="s">
        <v>78</v>
      </c>
      <c r="AY186" s="128" t="s">
        <v>196</v>
      </c>
      <c r="BE186" s="237">
        <f>IF(N186="základní",J186,0)</f>
        <v>0</v>
      </c>
      <c r="BF186" s="237">
        <f>IF(N186="snížená",J186,0)</f>
        <v>0</v>
      </c>
      <c r="BG186" s="237">
        <f>IF(N186="zákl. přenesená",J186,0)</f>
        <v>0</v>
      </c>
      <c r="BH186" s="237">
        <f>IF(N186="sníž. přenesená",J186,0)</f>
        <v>0</v>
      </c>
      <c r="BI186" s="237">
        <f>IF(N186="nulová",J186,0)</f>
        <v>0</v>
      </c>
      <c r="BJ186" s="128" t="s">
        <v>78</v>
      </c>
      <c r="BK186" s="237">
        <f>ROUND(I186*H186,2)</f>
        <v>0</v>
      </c>
      <c r="BL186" s="128" t="s">
        <v>203</v>
      </c>
      <c r="BM186" s="128" t="s">
        <v>333</v>
      </c>
    </row>
    <row r="187" spans="2:47" s="140" customFormat="1" ht="189">
      <c r="B187" s="141"/>
      <c r="D187" s="238" t="s">
        <v>204</v>
      </c>
      <c r="F187" s="239" t="s">
        <v>3351</v>
      </c>
      <c r="I187" s="22"/>
      <c r="L187" s="141"/>
      <c r="M187" s="240"/>
      <c r="N187" s="142"/>
      <c r="O187" s="142"/>
      <c r="P187" s="142"/>
      <c r="Q187" s="142"/>
      <c r="R187" s="142"/>
      <c r="S187" s="142"/>
      <c r="T187" s="241"/>
      <c r="AT187" s="128" t="s">
        <v>204</v>
      </c>
      <c r="AU187" s="128" t="s">
        <v>78</v>
      </c>
    </row>
    <row r="188" spans="2:51" s="250" customFormat="1" ht="13.5">
      <c r="B188" s="249"/>
      <c r="D188" s="238" t="s">
        <v>206</v>
      </c>
      <c r="E188" s="251" t="s">
        <v>5</v>
      </c>
      <c r="F188" s="252" t="s">
        <v>2994</v>
      </c>
      <c r="H188" s="253">
        <v>2</v>
      </c>
      <c r="I188" s="28"/>
      <c r="L188" s="249"/>
      <c r="M188" s="254"/>
      <c r="N188" s="255"/>
      <c r="O188" s="255"/>
      <c r="P188" s="255"/>
      <c r="Q188" s="255"/>
      <c r="R188" s="255"/>
      <c r="S188" s="255"/>
      <c r="T188" s="256"/>
      <c r="AT188" s="251" t="s">
        <v>206</v>
      </c>
      <c r="AU188" s="251" t="s">
        <v>78</v>
      </c>
      <c r="AV188" s="250" t="s">
        <v>80</v>
      </c>
      <c r="AW188" s="250" t="s">
        <v>34</v>
      </c>
      <c r="AX188" s="250" t="s">
        <v>71</v>
      </c>
      <c r="AY188" s="251" t="s">
        <v>196</v>
      </c>
    </row>
    <row r="189" spans="2:51" s="258" customFormat="1" ht="13.5">
      <c r="B189" s="257"/>
      <c r="D189" s="238" t="s">
        <v>206</v>
      </c>
      <c r="E189" s="259" t="s">
        <v>5</v>
      </c>
      <c r="F189" s="260" t="s">
        <v>209</v>
      </c>
      <c r="H189" s="261">
        <v>2</v>
      </c>
      <c r="I189" s="29"/>
      <c r="L189" s="257"/>
      <c r="M189" s="262"/>
      <c r="N189" s="263"/>
      <c r="O189" s="263"/>
      <c r="P189" s="263"/>
      <c r="Q189" s="263"/>
      <c r="R189" s="263"/>
      <c r="S189" s="263"/>
      <c r="T189" s="264"/>
      <c r="AT189" s="259" t="s">
        <v>206</v>
      </c>
      <c r="AU189" s="259" t="s">
        <v>78</v>
      </c>
      <c r="AV189" s="258" t="s">
        <v>203</v>
      </c>
      <c r="AW189" s="258" t="s">
        <v>34</v>
      </c>
      <c r="AX189" s="258" t="s">
        <v>78</v>
      </c>
      <c r="AY189" s="259" t="s">
        <v>196</v>
      </c>
    </row>
    <row r="190" spans="2:65" s="140" customFormat="1" ht="25.5" customHeight="1">
      <c r="B190" s="141"/>
      <c r="C190" s="227" t="s">
        <v>306</v>
      </c>
      <c r="D190" s="227" t="s">
        <v>198</v>
      </c>
      <c r="E190" s="228" t="s">
        <v>3352</v>
      </c>
      <c r="F190" s="229" t="s">
        <v>3353</v>
      </c>
      <c r="G190" s="230" t="s">
        <v>330</v>
      </c>
      <c r="H190" s="231">
        <v>2</v>
      </c>
      <c r="I190" s="26"/>
      <c r="J190" s="232">
        <f>ROUND(I190*H190,2)</f>
        <v>0</v>
      </c>
      <c r="K190" s="229" t="s">
        <v>202</v>
      </c>
      <c r="L190" s="141"/>
      <c r="M190" s="233" t="s">
        <v>5</v>
      </c>
      <c r="N190" s="234" t="s">
        <v>42</v>
      </c>
      <c r="O190" s="142"/>
      <c r="P190" s="235">
        <f>O190*H190</f>
        <v>0</v>
      </c>
      <c r="Q190" s="235">
        <v>0.00018</v>
      </c>
      <c r="R190" s="235">
        <f>Q190*H190</f>
        <v>0.00036</v>
      </c>
      <c r="S190" s="235">
        <v>0</v>
      </c>
      <c r="T190" s="236">
        <f>S190*H190</f>
        <v>0</v>
      </c>
      <c r="AR190" s="128" t="s">
        <v>203</v>
      </c>
      <c r="AT190" s="128" t="s">
        <v>198</v>
      </c>
      <c r="AU190" s="128" t="s">
        <v>78</v>
      </c>
      <c r="AY190" s="128" t="s">
        <v>196</v>
      </c>
      <c r="BE190" s="237">
        <f>IF(N190="základní",J190,0)</f>
        <v>0</v>
      </c>
      <c r="BF190" s="237">
        <f>IF(N190="snížená",J190,0)</f>
        <v>0</v>
      </c>
      <c r="BG190" s="237">
        <f>IF(N190="zákl. přenesená",J190,0)</f>
        <v>0</v>
      </c>
      <c r="BH190" s="237">
        <f>IF(N190="sníž. přenesená",J190,0)</f>
        <v>0</v>
      </c>
      <c r="BI190" s="237">
        <f>IF(N190="nulová",J190,0)</f>
        <v>0</v>
      </c>
      <c r="BJ190" s="128" t="s">
        <v>78</v>
      </c>
      <c r="BK190" s="237">
        <f>ROUND(I190*H190,2)</f>
        <v>0</v>
      </c>
      <c r="BL190" s="128" t="s">
        <v>203</v>
      </c>
      <c r="BM190" s="128" t="s">
        <v>3354</v>
      </c>
    </row>
    <row r="191" spans="2:47" s="140" customFormat="1" ht="108">
      <c r="B191" s="141"/>
      <c r="D191" s="238" t="s">
        <v>204</v>
      </c>
      <c r="F191" s="239" t="s">
        <v>3355</v>
      </c>
      <c r="I191" s="22"/>
      <c r="L191" s="141"/>
      <c r="M191" s="240"/>
      <c r="N191" s="142"/>
      <c r="O191" s="142"/>
      <c r="P191" s="142"/>
      <c r="Q191" s="142"/>
      <c r="R191" s="142"/>
      <c r="S191" s="142"/>
      <c r="T191" s="241"/>
      <c r="AT191" s="128" t="s">
        <v>204</v>
      </c>
      <c r="AU191" s="128" t="s">
        <v>78</v>
      </c>
    </row>
    <row r="192" spans="2:65" s="140" customFormat="1" ht="25.5" customHeight="1">
      <c r="B192" s="141"/>
      <c r="C192" s="227" t="s">
        <v>286</v>
      </c>
      <c r="D192" s="227" t="s">
        <v>198</v>
      </c>
      <c r="E192" s="228" t="s">
        <v>3356</v>
      </c>
      <c r="F192" s="229" t="s">
        <v>3357</v>
      </c>
      <c r="G192" s="230" t="s">
        <v>355</v>
      </c>
      <c r="H192" s="231">
        <v>3</v>
      </c>
      <c r="I192" s="26"/>
      <c r="J192" s="232">
        <f>ROUND(I192*H192,2)</f>
        <v>0</v>
      </c>
      <c r="K192" s="229" t="s">
        <v>202</v>
      </c>
      <c r="L192" s="141"/>
      <c r="M192" s="233" t="s">
        <v>5</v>
      </c>
      <c r="N192" s="234" t="s">
        <v>42</v>
      </c>
      <c r="O192" s="142"/>
      <c r="P192" s="235">
        <f>O192*H192</f>
        <v>0</v>
      </c>
      <c r="Q192" s="235">
        <v>0</v>
      </c>
      <c r="R192" s="235">
        <f>Q192*H192</f>
        <v>0</v>
      </c>
      <c r="S192" s="235">
        <v>0</v>
      </c>
      <c r="T192" s="236">
        <f>S192*H192</f>
        <v>0</v>
      </c>
      <c r="AR192" s="128" t="s">
        <v>203</v>
      </c>
      <c r="AT192" s="128" t="s">
        <v>198</v>
      </c>
      <c r="AU192" s="128" t="s">
        <v>78</v>
      </c>
      <c r="AY192" s="128" t="s">
        <v>196</v>
      </c>
      <c r="BE192" s="237">
        <f>IF(N192="základní",J192,0)</f>
        <v>0</v>
      </c>
      <c r="BF192" s="237">
        <f>IF(N192="snížená",J192,0)</f>
        <v>0</v>
      </c>
      <c r="BG192" s="237">
        <f>IF(N192="zákl. přenesená",J192,0)</f>
        <v>0</v>
      </c>
      <c r="BH192" s="237">
        <f>IF(N192="sníž. přenesená",J192,0)</f>
        <v>0</v>
      </c>
      <c r="BI192" s="237">
        <f>IF(N192="nulová",J192,0)</f>
        <v>0</v>
      </c>
      <c r="BJ192" s="128" t="s">
        <v>78</v>
      </c>
      <c r="BK192" s="237">
        <f>ROUND(I192*H192,2)</f>
        <v>0</v>
      </c>
      <c r="BL192" s="128" t="s">
        <v>203</v>
      </c>
      <c r="BM192" s="128" t="s">
        <v>337</v>
      </c>
    </row>
    <row r="193" spans="2:47" s="140" customFormat="1" ht="162">
      <c r="B193" s="141"/>
      <c r="D193" s="238" t="s">
        <v>204</v>
      </c>
      <c r="F193" s="239" t="s">
        <v>3358</v>
      </c>
      <c r="I193" s="22"/>
      <c r="L193" s="141"/>
      <c r="M193" s="240"/>
      <c r="N193" s="142"/>
      <c r="O193" s="142"/>
      <c r="P193" s="142"/>
      <c r="Q193" s="142"/>
      <c r="R193" s="142"/>
      <c r="S193" s="142"/>
      <c r="T193" s="241"/>
      <c r="AT193" s="128" t="s">
        <v>204</v>
      </c>
      <c r="AU193" s="128" t="s">
        <v>78</v>
      </c>
    </row>
    <row r="194" spans="2:65" s="140" customFormat="1" ht="25.5" customHeight="1">
      <c r="B194" s="141"/>
      <c r="C194" s="227" t="s">
        <v>317</v>
      </c>
      <c r="D194" s="227" t="s">
        <v>198</v>
      </c>
      <c r="E194" s="228" t="s">
        <v>3359</v>
      </c>
      <c r="F194" s="229" t="s">
        <v>3360</v>
      </c>
      <c r="G194" s="230" t="s">
        <v>355</v>
      </c>
      <c r="H194" s="231">
        <v>3</v>
      </c>
      <c r="I194" s="26"/>
      <c r="J194" s="232">
        <f>ROUND(I194*H194,2)</f>
        <v>0</v>
      </c>
      <c r="K194" s="229" t="s">
        <v>202</v>
      </c>
      <c r="L194" s="141"/>
      <c r="M194" s="233" t="s">
        <v>5</v>
      </c>
      <c r="N194" s="234" t="s">
        <v>42</v>
      </c>
      <c r="O194" s="142"/>
      <c r="P194" s="235">
        <f>O194*H194</f>
        <v>0</v>
      </c>
      <c r="Q194" s="235">
        <v>5E-05</v>
      </c>
      <c r="R194" s="235">
        <f>Q194*H194</f>
        <v>0.00015000000000000001</v>
      </c>
      <c r="S194" s="235">
        <v>0</v>
      </c>
      <c r="T194" s="236">
        <f>S194*H194</f>
        <v>0</v>
      </c>
      <c r="AR194" s="128" t="s">
        <v>203</v>
      </c>
      <c r="AT194" s="128" t="s">
        <v>198</v>
      </c>
      <c r="AU194" s="128" t="s">
        <v>78</v>
      </c>
      <c r="AY194" s="128" t="s">
        <v>196</v>
      </c>
      <c r="BE194" s="237">
        <f>IF(N194="základní",J194,0)</f>
        <v>0</v>
      </c>
      <c r="BF194" s="237">
        <f>IF(N194="snížená",J194,0)</f>
        <v>0</v>
      </c>
      <c r="BG194" s="237">
        <f>IF(N194="zákl. přenesená",J194,0)</f>
        <v>0</v>
      </c>
      <c r="BH194" s="237">
        <f>IF(N194="sníž. přenesená",J194,0)</f>
        <v>0</v>
      </c>
      <c r="BI194" s="237">
        <f>IF(N194="nulová",J194,0)</f>
        <v>0</v>
      </c>
      <c r="BJ194" s="128" t="s">
        <v>78</v>
      </c>
      <c r="BK194" s="237">
        <f>ROUND(I194*H194,2)</f>
        <v>0</v>
      </c>
      <c r="BL194" s="128" t="s">
        <v>203</v>
      </c>
      <c r="BM194" s="128" t="s">
        <v>3361</v>
      </c>
    </row>
    <row r="195" spans="2:47" s="140" customFormat="1" ht="135">
      <c r="B195" s="141"/>
      <c r="D195" s="238" t="s">
        <v>204</v>
      </c>
      <c r="F195" s="239" t="s">
        <v>3362</v>
      </c>
      <c r="I195" s="22"/>
      <c r="L195" s="141"/>
      <c r="M195" s="240"/>
      <c r="N195" s="142"/>
      <c r="O195" s="142"/>
      <c r="P195" s="142"/>
      <c r="Q195" s="142"/>
      <c r="R195" s="142"/>
      <c r="S195" s="142"/>
      <c r="T195" s="241"/>
      <c r="AT195" s="128" t="s">
        <v>204</v>
      </c>
      <c r="AU195" s="128" t="s">
        <v>78</v>
      </c>
    </row>
    <row r="196" spans="2:65" s="140" customFormat="1" ht="38.25" customHeight="1">
      <c r="B196" s="141"/>
      <c r="C196" s="227" t="s">
        <v>292</v>
      </c>
      <c r="D196" s="227" t="s">
        <v>198</v>
      </c>
      <c r="E196" s="228" t="s">
        <v>3363</v>
      </c>
      <c r="F196" s="229" t="s">
        <v>3364</v>
      </c>
      <c r="G196" s="230" t="s">
        <v>330</v>
      </c>
      <c r="H196" s="231">
        <v>33</v>
      </c>
      <c r="I196" s="26"/>
      <c r="J196" s="232">
        <f>ROUND(I196*H196,2)</f>
        <v>0</v>
      </c>
      <c r="K196" s="229" t="s">
        <v>202</v>
      </c>
      <c r="L196" s="141"/>
      <c r="M196" s="233" t="s">
        <v>5</v>
      </c>
      <c r="N196" s="234" t="s">
        <v>42</v>
      </c>
      <c r="O196" s="142"/>
      <c r="P196" s="235">
        <f>O196*H196</f>
        <v>0</v>
      </c>
      <c r="Q196" s="235">
        <v>0</v>
      </c>
      <c r="R196" s="235">
        <f>Q196*H196</f>
        <v>0</v>
      </c>
      <c r="S196" s="235">
        <v>0.18</v>
      </c>
      <c r="T196" s="236">
        <f>S196*H196</f>
        <v>5.9399999999999995</v>
      </c>
      <c r="AR196" s="128" t="s">
        <v>203</v>
      </c>
      <c r="AT196" s="128" t="s">
        <v>198</v>
      </c>
      <c r="AU196" s="128" t="s">
        <v>78</v>
      </c>
      <c r="AY196" s="128" t="s">
        <v>196</v>
      </c>
      <c r="BE196" s="237">
        <f>IF(N196="základní",J196,0)</f>
        <v>0</v>
      </c>
      <c r="BF196" s="237">
        <f>IF(N196="snížená",J196,0)</f>
        <v>0</v>
      </c>
      <c r="BG196" s="237">
        <f>IF(N196="zákl. přenesená",J196,0)</f>
        <v>0</v>
      </c>
      <c r="BH196" s="237">
        <f>IF(N196="sníž. přenesená",J196,0)</f>
        <v>0</v>
      </c>
      <c r="BI196" s="237">
        <f>IF(N196="nulová",J196,0)</f>
        <v>0</v>
      </c>
      <c r="BJ196" s="128" t="s">
        <v>78</v>
      </c>
      <c r="BK196" s="237">
        <f>ROUND(I196*H196,2)</f>
        <v>0</v>
      </c>
      <c r="BL196" s="128" t="s">
        <v>203</v>
      </c>
      <c r="BM196" s="128" t="s">
        <v>342</v>
      </c>
    </row>
    <row r="197" spans="2:47" s="140" customFormat="1" ht="324">
      <c r="B197" s="141"/>
      <c r="D197" s="238" t="s">
        <v>204</v>
      </c>
      <c r="F197" s="239" t="s">
        <v>3336</v>
      </c>
      <c r="I197" s="22"/>
      <c r="L197" s="141"/>
      <c r="M197" s="240"/>
      <c r="N197" s="142"/>
      <c r="O197" s="142"/>
      <c r="P197" s="142"/>
      <c r="Q197" s="142"/>
      <c r="R197" s="142"/>
      <c r="S197" s="142"/>
      <c r="T197" s="241"/>
      <c r="AT197" s="128" t="s">
        <v>204</v>
      </c>
      <c r="AU197" s="128" t="s">
        <v>78</v>
      </c>
    </row>
    <row r="198" spans="2:51" s="243" customFormat="1" ht="13.5">
      <c r="B198" s="242"/>
      <c r="D198" s="238" t="s">
        <v>206</v>
      </c>
      <c r="E198" s="244" t="s">
        <v>5</v>
      </c>
      <c r="F198" s="245" t="s">
        <v>3365</v>
      </c>
      <c r="H198" s="244" t="s">
        <v>5</v>
      </c>
      <c r="I198" s="27"/>
      <c r="L198" s="242"/>
      <c r="M198" s="246"/>
      <c r="N198" s="247"/>
      <c r="O198" s="247"/>
      <c r="P198" s="247"/>
      <c r="Q198" s="247"/>
      <c r="R198" s="247"/>
      <c r="S198" s="247"/>
      <c r="T198" s="248"/>
      <c r="AT198" s="244" t="s">
        <v>206</v>
      </c>
      <c r="AU198" s="244" t="s">
        <v>78</v>
      </c>
      <c r="AV198" s="243" t="s">
        <v>78</v>
      </c>
      <c r="AW198" s="243" t="s">
        <v>34</v>
      </c>
      <c r="AX198" s="243" t="s">
        <v>71</v>
      </c>
      <c r="AY198" s="244" t="s">
        <v>196</v>
      </c>
    </row>
    <row r="199" spans="2:51" s="250" customFormat="1" ht="13.5">
      <c r="B199" s="249"/>
      <c r="D199" s="238" t="s">
        <v>206</v>
      </c>
      <c r="E199" s="251" t="s">
        <v>5</v>
      </c>
      <c r="F199" s="252" t="s">
        <v>3330</v>
      </c>
      <c r="H199" s="253">
        <v>33</v>
      </c>
      <c r="I199" s="28"/>
      <c r="L199" s="249"/>
      <c r="M199" s="254"/>
      <c r="N199" s="255"/>
      <c r="O199" s="255"/>
      <c r="P199" s="255"/>
      <c r="Q199" s="255"/>
      <c r="R199" s="255"/>
      <c r="S199" s="255"/>
      <c r="T199" s="256"/>
      <c r="AT199" s="251" t="s">
        <v>206</v>
      </c>
      <c r="AU199" s="251" t="s">
        <v>78</v>
      </c>
      <c r="AV199" s="250" t="s">
        <v>80</v>
      </c>
      <c r="AW199" s="250" t="s">
        <v>34</v>
      </c>
      <c r="AX199" s="250" t="s">
        <v>71</v>
      </c>
      <c r="AY199" s="251" t="s">
        <v>196</v>
      </c>
    </row>
    <row r="200" spans="2:51" s="258" customFormat="1" ht="13.5">
      <c r="B200" s="257"/>
      <c r="D200" s="238" t="s">
        <v>206</v>
      </c>
      <c r="E200" s="259" t="s">
        <v>5</v>
      </c>
      <c r="F200" s="260" t="s">
        <v>209</v>
      </c>
      <c r="H200" s="261">
        <v>33</v>
      </c>
      <c r="I200" s="29"/>
      <c r="L200" s="257"/>
      <c r="M200" s="262"/>
      <c r="N200" s="263"/>
      <c r="O200" s="263"/>
      <c r="P200" s="263"/>
      <c r="Q200" s="263"/>
      <c r="R200" s="263"/>
      <c r="S200" s="263"/>
      <c r="T200" s="264"/>
      <c r="AT200" s="259" t="s">
        <v>206</v>
      </c>
      <c r="AU200" s="259" t="s">
        <v>78</v>
      </c>
      <c r="AV200" s="258" t="s">
        <v>203</v>
      </c>
      <c r="AW200" s="258" t="s">
        <v>34</v>
      </c>
      <c r="AX200" s="258" t="s">
        <v>78</v>
      </c>
      <c r="AY200" s="259" t="s">
        <v>196</v>
      </c>
    </row>
    <row r="201" spans="2:65" s="140" customFormat="1" ht="38.25" customHeight="1">
      <c r="B201" s="141"/>
      <c r="C201" s="227" t="s">
        <v>327</v>
      </c>
      <c r="D201" s="227" t="s">
        <v>198</v>
      </c>
      <c r="E201" s="228" t="s">
        <v>3366</v>
      </c>
      <c r="F201" s="229" t="s">
        <v>3367</v>
      </c>
      <c r="G201" s="230" t="s">
        <v>330</v>
      </c>
      <c r="H201" s="231">
        <v>33</v>
      </c>
      <c r="I201" s="26"/>
      <c r="J201" s="232">
        <f>ROUND(I201*H201,2)</f>
        <v>0</v>
      </c>
      <c r="K201" s="229" t="s">
        <v>202</v>
      </c>
      <c r="L201" s="141"/>
      <c r="M201" s="233" t="s">
        <v>5</v>
      </c>
      <c r="N201" s="234" t="s">
        <v>42</v>
      </c>
      <c r="O201" s="142"/>
      <c r="P201" s="235">
        <f>O201*H201</f>
        <v>0</v>
      </c>
      <c r="Q201" s="235">
        <v>0</v>
      </c>
      <c r="R201" s="235">
        <f>Q201*H201</f>
        <v>0</v>
      </c>
      <c r="S201" s="235">
        <v>0.3</v>
      </c>
      <c r="T201" s="236">
        <f>S201*H201</f>
        <v>9.9</v>
      </c>
      <c r="AR201" s="128" t="s">
        <v>203</v>
      </c>
      <c r="AT201" s="128" t="s">
        <v>198</v>
      </c>
      <c r="AU201" s="128" t="s">
        <v>78</v>
      </c>
      <c r="AY201" s="128" t="s">
        <v>196</v>
      </c>
      <c r="BE201" s="237">
        <f>IF(N201="základní",J201,0)</f>
        <v>0</v>
      </c>
      <c r="BF201" s="237">
        <f>IF(N201="snížená",J201,0)</f>
        <v>0</v>
      </c>
      <c r="BG201" s="237">
        <f>IF(N201="zákl. přenesená",J201,0)</f>
        <v>0</v>
      </c>
      <c r="BH201" s="237">
        <f>IF(N201="sníž. přenesená",J201,0)</f>
        <v>0</v>
      </c>
      <c r="BI201" s="237">
        <f>IF(N201="nulová",J201,0)</f>
        <v>0</v>
      </c>
      <c r="BJ201" s="128" t="s">
        <v>78</v>
      </c>
      <c r="BK201" s="237">
        <f>ROUND(I201*H201,2)</f>
        <v>0</v>
      </c>
      <c r="BL201" s="128" t="s">
        <v>203</v>
      </c>
      <c r="BM201" s="128" t="s">
        <v>347</v>
      </c>
    </row>
    <row r="202" spans="2:47" s="140" customFormat="1" ht="324">
      <c r="B202" s="141"/>
      <c r="D202" s="238" t="s">
        <v>204</v>
      </c>
      <c r="F202" s="239" t="s">
        <v>3336</v>
      </c>
      <c r="I202" s="22"/>
      <c r="L202" s="141"/>
      <c r="M202" s="240"/>
      <c r="N202" s="142"/>
      <c r="O202" s="142"/>
      <c r="P202" s="142"/>
      <c r="Q202" s="142"/>
      <c r="R202" s="142"/>
      <c r="S202" s="142"/>
      <c r="T202" s="241"/>
      <c r="AT202" s="128" t="s">
        <v>204</v>
      </c>
      <c r="AU202" s="128" t="s">
        <v>78</v>
      </c>
    </row>
    <row r="203" spans="2:51" s="243" customFormat="1" ht="13.5">
      <c r="B203" s="242"/>
      <c r="D203" s="238" t="s">
        <v>206</v>
      </c>
      <c r="E203" s="244" t="s">
        <v>5</v>
      </c>
      <c r="F203" s="245" t="s">
        <v>3365</v>
      </c>
      <c r="H203" s="244" t="s">
        <v>5</v>
      </c>
      <c r="I203" s="27"/>
      <c r="L203" s="242"/>
      <c r="M203" s="246"/>
      <c r="N203" s="247"/>
      <c r="O203" s="247"/>
      <c r="P203" s="247"/>
      <c r="Q203" s="247"/>
      <c r="R203" s="247"/>
      <c r="S203" s="247"/>
      <c r="T203" s="248"/>
      <c r="AT203" s="244" t="s">
        <v>206</v>
      </c>
      <c r="AU203" s="244" t="s">
        <v>78</v>
      </c>
      <c r="AV203" s="243" t="s">
        <v>78</v>
      </c>
      <c r="AW203" s="243" t="s">
        <v>34</v>
      </c>
      <c r="AX203" s="243" t="s">
        <v>71</v>
      </c>
      <c r="AY203" s="244" t="s">
        <v>196</v>
      </c>
    </row>
    <row r="204" spans="2:51" s="250" customFormat="1" ht="13.5">
      <c r="B204" s="249"/>
      <c r="D204" s="238" t="s">
        <v>206</v>
      </c>
      <c r="E204" s="251" t="s">
        <v>5</v>
      </c>
      <c r="F204" s="252" t="s">
        <v>3368</v>
      </c>
      <c r="H204" s="253">
        <v>33</v>
      </c>
      <c r="I204" s="28"/>
      <c r="L204" s="249"/>
      <c r="M204" s="254"/>
      <c r="N204" s="255"/>
      <c r="O204" s="255"/>
      <c r="P204" s="255"/>
      <c r="Q204" s="255"/>
      <c r="R204" s="255"/>
      <c r="S204" s="255"/>
      <c r="T204" s="256"/>
      <c r="AT204" s="251" t="s">
        <v>206</v>
      </c>
      <c r="AU204" s="251" t="s">
        <v>78</v>
      </c>
      <c r="AV204" s="250" t="s">
        <v>80</v>
      </c>
      <c r="AW204" s="250" t="s">
        <v>34</v>
      </c>
      <c r="AX204" s="250" t="s">
        <v>71</v>
      </c>
      <c r="AY204" s="251" t="s">
        <v>196</v>
      </c>
    </row>
    <row r="205" spans="2:51" s="258" customFormat="1" ht="13.5">
      <c r="B205" s="257"/>
      <c r="D205" s="238" t="s">
        <v>206</v>
      </c>
      <c r="E205" s="259" t="s">
        <v>5</v>
      </c>
      <c r="F205" s="260" t="s">
        <v>209</v>
      </c>
      <c r="H205" s="261">
        <v>33</v>
      </c>
      <c r="I205" s="29"/>
      <c r="L205" s="257"/>
      <c r="M205" s="262"/>
      <c r="N205" s="263"/>
      <c r="O205" s="263"/>
      <c r="P205" s="263"/>
      <c r="Q205" s="263"/>
      <c r="R205" s="263"/>
      <c r="S205" s="263"/>
      <c r="T205" s="264"/>
      <c r="AT205" s="259" t="s">
        <v>206</v>
      </c>
      <c r="AU205" s="259" t="s">
        <v>78</v>
      </c>
      <c r="AV205" s="258" t="s">
        <v>203</v>
      </c>
      <c r="AW205" s="258" t="s">
        <v>34</v>
      </c>
      <c r="AX205" s="258" t="s">
        <v>78</v>
      </c>
      <c r="AY205" s="259" t="s">
        <v>196</v>
      </c>
    </row>
    <row r="206" spans="2:65" s="140" customFormat="1" ht="25.5" customHeight="1">
      <c r="B206" s="141"/>
      <c r="C206" s="227" t="s">
        <v>296</v>
      </c>
      <c r="D206" s="227" t="s">
        <v>198</v>
      </c>
      <c r="E206" s="228" t="s">
        <v>3369</v>
      </c>
      <c r="F206" s="229" t="s">
        <v>3370</v>
      </c>
      <c r="G206" s="230" t="s">
        <v>916</v>
      </c>
      <c r="H206" s="231">
        <v>1</v>
      </c>
      <c r="I206" s="26"/>
      <c r="J206" s="232">
        <f>ROUND(I206*H206,2)</f>
        <v>0</v>
      </c>
      <c r="K206" s="229" t="s">
        <v>5</v>
      </c>
      <c r="L206" s="141"/>
      <c r="M206" s="233" t="s">
        <v>5</v>
      </c>
      <c r="N206" s="234" t="s">
        <v>42</v>
      </c>
      <c r="O206" s="142"/>
      <c r="P206" s="235">
        <f>O206*H206</f>
        <v>0</v>
      </c>
      <c r="Q206" s="235">
        <v>0</v>
      </c>
      <c r="R206" s="235">
        <f>Q206*H206</f>
        <v>0</v>
      </c>
      <c r="S206" s="235">
        <v>0</v>
      </c>
      <c r="T206" s="236">
        <f>S206*H206</f>
        <v>0</v>
      </c>
      <c r="AR206" s="128" t="s">
        <v>203</v>
      </c>
      <c r="AT206" s="128" t="s">
        <v>198</v>
      </c>
      <c r="AU206" s="128" t="s">
        <v>78</v>
      </c>
      <c r="AY206" s="128" t="s">
        <v>196</v>
      </c>
      <c r="BE206" s="237">
        <f>IF(N206="základní",J206,0)</f>
        <v>0</v>
      </c>
      <c r="BF206" s="237">
        <f>IF(N206="snížená",J206,0)</f>
        <v>0</v>
      </c>
      <c r="BG206" s="237">
        <f>IF(N206="zákl. přenesená",J206,0)</f>
        <v>0</v>
      </c>
      <c r="BH206" s="237">
        <f>IF(N206="sníž. přenesená",J206,0)</f>
        <v>0</v>
      </c>
      <c r="BI206" s="237">
        <f>IF(N206="nulová",J206,0)</f>
        <v>0</v>
      </c>
      <c r="BJ206" s="128" t="s">
        <v>78</v>
      </c>
      <c r="BK206" s="237">
        <f>ROUND(I206*H206,2)</f>
        <v>0</v>
      </c>
      <c r="BL206" s="128" t="s">
        <v>203</v>
      </c>
      <c r="BM206" s="128" t="s">
        <v>350</v>
      </c>
    </row>
    <row r="207" spans="2:63" s="215" customFormat="1" ht="37.35" customHeight="1">
      <c r="B207" s="214"/>
      <c r="D207" s="216" t="s">
        <v>70</v>
      </c>
      <c r="E207" s="217" t="s">
        <v>80</v>
      </c>
      <c r="F207" s="217" t="s">
        <v>301</v>
      </c>
      <c r="I207" s="25"/>
      <c r="J207" s="218">
        <f>BK207</f>
        <v>0</v>
      </c>
      <c r="L207" s="214"/>
      <c r="M207" s="219"/>
      <c r="N207" s="220"/>
      <c r="O207" s="220"/>
      <c r="P207" s="221">
        <f>SUM(P208:P219)</f>
        <v>0</v>
      </c>
      <c r="Q207" s="220"/>
      <c r="R207" s="221">
        <f>SUM(R208:R219)</f>
        <v>7.519703239999999</v>
      </c>
      <c r="S207" s="220"/>
      <c r="T207" s="222">
        <f>SUM(T208:T219)</f>
        <v>0</v>
      </c>
      <c r="AR207" s="216" t="s">
        <v>78</v>
      </c>
      <c r="AT207" s="223" t="s">
        <v>70</v>
      </c>
      <c r="AU207" s="223" t="s">
        <v>71</v>
      </c>
      <c r="AY207" s="216" t="s">
        <v>196</v>
      </c>
      <c r="BK207" s="224">
        <f>SUM(BK208:BK219)</f>
        <v>0</v>
      </c>
    </row>
    <row r="208" spans="2:65" s="140" customFormat="1" ht="25.5" customHeight="1">
      <c r="B208" s="141"/>
      <c r="C208" s="227" t="s">
        <v>334</v>
      </c>
      <c r="D208" s="227" t="s">
        <v>198</v>
      </c>
      <c r="E208" s="228" t="s">
        <v>3371</v>
      </c>
      <c r="F208" s="229" t="s">
        <v>3372</v>
      </c>
      <c r="G208" s="230" t="s">
        <v>201</v>
      </c>
      <c r="H208" s="231">
        <v>3.326</v>
      </c>
      <c r="I208" s="26"/>
      <c r="J208" s="232">
        <f>ROUND(I208*H208,2)</f>
        <v>0</v>
      </c>
      <c r="K208" s="229" t="s">
        <v>202</v>
      </c>
      <c r="L208" s="141"/>
      <c r="M208" s="233" t="s">
        <v>5</v>
      </c>
      <c r="N208" s="234" t="s">
        <v>42</v>
      </c>
      <c r="O208" s="142"/>
      <c r="P208" s="235">
        <f>O208*H208</f>
        <v>0</v>
      </c>
      <c r="Q208" s="235">
        <v>2.25634</v>
      </c>
      <c r="R208" s="235">
        <f>Q208*H208</f>
        <v>7.504586839999999</v>
      </c>
      <c r="S208" s="235">
        <v>0</v>
      </c>
      <c r="T208" s="236">
        <f>S208*H208</f>
        <v>0</v>
      </c>
      <c r="AR208" s="128" t="s">
        <v>203</v>
      </c>
      <c r="AT208" s="128" t="s">
        <v>198</v>
      </c>
      <c r="AU208" s="128" t="s">
        <v>78</v>
      </c>
      <c r="AY208" s="128" t="s">
        <v>196</v>
      </c>
      <c r="BE208" s="237">
        <f>IF(N208="základní",J208,0)</f>
        <v>0</v>
      </c>
      <c r="BF208" s="237">
        <f>IF(N208="snížená",J208,0)</f>
        <v>0</v>
      </c>
      <c r="BG208" s="237">
        <f>IF(N208="zákl. přenesená",J208,0)</f>
        <v>0</v>
      </c>
      <c r="BH208" s="237">
        <f>IF(N208="sníž. přenesená",J208,0)</f>
        <v>0</v>
      </c>
      <c r="BI208" s="237">
        <f>IF(N208="nulová",J208,0)</f>
        <v>0</v>
      </c>
      <c r="BJ208" s="128" t="s">
        <v>78</v>
      </c>
      <c r="BK208" s="237">
        <f>ROUND(I208*H208,2)</f>
        <v>0</v>
      </c>
      <c r="BL208" s="128" t="s">
        <v>203</v>
      </c>
      <c r="BM208" s="128" t="s">
        <v>356</v>
      </c>
    </row>
    <row r="209" spans="2:47" s="140" customFormat="1" ht="108">
      <c r="B209" s="141"/>
      <c r="D209" s="238" t="s">
        <v>204</v>
      </c>
      <c r="F209" s="239" t="s">
        <v>326</v>
      </c>
      <c r="I209" s="22"/>
      <c r="L209" s="141"/>
      <c r="M209" s="240"/>
      <c r="N209" s="142"/>
      <c r="O209" s="142"/>
      <c r="P209" s="142"/>
      <c r="Q209" s="142"/>
      <c r="R209" s="142"/>
      <c r="S209" s="142"/>
      <c r="T209" s="241"/>
      <c r="AT209" s="128" t="s">
        <v>204</v>
      </c>
      <c r="AU209" s="128" t="s">
        <v>78</v>
      </c>
    </row>
    <row r="210" spans="2:51" s="250" customFormat="1" ht="13.5">
      <c r="B210" s="249"/>
      <c r="D210" s="238" t="s">
        <v>206</v>
      </c>
      <c r="E210" s="251" t="s">
        <v>5</v>
      </c>
      <c r="F210" s="252" t="s">
        <v>3373</v>
      </c>
      <c r="H210" s="253">
        <v>3.326</v>
      </c>
      <c r="I210" s="28"/>
      <c r="L210" s="249"/>
      <c r="M210" s="254"/>
      <c r="N210" s="255"/>
      <c r="O210" s="255"/>
      <c r="P210" s="255"/>
      <c r="Q210" s="255"/>
      <c r="R210" s="255"/>
      <c r="S210" s="255"/>
      <c r="T210" s="256"/>
      <c r="AT210" s="251" t="s">
        <v>206</v>
      </c>
      <c r="AU210" s="251" t="s">
        <v>78</v>
      </c>
      <c r="AV210" s="250" t="s">
        <v>80</v>
      </c>
      <c r="AW210" s="250" t="s">
        <v>34</v>
      </c>
      <c r="AX210" s="250" t="s">
        <v>71</v>
      </c>
      <c r="AY210" s="251" t="s">
        <v>196</v>
      </c>
    </row>
    <row r="211" spans="2:51" s="258" customFormat="1" ht="13.5">
      <c r="B211" s="257"/>
      <c r="D211" s="238" t="s">
        <v>206</v>
      </c>
      <c r="E211" s="259" t="s">
        <v>5</v>
      </c>
      <c r="F211" s="260" t="s">
        <v>209</v>
      </c>
      <c r="H211" s="261">
        <v>3.326</v>
      </c>
      <c r="I211" s="29"/>
      <c r="L211" s="257"/>
      <c r="M211" s="262"/>
      <c r="N211" s="263"/>
      <c r="O211" s="263"/>
      <c r="P211" s="263"/>
      <c r="Q211" s="263"/>
      <c r="R211" s="263"/>
      <c r="S211" s="263"/>
      <c r="T211" s="264"/>
      <c r="AT211" s="259" t="s">
        <v>206</v>
      </c>
      <c r="AU211" s="259" t="s">
        <v>78</v>
      </c>
      <c r="AV211" s="258" t="s">
        <v>203</v>
      </c>
      <c r="AW211" s="258" t="s">
        <v>34</v>
      </c>
      <c r="AX211" s="258" t="s">
        <v>78</v>
      </c>
      <c r="AY211" s="259" t="s">
        <v>196</v>
      </c>
    </row>
    <row r="212" spans="2:65" s="140" customFormat="1" ht="16.5" customHeight="1">
      <c r="B212" s="141"/>
      <c r="C212" s="227" t="s">
        <v>300</v>
      </c>
      <c r="D212" s="227" t="s">
        <v>198</v>
      </c>
      <c r="E212" s="228" t="s">
        <v>3374</v>
      </c>
      <c r="F212" s="229" t="s">
        <v>3375</v>
      </c>
      <c r="G212" s="230" t="s">
        <v>330</v>
      </c>
      <c r="H212" s="231">
        <v>6.12</v>
      </c>
      <c r="I212" s="26"/>
      <c r="J212" s="232">
        <f>ROUND(I212*H212,2)</f>
        <v>0</v>
      </c>
      <c r="K212" s="229" t="s">
        <v>202</v>
      </c>
      <c r="L212" s="141"/>
      <c r="M212" s="233" t="s">
        <v>5</v>
      </c>
      <c r="N212" s="234" t="s">
        <v>42</v>
      </c>
      <c r="O212" s="142"/>
      <c r="P212" s="235">
        <f>O212*H212</f>
        <v>0</v>
      </c>
      <c r="Q212" s="235">
        <v>0.00247</v>
      </c>
      <c r="R212" s="235">
        <f>Q212*H212</f>
        <v>0.0151164</v>
      </c>
      <c r="S212" s="235">
        <v>0</v>
      </c>
      <c r="T212" s="236">
        <f>S212*H212</f>
        <v>0</v>
      </c>
      <c r="AR212" s="128" t="s">
        <v>203</v>
      </c>
      <c r="AT212" s="128" t="s">
        <v>198</v>
      </c>
      <c r="AU212" s="128" t="s">
        <v>78</v>
      </c>
      <c r="AY212" s="128" t="s">
        <v>196</v>
      </c>
      <c r="BE212" s="237">
        <f>IF(N212="základní",J212,0)</f>
        <v>0</v>
      </c>
      <c r="BF212" s="237">
        <f>IF(N212="snížená",J212,0)</f>
        <v>0</v>
      </c>
      <c r="BG212" s="237">
        <f>IF(N212="zákl. přenesená",J212,0)</f>
        <v>0</v>
      </c>
      <c r="BH212" s="237">
        <f>IF(N212="sníž. přenesená",J212,0)</f>
        <v>0</v>
      </c>
      <c r="BI212" s="237">
        <f>IF(N212="nulová",J212,0)</f>
        <v>0</v>
      </c>
      <c r="BJ212" s="128" t="s">
        <v>78</v>
      </c>
      <c r="BK212" s="237">
        <f>ROUND(I212*H212,2)</f>
        <v>0</v>
      </c>
      <c r="BL212" s="128" t="s">
        <v>203</v>
      </c>
      <c r="BM212" s="128" t="s">
        <v>362</v>
      </c>
    </row>
    <row r="213" spans="2:47" s="140" customFormat="1" ht="67.5">
      <c r="B213" s="141"/>
      <c r="D213" s="238" t="s">
        <v>204</v>
      </c>
      <c r="F213" s="239" t="s">
        <v>332</v>
      </c>
      <c r="I213" s="22"/>
      <c r="L213" s="141"/>
      <c r="M213" s="240"/>
      <c r="N213" s="142"/>
      <c r="O213" s="142"/>
      <c r="P213" s="142"/>
      <c r="Q213" s="142"/>
      <c r="R213" s="142"/>
      <c r="S213" s="142"/>
      <c r="T213" s="241"/>
      <c r="AT213" s="128" t="s">
        <v>204</v>
      </c>
      <c r="AU213" s="128" t="s">
        <v>78</v>
      </c>
    </row>
    <row r="214" spans="2:51" s="250" customFormat="1" ht="13.5">
      <c r="B214" s="249"/>
      <c r="D214" s="238" t="s">
        <v>206</v>
      </c>
      <c r="E214" s="251" t="s">
        <v>5</v>
      </c>
      <c r="F214" s="252" t="s">
        <v>3376</v>
      </c>
      <c r="H214" s="253">
        <v>6.12</v>
      </c>
      <c r="I214" s="28"/>
      <c r="L214" s="249"/>
      <c r="M214" s="254"/>
      <c r="N214" s="255"/>
      <c r="O214" s="255"/>
      <c r="P214" s="255"/>
      <c r="Q214" s="255"/>
      <c r="R214" s="255"/>
      <c r="S214" s="255"/>
      <c r="T214" s="256"/>
      <c r="AT214" s="251" t="s">
        <v>206</v>
      </c>
      <c r="AU214" s="251" t="s">
        <v>78</v>
      </c>
      <c r="AV214" s="250" t="s">
        <v>80</v>
      </c>
      <c r="AW214" s="250" t="s">
        <v>34</v>
      </c>
      <c r="AX214" s="250" t="s">
        <v>71</v>
      </c>
      <c r="AY214" s="251" t="s">
        <v>196</v>
      </c>
    </row>
    <row r="215" spans="2:51" s="258" customFormat="1" ht="13.5">
      <c r="B215" s="257"/>
      <c r="D215" s="238" t="s">
        <v>206</v>
      </c>
      <c r="E215" s="259" t="s">
        <v>5</v>
      </c>
      <c r="F215" s="260" t="s">
        <v>209</v>
      </c>
      <c r="H215" s="261">
        <v>6.12</v>
      </c>
      <c r="I215" s="29"/>
      <c r="L215" s="257"/>
      <c r="M215" s="262"/>
      <c r="N215" s="263"/>
      <c r="O215" s="263"/>
      <c r="P215" s="263"/>
      <c r="Q215" s="263"/>
      <c r="R215" s="263"/>
      <c r="S215" s="263"/>
      <c r="T215" s="264"/>
      <c r="AT215" s="259" t="s">
        <v>206</v>
      </c>
      <c r="AU215" s="259" t="s">
        <v>78</v>
      </c>
      <c r="AV215" s="258" t="s">
        <v>203</v>
      </c>
      <c r="AW215" s="258" t="s">
        <v>34</v>
      </c>
      <c r="AX215" s="258" t="s">
        <v>78</v>
      </c>
      <c r="AY215" s="259" t="s">
        <v>196</v>
      </c>
    </row>
    <row r="216" spans="2:65" s="140" customFormat="1" ht="16.5" customHeight="1">
      <c r="B216" s="141"/>
      <c r="C216" s="227" t="s">
        <v>344</v>
      </c>
      <c r="D216" s="227" t="s">
        <v>198</v>
      </c>
      <c r="E216" s="228" t="s">
        <v>3377</v>
      </c>
      <c r="F216" s="229" t="s">
        <v>3378</v>
      </c>
      <c r="G216" s="230" t="s">
        <v>330</v>
      </c>
      <c r="H216" s="231">
        <v>6.12</v>
      </c>
      <c r="I216" s="26"/>
      <c r="J216" s="232">
        <f>ROUND(I216*H216,2)</f>
        <v>0</v>
      </c>
      <c r="K216" s="229" t="s">
        <v>202</v>
      </c>
      <c r="L216" s="141"/>
      <c r="M216" s="233" t="s">
        <v>5</v>
      </c>
      <c r="N216" s="234" t="s">
        <v>42</v>
      </c>
      <c r="O216" s="142"/>
      <c r="P216" s="235">
        <f>O216*H216</f>
        <v>0</v>
      </c>
      <c r="Q216" s="235">
        <v>0</v>
      </c>
      <c r="R216" s="235">
        <f>Q216*H216</f>
        <v>0</v>
      </c>
      <c r="S216" s="235">
        <v>0</v>
      </c>
      <c r="T216" s="236">
        <f>S216*H216</f>
        <v>0</v>
      </c>
      <c r="AR216" s="128" t="s">
        <v>203</v>
      </c>
      <c r="AT216" s="128" t="s">
        <v>198</v>
      </c>
      <c r="AU216" s="128" t="s">
        <v>78</v>
      </c>
      <c r="AY216" s="128" t="s">
        <v>196</v>
      </c>
      <c r="BE216" s="237">
        <f>IF(N216="základní",J216,0)</f>
        <v>0</v>
      </c>
      <c r="BF216" s="237">
        <f>IF(N216="snížená",J216,0)</f>
        <v>0</v>
      </c>
      <c r="BG216" s="237">
        <f>IF(N216="zákl. přenesená",J216,0)</f>
        <v>0</v>
      </c>
      <c r="BH216" s="237">
        <f>IF(N216="sníž. přenesená",J216,0)</f>
        <v>0</v>
      </c>
      <c r="BI216" s="237">
        <f>IF(N216="nulová",J216,0)</f>
        <v>0</v>
      </c>
      <c r="BJ216" s="128" t="s">
        <v>78</v>
      </c>
      <c r="BK216" s="237">
        <f>ROUND(I216*H216,2)</f>
        <v>0</v>
      </c>
      <c r="BL216" s="128" t="s">
        <v>203</v>
      </c>
      <c r="BM216" s="128" t="s">
        <v>367</v>
      </c>
    </row>
    <row r="217" spans="2:47" s="140" customFormat="1" ht="67.5">
      <c r="B217" s="141"/>
      <c r="D217" s="238" t="s">
        <v>204</v>
      </c>
      <c r="F217" s="239" t="s">
        <v>332</v>
      </c>
      <c r="I217" s="22"/>
      <c r="L217" s="141"/>
      <c r="M217" s="240"/>
      <c r="N217" s="142"/>
      <c r="O217" s="142"/>
      <c r="P217" s="142"/>
      <c r="Q217" s="142"/>
      <c r="R217" s="142"/>
      <c r="S217" s="142"/>
      <c r="T217" s="241"/>
      <c r="AT217" s="128" t="s">
        <v>204</v>
      </c>
      <c r="AU217" s="128" t="s">
        <v>78</v>
      </c>
    </row>
    <row r="218" spans="2:51" s="250" customFormat="1" ht="13.5">
      <c r="B218" s="249"/>
      <c r="D218" s="238" t="s">
        <v>206</v>
      </c>
      <c r="E218" s="251" t="s">
        <v>5</v>
      </c>
      <c r="F218" s="252" t="s">
        <v>3376</v>
      </c>
      <c r="H218" s="253">
        <v>6.12</v>
      </c>
      <c r="I218" s="28"/>
      <c r="L218" s="249"/>
      <c r="M218" s="254"/>
      <c r="N218" s="255"/>
      <c r="O218" s="255"/>
      <c r="P218" s="255"/>
      <c r="Q218" s="255"/>
      <c r="R218" s="255"/>
      <c r="S218" s="255"/>
      <c r="T218" s="256"/>
      <c r="AT218" s="251" t="s">
        <v>206</v>
      </c>
      <c r="AU218" s="251" t="s">
        <v>78</v>
      </c>
      <c r="AV218" s="250" t="s">
        <v>80</v>
      </c>
      <c r="AW218" s="250" t="s">
        <v>34</v>
      </c>
      <c r="AX218" s="250" t="s">
        <v>71</v>
      </c>
      <c r="AY218" s="251" t="s">
        <v>196</v>
      </c>
    </row>
    <row r="219" spans="2:51" s="258" customFormat="1" ht="13.5">
      <c r="B219" s="257"/>
      <c r="D219" s="238" t="s">
        <v>206</v>
      </c>
      <c r="E219" s="259" t="s">
        <v>5</v>
      </c>
      <c r="F219" s="260" t="s">
        <v>209</v>
      </c>
      <c r="H219" s="261">
        <v>6.12</v>
      </c>
      <c r="I219" s="29"/>
      <c r="L219" s="257"/>
      <c r="M219" s="262"/>
      <c r="N219" s="263"/>
      <c r="O219" s="263"/>
      <c r="P219" s="263"/>
      <c r="Q219" s="263"/>
      <c r="R219" s="263"/>
      <c r="S219" s="263"/>
      <c r="T219" s="264"/>
      <c r="AT219" s="259" t="s">
        <v>206</v>
      </c>
      <c r="AU219" s="259" t="s">
        <v>78</v>
      </c>
      <c r="AV219" s="258" t="s">
        <v>203</v>
      </c>
      <c r="AW219" s="258" t="s">
        <v>34</v>
      </c>
      <c r="AX219" s="258" t="s">
        <v>78</v>
      </c>
      <c r="AY219" s="259" t="s">
        <v>196</v>
      </c>
    </row>
    <row r="220" spans="2:63" s="215" customFormat="1" ht="37.35" customHeight="1">
      <c r="B220" s="214"/>
      <c r="D220" s="216" t="s">
        <v>70</v>
      </c>
      <c r="E220" s="217" t="s">
        <v>215</v>
      </c>
      <c r="F220" s="217" t="s">
        <v>363</v>
      </c>
      <c r="I220" s="25"/>
      <c r="J220" s="218">
        <f>BK220</f>
        <v>0</v>
      </c>
      <c r="L220" s="214"/>
      <c r="M220" s="219"/>
      <c r="N220" s="220"/>
      <c r="O220" s="220"/>
      <c r="P220" s="221">
        <f>SUM(P221:P225)</f>
        <v>0</v>
      </c>
      <c r="Q220" s="220"/>
      <c r="R220" s="221">
        <f>SUM(R221:R225)</f>
        <v>5.1420948</v>
      </c>
      <c r="S220" s="220"/>
      <c r="T220" s="222">
        <f>SUM(T221:T225)</f>
        <v>0</v>
      </c>
      <c r="AR220" s="216" t="s">
        <v>78</v>
      </c>
      <c r="AT220" s="223" t="s">
        <v>70</v>
      </c>
      <c r="AU220" s="223" t="s">
        <v>71</v>
      </c>
      <c r="AY220" s="216" t="s">
        <v>196</v>
      </c>
      <c r="BK220" s="224">
        <f>SUM(BK221:BK225)</f>
        <v>0</v>
      </c>
    </row>
    <row r="221" spans="2:65" s="140" customFormat="1" ht="25.5" customHeight="1">
      <c r="B221" s="141"/>
      <c r="C221" s="227" t="s">
        <v>305</v>
      </c>
      <c r="D221" s="227" t="s">
        <v>198</v>
      </c>
      <c r="E221" s="228" t="s">
        <v>3379</v>
      </c>
      <c r="F221" s="229" t="s">
        <v>3380</v>
      </c>
      <c r="G221" s="230" t="s">
        <v>330</v>
      </c>
      <c r="H221" s="231">
        <v>19.522</v>
      </c>
      <c r="I221" s="26"/>
      <c r="J221" s="232">
        <f>ROUND(I221*H221,2)</f>
        <v>0</v>
      </c>
      <c r="K221" s="229" t="s">
        <v>202</v>
      </c>
      <c r="L221" s="141"/>
      <c r="M221" s="233" t="s">
        <v>5</v>
      </c>
      <c r="N221" s="234" t="s">
        <v>42</v>
      </c>
      <c r="O221" s="142"/>
      <c r="P221" s="235">
        <f>O221*H221</f>
        <v>0</v>
      </c>
      <c r="Q221" s="235">
        <v>0.2634</v>
      </c>
      <c r="R221" s="235">
        <f>Q221*H221</f>
        <v>5.1420948</v>
      </c>
      <c r="S221" s="235">
        <v>0</v>
      </c>
      <c r="T221" s="236">
        <f>S221*H221</f>
        <v>0</v>
      </c>
      <c r="AR221" s="128" t="s">
        <v>203</v>
      </c>
      <c r="AT221" s="128" t="s">
        <v>198</v>
      </c>
      <c r="AU221" s="128" t="s">
        <v>78</v>
      </c>
      <c r="AY221" s="128" t="s">
        <v>196</v>
      </c>
      <c r="BE221" s="237">
        <f>IF(N221="základní",J221,0)</f>
        <v>0</v>
      </c>
      <c r="BF221" s="237">
        <f>IF(N221="snížená",J221,0)</f>
        <v>0</v>
      </c>
      <c r="BG221" s="237">
        <f>IF(N221="zákl. přenesená",J221,0)</f>
        <v>0</v>
      </c>
      <c r="BH221" s="237">
        <f>IF(N221="sníž. přenesená",J221,0)</f>
        <v>0</v>
      </c>
      <c r="BI221" s="237">
        <f>IF(N221="nulová",J221,0)</f>
        <v>0</v>
      </c>
      <c r="BJ221" s="128" t="s">
        <v>78</v>
      </c>
      <c r="BK221" s="237">
        <f>ROUND(I221*H221,2)</f>
        <v>0</v>
      </c>
      <c r="BL221" s="128" t="s">
        <v>203</v>
      </c>
      <c r="BM221" s="128" t="s">
        <v>371</v>
      </c>
    </row>
    <row r="222" spans="2:51" s="243" customFormat="1" ht="13.5">
      <c r="B222" s="242"/>
      <c r="D222" s="238" t="s">
        <v>206</v>
      </c>
      <c r="E222" s="244" t="s">
        <v>5</v>
      </c>
      <c r="F222" s="245" t="s">
        <v>3381</v>
      </c>
      <c r="H222" s="244" t="s">
        <v>5</v>
      </c>
      <c r="I222" s="27"/>
      <c r="L222" s="242"/>
      <c r="M222" s="246"/>
      <c r="N222" s="247"/>
      <c r="O222" s="247"/>
      <c r="P222" s="247"/>
      <c r="Q222" s="247"/>
      <c r="R222" s="247"/>
      <c r="S222" s="247"/>
      <c r="T222" s="248"/>
      <c r="AT222" s="244" t="s">
        <v>206</v>
      </c>
      <c r="AU222" s="244" t="s">
        <v>78</v>
      </c>
      <c r="AV222" s="243" t="s">
        <v>78</v>
      </c>
      <c r="AW222" s="243" t="s">
        <v>34</v>
      </c>
      <c r="AX222" s="243" t="s">
        <v>71</v>
      </c>
      <c r="AY222" s="244" t="s">
        <v>196</v>
      </c>
    </row>
    <row r="223" spans="2:51" s="250" customFormat="1" ht="13.5">
      <c r="B223" s="249"/>
      <c r="D223" s="238" t="s">
        <v>206</v>
      </c>
      <c r="E223" s="251" t="s">
        <v>5</v>
      </c>
      <c r="F223" s="252" t="s">
        <v>3382</v>
      </c>
      <c r="H223" s="253">
        <v>10.836</v>
      </c>
      <c r="I223" s="28"/>
      <c r="L223" s="249"/>
      <c r="M223" s="254"/>
      <c r="N223" s="255"/>
      <c r="O223" s="255"/>
      <c r="P223" s="255"/>
      <c r="Q223" s="255"/>
      <c r="R223" s="255"/>
      <c r="S223" s="255"/>
      <c r="T223" s="256"/>
      <c r="AT223" s="251" t="s">
        <v>206</v>
      </c>
      <c r="AU223" s="251" t="s">
        <v>78</v>
      </c>
      <c r="AV223" s="250" t="s">
        <v>80</v>
      </c>
      <c r="AW223" s="250" t="s">
        <v>34</v>
      </c>
      <c r="AX223" s="250" t="s">
        <v>71</v>
      </c>
      <c r="AY223" s="251" t="s">
        <v>196</v>
      </c>
    </row>
    <row r="224" spans="2:51" s="250" customFormat="1" ht="13.5">
      <c r="B224" s="249"/>
      <c r="D224" s="238" t="s">
        <v>206</v>
      </c>
      <c r="E224" s="251" t="s">
        <v>5</v>
      </c>
      <c r="F224" s="252" t="s">
        <v>3383</v>
      </c>
      <c r="H224" s="253">
        <v>8.686</v>
      </c>
      <c r="I224" s="28"/>
      <c r="L224" s="249"/>
      <c r="M224" s="254"/>
      <c r="N224" s="255"/>
      <c r="O224" s="255"/>
      <c r="P224" s="255"/>
      <c r="Q224" s="255"/>
      <c r="R224" s="255"/>
      <c r="S224" s="255"/>
      <c r="T224" s="256"/>
      <c r="AT224" s="251" t="s">
        <v>206</v>
      </c>
      <c r="AU224" s="251" t="s">
        <v>78</v>
      </c>
      <c r="AV224" s="250" t="s">
        <v>80</v>
      </c>
      <c r="AW224" s="250" t="s">
        <v>34</v>
      </c>
      <c r="AX224" s="250" t="s">
        <v>71</v>
      </c>
      <c r="AY224" s="251" t="s">
        <v>196</v>
      </c>
    </row>
    <row r="225" spans="2:51" s="258" customFormat="1" ht="13.5">
      <c r="B225" s="257"/>
      <c r="D225" s="238" t="s">
        <v>206</v>
      </c>
      <c r="E225" s="259" t="s">
        <v>5</v>
      </c>
      <c r="F225" s="260" t="s">
        <v>209</v>
      </c>
      <c r="H225" s="261">
        <v>19.522</v>
      </c>
      <c r="I225" s="29"/>
      <c r="L225" s="257"/>
      <c r="M225" s="262"/>
      <c r="N225" s="263"/>
      <c r="O225" s="263"/>
      <c r="P225" s="263"/>
      <c r="Q225" s="263"/>
      <c r="R225" s="263"/>
      <c r="S225" s="263"/>
      <c r="T225" s="264"/>
      <c r="AT225" s="259" t="s">
        <v>206</v>
      </c>
      <c r="AU225" s="259" t="s">
        <v>78</v>
      </c>
      <c r="AV225" s="258" t="s">
        <v>203</v>
      </c>
      <c r="AW225" s="258" t="s">
        <v>34</v>
      </c>
      <c r="AX225" s="258" t="s">
        <v>78</v>
      </c>
      <c r="AY225" s="259" t="s">
        <v>196</v>
      </c>
    </row>
    <row r="226" spans="2:63" s="215" customFormat="1" ht="37.35" customHeight="1">
      <c r="B226" s="214"/>
      <c r="D226" s="216" t="s">
        <v>70</v>
      </c>
      <c r="E226" s="217" t="s">
        <v>224</v>
      </c>
      <c r="F226" s="217" t="s">
        <v>3384</v>
      </c>
      <c r="I226" s="25"/>
      <c r="J226" s="218">
        <f>BK226</f>
        <v>0</v>
      </c>
      <c r="L226" s="214"/>
      <c r="M226" s="219"/>
      <c r="N226" s="220"/>
      <c r="O226" s="220"/>
      <c r="P226" s="221">
        <f>SUM(P227:P267)</f>
        <v>0</v>
      </c>
      <c r="Q226" s="220"/>
      <c r="R226" s="221">
        <f>SUM(R227:R267)</f>
        <v>225.08363849999998</v>
      </c>
      <c r="S226" s="220"/>
      <c r="T226" s="222">
        <f>SUM(T227:T267)</f>
        <v>0</v>
      </c>
      <c r="AR226" s="216" t="s">
        <v>78</v>
      </c>
      <c r="AT226" s="223" t="s">
        <v>70</v>
      </c>
      <c r="AU226" s="223" t="s">
        <v>71</v>
      </c>
      <c r="AY226" s="216" t="s">
        <v>196</v>
      </c>
      <c r="BK226" s="224">
        <f>SUM(BK227:BK267)</f>
        <v>0</v>
      </c>
    </row>
    <row r="227" spans="2:65" s="140" customFormat="1" ht="25.5" customHeight="1">
      <c r="B227" s="141"/>
      <c r="C227" s="227" t="s">
        <v>352</v>
      </c>
      <c r="D227" s="227" t="s">
        <v>198</v>
      </c>
      <c r="E227" s="228" t="s">
        <v>3385</v>
      </c>
      <c r="F227" s="229" t="s">
        <v>3386</v>
      </c>
      <c r="G227" s="230" t="s">
        <v>330</v>
      </c>
      <c r="H227" s="231">
        <v>267.55</v>
      </c>
      <c r="I227" s="26"/>
      <c r="J227" s="232">
        <f>ROUND(I227*H227,2)</f>
        <v>0</v>
      </c>
      <c r="K227" s="229" t="s">
        <v>202</v>
      </c>
      <c r="L227" s="141"/>
      <c r="M227" s="233" t="s">
        <v>5</v>
      </c>
      <c r="N227" s="234" t="s">
        <v>42</v>
      </c>
      <c r="O227" s="142"/>
      <c r="P227" s="235">
        <f>O227*H227</f>
        <v>0</v>
      </c>
      <c r="Q227" s="235">
        <v>0.16192</v>
      </c>
      <c r="R227" s="235">
        <f>Q227*H227</f>
        <v>43.321696</v>
      </c>
      <c r="S227" s="235">
        <v>0</v>
      </c>
      <c r="T227" s="236">
        <f>S227*H227</f>
        <v>0</v>
      </c>
      <c r="AR227" s="128" t="s">
        <v>203</v>
      </c>
      <c r="AT227" s="128" t="s">
        <v>198</v>
      </c>
      <c r="AU227" s="128" t="s">
        <v>78</v>
      </c>
      <c r="AY227" s="128" t="s">
        <v>196</v>
      </c>
      <c r="BE227" s="237">
        <f>IF(N227="základní",J227,0)</f>
        <v>0</v>
      </c>
      <c r="BF227" s="237">
        <f>IF(N227="snížená",J227,0)</f>
        <v>0</v>
      </c>
      <c r="BG227" s="237">
        <f>IF(N227="zákl. přenesená",J227,0)</f>
        <v>0</v>
      </c>
      <c r="BH227" s="237">
        <f>IF(N227="sníž. přenesená",J227,0)</f>
        <v>0</v>
      </c>
      <c r="BI227" s="237">
        <f>IF(N227="nulová",J227,0)</f>
        <v>0</v>
      </c>
      <c r="BJ227" s="128" t="s">
        <v>78</v>
      </c>
      <c r="BK227" s="237">
        <f>ROUND(I227*H227,2)</f>
        <v>0</v>
      </c>
      <c r="BL227" s="128" t="s">
        <v>203</v>
      </c>
      <c r="BM227" s="128" t="s">
        <v>375</v>
      </c>
    </row>
    <row r="228" spans="2:47" s="140" customFormat="1" ht="256.5">
      <c r="B228" s="141"/>
      <c r="D228" s="238" t="s">
        <v>204</v>
      </c>
      <c r="F228" s="239" t="s">
        <v>3387</v>
      </c>
      <c r="I228" s="22"/>
      <c r="L228" s="141"/>
      <c r="M228" s="240"/>
      <c r="N228" s="142"/>
      <c r="O228" s="142"/>
      <c r="P228" s="142"/>
      <c r="Q228" s="142"/>
      <c r="R228" s="142"/>
      <c r="S228" s="142"/>
      <c r="T228" s="241"/>
      <c r="AT228" s="128" t="s">
        <v>204</v>
      </c>
      <c r="AU228" s="128" t="s">
        <v>78</v>
      </c>
    </row>
    <row r="229" spans="2:51" s="250" customFormat="1" ht="13.5">
      <c r="B229" s="249"/>
      <c r="D229" s="238" t="s">
        <v>206</v>
      </c>
      <c r="E229" s="251" t="s">
        <v>5</v>
      </c>
      <c r="F229" s="252" t="s">
        <v>3309</v>
      </c>
      <c r="H229" s="253">
        <v>173.25</v>
      </c>
      <c r="I229" s="28"/>
      <c r="L229" s="249"/>
      <c r="M229" s="254"/>
      <c r="N229" s="255"/>
      <c r="O229" s="255"/>
      <c r="P229" s="255"/>
      <c r="Q229" s="255"/>
      <c r="R229" s="255"/>
      <c r="S229" s="255"/>
      <c r="T229" s="256"/>
      <c r="AT229" s="251" t="s">
        <v>206</v>
      </c>
      <c r="AU229" s="251" t="s">
        <v>78</v>
      </c>
      <c r="AV229" s="250" t="s">
        <v>80</v>
      </c>
      <c r="AW229" s="250" t="s">
        <v>34</v>
      </c>
      <c r="AX229" s="250" t="s">
        <v>71</v>
      </c>
      <c r="AY229" s="251" t="s">
        <v>196</v>
      </c>
    </row>
    <row r="230" spans="2:51" s="250" customFormat="1" ht="13.5">
      <c r="B230" s="249"/>
      <c r="D230" s="238" t="s">
        <v>206</v>
      </c>
      <c r="E230" s="251" t="s">
        <v>5</v>
      </c>
      <c r="F230" s="252" t="s">
        <v>3310</v>
      </c>
      <c r="H230" s="253">
        <v>13.15</v>
      </c>
      <c r="I230" s="28"/>
      <c r="L230" s="249"/>
      <c r="M230" s="254"/>
      <c r="N230" s="255"/>
      <c r="O230" s="255"/>
      <c r="P230" s="255"/>
      <c r="Q230" s="255"/>
      <c r="R230" s="255"/>
      <c r="S230" s="255"/>
      <c r="T230" s="256"/>
      <c r="AT230" s="251" t="s">
        <v>206</v>
      </c>
      <c r="AU230" s="251" t="s">
        <v>78</v>
      </c>
      <c r="AV230" s="250" t="s">
        <v>80</v>
      </c>
      <c r="AW230" s="250" t="s">
        <v>34</v>
      </c>
      <c r="AX230" s="250" t="s">
        <v>71</v>
      </c>
      <c r="AY230" s="251" t="s">
        <v>196</v>
      </c>
    </row>
    <row r="231" spans="2:51" s="250" customFormat="1" ht="13.5">
      <c r="B231" s="249"/>
      <c r="D231" s="238" t="s">
        <v>206</v>
      </c>
      <c r="E231" s="251" t="s">
        <v>5</v>
      </c>
      <c r="F231" s="252" t="s">
        <v>3311</v>
      </c>
      <c r="H231" s="253">
        <v>81.15</v>
      </c>
      <c r="I231" s="28"/>
      <c r="L231" s="249"/>
      <c r="M231" s="254"/>
      <c r="N231" s="255"/>
      <c r="O231" s="255"/>
      <c r="P231" s="255"/>
      <c r="Q231" s="255"/>
      <c r="R231" s="255"/>
      <c r="S231" s="255"/>
      <c r="T231" s="256"/>
      <c r="AT231" s="251" t="s">
        <v>206</v>
      </c>
      <c r="AU231" s="251" t="s">
        <v>78</v>
      </c>
      <c r="AV231" s="250" t="s">
        <v>80</v>
      </c>
      <c r="AW231" s="250" t="s">
        <v>34</v>
      </c>
      <c r="AX231" s="250" t="s">
        <v>71</v>
      </c>
      <c r="AY231" s="251" t="s">
        <v>196</v>
      </c>
    </row>
    <row r="232" spans="2:51" s="258" customFormat="1" ht="13.5">
      <c r="B232" s="257"/>
      <c r="D232" s="238" t="s">
        <v>206</v>
      </c>
      <c r="E232" s="259" t="s">
        <v>5</v>
      </c>
      <c r="F232" s="260" t="s">
        <v>209</v>
      </c>
      <c r="H232" s="261">
        <v>267.55</v>
      </c>
      <c r="I232" s="29"/>
      <c r="L232" s="257"/>
      <c r="M232" s="262"/>
      <c r="N232" s="263"/>
      <c r="O232" s="263"/>
      <c r="P232" s="263"/>
      <c r="Q232" s="263"/>
      <c r="R232" s="263"/>
      <c r="S232" s="263"/>
      <c r="T232" s="264"/>
      <c r="AT232" s="259" t="s">
        <v>206</v>
      </c>
      <c r="AU232" s="259" t="s">
        <v>78</v>
      </c>
      <c r="AV232" s="258" t="s">
        <v>203</v>
      </c>
      <c r="AW232" s="258" t="s">
        <v>34</v>
      </c>
      <c r="AX232" s="258" t="s">
        <v>78</v>
      </c>
      <c r="AY232" s="259" t="s">
        <v>196</v>
      </c>
    </row>
    <row r="233" spans="2:65" s="140" customFormat="1" ht="25.5" customHeight="1">
      <c r="B233" s="141"/>
      <c r="C233" s="227" t="s">
        <v>313</v>
      </c>
      <c r="D233" s="227" t="s">
        <v>198</v>
      </c>
      <c r="E233" s="228" t="s">
        <v>3388</v>
      </c>
      <c r="F233" s="229" t="s">
        <v>3389</v>
      </c>
      <c r="G233" s="230" t="s">
        <v>330</v>
      </c>
      <c r="H233" s="231">
        <v>81.15</v>
      </c>
      <c r="I233" s="26"/>
      <c r="J233" s="232">
        <f>ROUND(I233*H233,2)</f>
        <v>0</v>
      </c>
      <c r="K233" s="229" t="s">
        <v>202</v>
      </c>
      <c r="L233" s="141"/>
      <c r="M233" s="233" t="s">
        <v>5</v>
      </c>
      <c r="N233" s="234" t="s">
        <v>42</v>
      </c>
      <c r="O233" s="142"/>
      <c r="P233" s="235">
        <f>O233*H233</f>
        <v>0</v>
      </c>
      <c r="Q233" s="235">
        <v>0.15272</v>
      </c>
      <c r="R233" s="235">
        <f>Q233*H233</f>
        <v>12.393228</v>
      </c>
      <c r="S233" s="235">
        <v>0</v>
      </c>
      <c r="T233" s="236">
        <f>S233*H233</f>
        <v>0</v>
      </c>
      <c r="AR233" s="128" t="s">
        <v>203</v>
      </c>
      <c r="AT233" s="128" t="s">
        <v>198</v>
      </c>
      <c r="AU233" s="128" t="s">
        <v>78</v>
      </c>
      <c r="AY233" s="128" t="s">
        <v>196</v>
      </c>
      <c r="BE233" s="237">
        <f>IF(N233="základní",J233,0)</f>
        <v>0</v>
      </c>
      <c r="BF233" s="237">
        <f>IF(N233="snížená",J233,0)</f>
        <v>0</v>
      </c>
      <c r="BG233" s="237">
        <f>IF(N233="zákl. přenesená",J233,0)</f>
        <v>0</v>
      </c>
      <c r="BH233" s="237">
        <f>IF(N233="sníž. přenesená",J233,0)</f>
        <v>0</v>
      </c>
      <c r="BI233" s="237">
        <f>IF(N233="nulová",J233,0)</f>
        <v>0</v>
      </c>
      <c r="BJ233" s="128" t="s">
        <v>78</v>
      </c>
      <c r="BK233" s="237">
        <f>ROUND(I233*H233,2)</f>
        <v>0</v>
      </c>
      <c r="BL233" s="128" t="s">
        <v>203</v>
      </c>
      <c r="BM233" s="128" t="s">
        <v>378</v>
      </c>
    </row>
    <row r="234" spans="2:51" s="250" customFormat="1" ht="13.5">
      <c r="B234" s="249"/>
      <c r="D234" s="238" t="s">
        <v>206</v>
      </c>
      <c r="E234" s="251" t="s">
        <v>5</v>
      </c>
      <c r="F234" s="252" t="s">
        <v>3311</v>
      </c>
      <c r="H234" s="253">
        <v>81.15</v>
      </c>
      <c r="I234" s="28"/>
      <c r="L234" s="249"/>
      <c r="M234" s="254"/>
      <c r="N234" s="255"/>
      <c r="O234" s="255"/>
      <c r="P234" s="255"/>
      <c r="Q234" s="255"/>
      <c r="R234" s="255"/>
      <c r="S234" s="255"/>
      <c r="T234" s="256"/>
      <c r="AT234" s="251" t="s">
        <v>206</v>
      </c>
      <c r="AU234" s="251" t="s">
        <v>78</v>
      </c>
      <c r="AV234" s="250" t="s">
        <v>80</v>
      </c>
      <c r="AW234" s="250" t="s">
        <v>34</v>
      </c>
      <c r="AX234" s="250" t="s">
        <v>71</v>
      </c>
      <c r="AY234" s="251" t="s">
        <v>196</v>
      </c>
    </row>
    <row r="235" spans="2:51" s="258" customFormat="1" ht="13.5">
      <c r="B235" s="257"/>
      <c r="D235" s="238" t="s">
        <v>206</v>
      </c>
      <c r="E235" s="259" t="s">
        <v>5</v>
      </c>
      <c r="F235" s="260" t="s">
        <v>209</v>
      </c>
      <c r="H235" s="261">
        <v>81.15</v>
      </c>
      <c r="I235" s="29"/>
      <c r="L235" s="257"/>
      <c r="M235" s="262"/>
      <c r="N235" s="263"/>
      <c r="O235" s="263"/>
      <c r="P235" s="263"/>
      <c r="Q235" s="263"/>
      <c r="R235" s="263"/>
      <c r="S235" s="263"/>
      <c r="T235" s="264"/>
      <c r="AT235" s="259" t="s">
        <v>206</v>
      </c>
      <c r="AU235" s="259" t="s">
        <v>78</v>
      </c>
      <c r="AV235" s="258" t="s">
        <v>203</v>
      </c>
      <c r="AW235" s="258" t="s">
        <v>34</v>
      </c>
      <c r="AX235" s="258" t="s">
        <v>78</v>
      </c>
      <c r="AY235" s="259" t="s">
        <v>196</v>
      </c>
    </row>
    <row r="236" spans="2:65" s="140" customFormat="1" ht="25.5" customHeight="1">
      <c r="B236" s="141"/>
      <c r="C236" s="227" t="s">
        <v>364</v>
      </c>
      <c r="D236" s="227" t="s">
        <v>198</v>
      </c>
      <c r="E236" s="228" t="s">
        <v>3390</v>
      </c>
      <c r="F236" s="229" t="s">
        <v>3391</v>
      </c>
      <c r="G236" s="230" t="s">
        <v>330</v>
      </c>
      <c r="H236" s="231">
        <v>186.4</v>
      </c>
      <c r="I236" s="26"/>
      <c r="J236" s="232">
        <f>ROUND(I236*H236,2)</f>
        <v>0</v>
      </c>
      <c r="K236" s="229" t="s">
        <v>202</v>
      </c>
      <c r="L236" s="141"/>
      <c r="M236" s="233" t="s">
        <v>5</v>
      </c>
      <c r="N236" s="234" t="s">
        <v>42</v>
      </c>
      <c r="O236" s="142"/>
      <c r="P236" s="235">
        <f>O236*H236</f>
        <v>0</v>
      </c>
      <c r="Q236" s="235">
        <v>0.18907</v>
      </c>
      <c r="R236" s="235">
        <f>Q236*H236</f>
        <v>35.242647999999996</v>
      </c>
      <c r="S236" s="235">
        <v>0</v>
      </c>
      <c r="T236" s="236">
        <f>S236*H236</f>
        <v>0</v>
      </c>
      <c r="AR236" s="128" t="s">
        <v>203</v>
      </c>
      <c r="AT236" s="128" t="s">
        <v>198</v>
      </c>
      <c r="AU236" s="128" t="s">
        <v>78</v>
      </c>
      <c r="AY236" s="128" t="s">
        <v>196</v>
      </c>
      <c r="BE236" s="237">
        <f>IF(N236="základní",J236,0)</f>
        <v>0</v>
      </c>
      <c r="BF236" s="237">
        <f>IF(N236="snížená",J236,0)</f>
        <v>0</v>
      </c>
      <c r="BG236" s="237">
        <f>IF(N236="zákl. přenesená",J236,0)</f>
        <v>0</v>
      </c>
      <c r="BH236" s="237">
        <f>IF(N236="sníž. přenesená",J236,0)</f>
        <v>0</v>
      </c>
      <c r="BI236" s="237">
        <f>IF(N236="nulová",J236,0)</f>
        <v>0</v>
      </c>
      <c r="BJ236" s="128" t="s">
        <v>78</v>
      </c>
      <c r="BK236" s="237">
        <f>ROUND(I236*H236,2)</f>
        <v>0</v>
      </c>
      <c r="BL236" s="128" t="s">
        <v>203</v>
      </c>
      <c r="BM236" s="128" t="s">
        <v>382</v>
      </c>
    </row>
    <row r="237" spans="2:51" s="250" customFormat="1" ht="13.5">
      <c r="B237" s="249"/>
      <c r="D237" s="238" t="s">
        <v>206</v>
      </c>
      <c r="E237" s="251" t="s">
        <v>5</v>
      </c>
      <c r="F237" s="252" t="s">
        <v>3309</v>
      </c>
      <c r="H237" s="253">
        <v>173.25</v>
      </c>
      <c r="I237" s="28"/>
      <c r="L237" s="249"/>
      <c r="M237" s="254"/>
      <c r="N237" s="255"/>
      <c r="O237" s="255"/>
      <c r="P237" s="255"/>
      <c r="Q237" s="255"/>
      <c r="R237" s="255"/>
      <c r="S237" s="255"/>
      <c r="T237" s="256"/>
      <c r="AT237" s="251" t="s">
        <v>206</v>
      </c>
      <c r="AU237" s="251" t="s">
        <v>78</v>
      </c>
      <c r="AV237" s="250" t="s">
        <v>80</v>
      </c>
      <c r="AW237" s="250" t="s">
        <v>34</v>
      </c>
      <c r="AX237" s="250" t="s">
        <v>71</v>
      </c>
      <c r="AY237" s="251" t="s">
        <v>196</v>
      </c>
    </row>
    <row r="238" spans="2:51" s="250" customFormat="1" ht="13.5">
      <c r="B238" s="249"/>
      <c r="D238" s="238" t="s">
        <v>206</v>
      </c>
      <c r="E238" s="251" t="s">
        <v>5</v>
      </c>
      <c r="F238" s="252" t="s">
        <v>3310</v>
      </c>
      <c r="H238" s="253">
        <v>13.15</v>
      </c>
      <c r="I238" s="28"/>
      <c r="L238" s="249"/>
      <c r="M238" s="254"/>
      <c r="N238" s="255"/>
      <c r="O238" s="255"/>
      <c r="P238" s="255"/>
      <c r="Q238" s="255"/>
      <c r="R238" s="255"/>
      <c r="S238" s="255"/>
      <c r="T238" s="256"/>
      <c r="AT238" s="251" t="s">
        <v>206</v>
      </c>
      <c r="AU238" s="251" t="s">
        <v>78</v>
      </c>
      <c r="AV238" s="250" t="s">
        <v>80</v>
      </c>
      <c r="AW238" s="250" t="s">
        <v>34</v>
      </c>
      <c r="AX238" s="250" t="s">
        <v>71</v>
      </c>
      <c r="AY238" s="251" t="s">
        <v>196</v>
      </c>
    </row>
    <row r="239" spans="2:51" s="258" customFormat="1" ht="13.5">
      <c r="B239" s="257"/>
      <c r="D239" s="238" t="s">
        <v>206</v>
      </c>
      <c r="E239" s="259" t="s">
        <v>5</v>
      </c>
      <c r="F239" s="260" t="s">
        <v>209</v>
      </c>
      <c r="H239" s="261">
        <v>186.4</v>
      </c>
      <c r="I239" s="29"/>
      <c r="L239" s="257"/>
      <c r="M239" s="262"/>
      <c r="N239" s="263"/>
      <c r="O239" s="263"/>
      <c r="P239" s="263"/>
      <c r="Q239" s="263"/>
      <c r="R239" s="263"/>
      <c r="S239" s="263"/>
      <c r="T239" s="264"/>
      <c r="AT239" s="259" t="s">
        <v>206</v>
      </c>
      <c r="AU239" s="259" t="s">
        <v>78</v>
      </c>
      <c r="AV239" s="258" t="s">
        <v>203</v>
      </c>
      <c r="AW239" s="258" t="s">
        <v>34</v>
      </c>
      <c r="AX239" s="258" t="s">
        <v>78</v>
      </c>
      <c r="AY239" s="259" t="s">
        <v>196</v>
      </c>
    </row>
    <row r="240" spans="2:65" s="140" customFormat="1" ht="25.5" customHeight="1">
      <c r="B240" s="141"/>
      <c r="C240" s="227" t="s">
        <v>320</v>
      </c>
      <c r="D240" s="227" t="s">
        <v>198</v>
      </c>
      <c r="E240" s="228" t="s">
        <v>3392</v>
      </c>
      <c r="F240" s="229" t="s">
        <v>3393</v>
      </c>
      <c r="G240" s="230" t="s">
        <v>330</v>
      </c>
      <c r="H240" s="231">
        <v>81.15</v>
      </c>
      <c r="I240" s="26"/>
      <c r="J240" s="232">
        <f>ROUND(I240*H240,2)</f>
        <v>0</v>
      </c>
      <c r="K240" s="229" t="s">
        <v>202</v>
      </c>
      <c r="L240" s="141"/>
      <c r="M240" s="233" t="s">
        <v>5</v>
      </c>
      <c r="N240" s="234" t="s">
        <v>42</v>
      </c>
      <c r="O240" s="142"/>
      <c r="P240" s="235">
        <f>O240*H240</f>
        <v>0</v>
      </c>
      <c r="Q240" s="235">
        <v>0.27994</v>
      </c>
      <c r="R240" s="235">
        <f>Q240*H240</f>
        <v>22.717131000000002</v>
      </c>
      <c r="S240" s="235">
        <v>0</v>
      </c>
      <c r="T240" s="236">
        <f>S240*H240</f>
        <v>0</v>
      </c>
      <c r="AR240" s="128" t="s">
        <v>203</v>
      </c>
      <c r="AT240" s="128" t="s">
        <v>198</v>
      </c>
      <c r="AU240" s="128" t="s">
        <v>78</v>
      </c>
      <c r="AY240" s="128" t="s">
        <v>196</v>
      </c>
      <c r="BE240" s="237">
        <f>IF(N240="základní",J240,0)</f>
        <v>0</v>
      </c>
      <c r="BF240" s="237">
        <f>IF(N240="snížená",J240,0)</f>
        <v>0</v>
      </c>
      <c r="BG240" s="237">
        <f>IF(N240="zákl. přenesená",J240,0)</f>
        <v>0</v>
      </c>
      <c r="BH240" s="237">
        <f>IF(N240="sníž. přenesená",J240,0)</f>
        <v>0</v>
      </c>
      <c r="BI240" s="237">
        <f>IF(N240="nulová",J240,0)</f>
        <v>0</v>
      </c>
      <c r="BJ240" s="128" t="s">
        <v>78</v>
      </c>
      <c r="BK240" s="237">
        <f>ROUND(I240*H240,2)</f>
        <v>0</v>
      </c>
      <c r="BL240" s="128" t="s">
        <v>203</v>
      </c>
      <c r="BM240" s="128" t="s">
        <v>385</v>
      </c>
    </row>
    <row r="241" spans="2:51" s="250" customFormat="1" ht="13.5">
      <c r="B241" s="249"/>
      <c r="D241" s="238" t="s">
        <v>206</v>
      </c>
      <c r="E241" s="251" t="s">
        <v>5</v>
      </c>
      <c r="F241" s="252" t="s">
        <v>3311</v>
      </c>
      <c r="H241" s="253">
        <v>81.15</v>
      </c>
      <c r="I241" s="28"/>
      <c r="L241" s="249"/>
      <c r="M241" s="254"/>
      <c r="N241" s="255"/>
      <c r="O241" s="255"/>
      <c r="P241" s="255"/>
      <c r="Q241" s="255"/>
      <c r="R241" s="255"/>
      <c r="S241" s="255"/>
      <c r="T241" s="256"/>
      <c r="AT241" s="251" t="s">
        <v>206</v>
      </c>
      <c r="AU241" s="251" t="s">
        <v>78</v>
      </c>
      <c r="AV241" s="250" t="s">
        <v>80</v>
      </c>
      <c r="AW241" s="250" t="s">
        <v>34</v>
      </c>
      <c r="AX241" s="250" t="s">
        <v>71</v>
      </c>
      <c r="AY241" s="251" t="s">
        <v>196</v>
      </c>
    </row>
    <row r="242" spans="2:51" s="258" customFormat="1" ht="13.5">
      <c r="B242" s="257"/>
      <c r="D242" s="238" t="s">
        <v>206</v>
      </c>
      <c r="E242" s="259" t="s">
        <v>5</v>
      </c>
      <c r="F242" s="260" t="s">
        <v>209</v>
      </c>
      <c r="H242" s="261">
        <v>81.15</v>
      </c>
      <c r="I242" s="29"/>
      <c r="L242" s="257"/>
      <c r="M242" s="262"/>
      <c r="N242" s="263"/>
      <c r="O242" s="263"/>
      <c r="P242" s="263"/>
      <c r="Q242" s="263"/>
      <c r="R242" s="263"/>
      <c r="S242" s="263"/>
      <c r="T242" s="264"/>
      <c r="AT242" s="259" t="s">
        <v>206</v>
      </c>
      <c r="AU242" s="259" t="s">
        <v>78</v>
      </c>
      <c r="AV242" s="258" t="s">
        <v>203</v>
      </c>
      <c r="AW242" s="258" t="s">
        <v>34</v>
      </c>
      <c r="AX242" s="258" t="s">
        <v>78</v>
      </c>
      <c r="AY242" s="259" t="s">
        <v>196</v>
      </c>
    </row>
    <row r="243" spans="2:65" s="140" customFormat="1" ht="25.5" customHeight="1">
      <c r="B243" s="141"/>
      <c r="C243" s="227" t="s">
        <v>372</v>
      </c>
      <c r="D243" s="227" t="s">
        <v>198</v>
      </c>
      <c r="E243" s="228" t="s">
        <v>3394</v>
      </c>
      <c r="F243" s="229" t="s">
        <v>3395</v>
      </c>
      <c r="G243" s="230" t="s">
        <v>330</v>
      </c>
      <c r="H243" s="231">
        <v>186.4</v>
      </c>
      <c r="I243" s="26"/>
      <c r="J243" s="232">
        <f>ROUND(I243*H243,2)</f>
        <v>0</v>
      </c>
      <c r="K243" s="229" t="s">
        <v>202</v>
      </c>
      <c r="L243" s="141"/>
      <c r="M243" s="233" t="s">
        <v>5</v>
      </c>
      <c r="N243" s="234" t="s">
        <v>42</v>
      </c>
      <c r="O243" s="142"/>
      <c r="P243" s="235">
        <f>O243*H243</f>
        <v>0</v>
      </c>
      <c r="Q243" s="235">
        <v>0.378</v>
      </c>
      <c r="R243" s="235">
        <f>Q243*H243</f>
        <v>70.4592</v>
      </c>
      <c r="S243" s="235">
        <v>0</v>
      </c>
      <c r="T243" s="236">
        <f>S243*H243</f>
        <v>0</v>
      </c>
      <c r="AR243" s="128" t="s">
        <v>203</v>
      </c>
      <c r="AT243" s="128" t="s">
        <v>198</v>
      </c>
      <c r="AU243" s="128" t="s">
        <v>78</v>
      </c>
      <c r="AY243" s="128" t="s">
        <v>196</v>
      </c>
      <c r="BE243" s="237">
        <f>IF(N243="základní",J243,0)</f>
        <v>0</v>
      </c>
      <c r="BF243" s="237">
        <f>IF(N243="snížená",J243,0)</f>
        <v>0</v>
      </c>
      <c r="BG243" s="237">
        <f>IF(N243="zákl. přenesená",J243,0)</f>
        <v>0</v>
      </c>
      <c r="BH243" s="237">
        <f>IF(N243="sníž. přenesená",J243,0)</f>
        <v>0</v>
      </c>
      <c r="BI243" s="237">
        <f>IF(N243="nulová",J243,0)</f>
        <v>0</v>
      </c>
      <c r="BJ243" s="128" t="s">
        <v>78</v>
      </c>
      <c r="BK243" s="237">
        <f>ROUND(I243*H243,2)</f>
        <v>0</v>
      </c>
      <c r="BL243" s="128" t="s">
        <v>203</v>
      </c>
      <c r="BM243" s="128" t="s">
        <v>390</v>
      </c>
    </row>
    <row r="244" spans="2:51" s="250" customFormat="1" ht="13.5">
      <c r="B244" s="249"/>
      <c r="D244" s="238" t="s">
        <v>206</v>
      </c>
      <c r="E244" s="251" t="s">
        <v>5</v>
      </c>
      <c r="F244" s="252" t="s">
        <v>3309</v>
      </c>
      <c r="H244" s="253">
        <v>173.25</v>
      </c>
      <c r="I244" s="28"/>
      <c r="L244" s="249"/>
      <c r="M244" s="254"/>
      <c r="N244" s="255"/>
      <c r="O244" s="255"/>
      <c r="P244" s="255"/>
      <c r="Q244" s="255"/>
      <c r="R244" s="255"/>
      <c r="S244" s="255"/>
      <c r="T244" s="256"/>
      <c r="AT244" s="251" t="s">
        <v>206</v>
      </c>
      <c r="AU244" s="251" t="s">
        <v>78</v>
      </c>
      <c r="AV244" s="250" t="s">
        <v>80</v>
      </c>
      <c r="AW244" s="250" t="s">
        <v>34</v>
      </c>
      <c r="AX244" s="250" t="s">
        <v>71</v>
      </c>
      <c r="AY244" s="251" t="s">
        <v>196</v>
      </c>
    </row>
    <row r="245" spans="2:51" s="250" customFormat="1" ht="13.5">
      <c r="B245" s="249"/>
      <c r="D245" s="238" t="s">
        <v>206</v>
      </c>
      <c r="E245" s="251" t="s">
        <v>5</v>
      </c>
      <c r="F245" s="252" t="s">
        <v>3310</v>
      </c>
      <c r="H245" s="253">
        <v>13.15</v>
      </c>
      <c r="I245" s="28"/>
      <c r="L245" s="249"/>
      <c r="M245" s="254"/>
      <c r="N245" s="255"/>
      <c r="O245" s="255"/>
      <c r="P245" s="255"/>
      <c r="Q245" s="255"/>
      <c r="R245" s="255"/>
      <c r="S245" s="255"/>
      <c r="T245" s="256"/>
      <c r="AT245" s="251" t="s">
        <v>206</v>
      </c>
      <c r="AU245" s="251" t="s">
        <v>78</v>
      </c>
      <c r="AV245" s="250" t="s">
        <v>80</v>
      </c>
      <c r="AW245" s="250" t="s">
        <v>34</v>
      </c>
      <c r="AX245" s="250" t="s">
        <v>71</v>
      </c>
      <c r="AY245" s="251" t="s">
        <v>196</v>
      </c>
    </row>
    <row r="246" spans="2:51" s="258" customFormat="1" ht="13.5">
      <c r="B246" s="257"/>
      <c r="D246" s="238" t="s">
        <v>206</v>
      </c>
      <c r="E246" s="259" t="s">
        <v>5</v>
      </c>
      <c r="F246" s="260" t="s">
        <v>209</v>
      </c>
      <c r="H246" s="261">
        <v>186.4</v>
      </c>
      <c r="I246" s="29"/>
      <c r="L246" s="257"/>
      <c r="M246" s="262"/>
      <c r="N246" s="263"/>
      <c r="O246" s="263"/>
      <c r="P246" s="263"/>
      <c r="Q246" s="263"/>
      <c r="R246" s="263"/>
      <c r="S246" s="263"/>
      <c r="T246" s="264"/>
      <c r="AT246" s="259" t="s">
        <v>206</v>
      </c>
      <c r="AU246" s="259" t="s">
        <v>78</v>
      </c>
      <c r="AV246" s="258" t="s">
        <v>203</v>
      </c>
      <c r="AW246" s="258" t="s">
        <v>34</v>
      </c>
      <c r="AX246" s="258" t="s">
        <v>78</v>
      </c>
      <c r="AY246" s="259" t="s">
        <v>196</v>
      </c>
    </row>
    <row r="247" spans="2:65" s="140" customFormat="1" ht="51" customHeight="1">
      <c r="B247" s="141"/>
      <c r="C247" s="227" t="s">
        <v>325</v>
      </c>
      <c r="D247" s="227" t="s">
        <v>198</v>
      </c>
      <c r="E247" s="228" t="s">
        <v>3396</v>
      </c>
      <c r="F247" s="229" t="s">
        <v>3397</v>
      </c>
      <c r="G247" s="230" t="s">
        <v>330</v>
      </c>
      <c r="H247" s="231">
        <v>81.15</v>
      </c>
      <c r="I247" s="26"/>
      <c r="J247" s="232">
        <f>ROUND(I247*H247,2)</f>
        <v>0</v>
      </c>
      <c r="K247" s="229" t="s">
        <v>202</v>
      </c>
      <c r="L247" s="141"/>
      <c r="M247" s="233" t="s">
        <v>5</v>
      </c>
      <c r="N247" s="234" t="s">
        <v>42</v>
      </c>
      <c r="O247" s="142"/>
      <c r="P247" s="235">
        <f>O247*H247</f>
        <v>0</v>
      </c>
      <c r="Q247" s="235">
        <v>0.08425</v>
      </c>
      <c r="R247" s="235">
        <f>Q247*H247</f>
        <v>6.836887500000001</v>
      </c>
      <c r="S247" s="235">
        <v>0</v>
      </c>
      <c r="T247" s="236">
        <f>S247*H247</f>
        <v>0</v>
      </c>
      <c r="AR247" s="128" t="s">
        <v>203</v>
      </c>
      <c r="AT247" s="128" t="s">
        <v>198</v>
      </c>
      <c r="AU247" s="128" t="s">
        <v>78</v>
      </c>
      <c r="AY247" s="128" t="s">
        <v>196</v>
      </c>
      <c r="BE247" s="237">
        <f>IF(N247="základní",J247,0)</f>
        <v>0</v>
      </c>
      <c r="BF247" s="237">
        <f>IF(N247="snížená",J247,0)</f>
        <v>0</v>
      </c>
      <c r="BG247" s="237">
        <f>IF(N247="zákl. přenesená",J247,0)</f>
        <v>0</v>
      </c>
      <c r="BH247" s="237">
        <f>IF(N247="sníž. přenesená",J247,0)</f>
        <v>0</v>
      </c>
      <c r="BI247" s="237">
        <f>IF(N247="nulová",J247,0)</f>
        <v>0</v>
      </c>
      <c r="BJ247" s="128" t="s">
        <v>78</v>
      </c>
      <c r="BK247" s="237">
        <f>ROUND(I247*H247,2)</f>
        <v>0</v>
      </c>
      <c r="BL247" s="128" t="s">
        <v>203</v>
      </c>
      <c r="BM247" s="128" t="s">
        <v>393</v>
      </c>
    </row>
    <row r="248" spans="2:47" s="140" customFormat="1" ht="189">
      <c r="B248" s="141"/>
      <c r="D248" s="238" t="s">
        <v>204</v>
      </c>
      <c r="F248" s="239" t="s">
        <v>3398</v>
      </c>
      <c r="I248" s="22"/>
      <c r="L248" s="141"/>
      <c r="M248" s="240"/>
      <c r="N248" s="142"/>
      <c r="O248" s="142"/>
      <c r="P248" s="142"/>
      <c r="Q248" s="142"/>
      <c r="R248" s="142"/>
      <c r="S248" s="142"/>
      <c r="T248" s="241"/>
      <c r="AT248" s="128" t="s">
        <v>204</v>
      </c>
      <c r="AU248" s="128" t="s">
        <v>78</v>
      </c>
    </row>
    <row r="249" spans="2:51" s="250" customFormat="1" ht="13.5">
      <c r="B249" s="249"/>
      <c r="D249" s="238" t="s">
        <v>206</v>
      </c>
      <c r="E249" s="251" t="s">
        <v>5</v>
      </c>
      <c r="F249" s="252" t="s">
        <v>3311</v>
      </c>
      <c r="H249" s="253">
        <v>81.15</v>
      </c>
      <c r="I249" s="28"/>
      <c r="L249" s="249"/>
      <c r="M249" s="254"/>
      <c r="N249" s="255"/>
      <c r="O249" s="255"/>
      <c r="P249" s="255"/>
      <c r="Q249" s="255"/>
      <c r="R249" s="255"/>
      <c r="S249" s="255"/>
      <c r="T249" s="256"/>
      <c r="AT249" s="251" t="s">
        <v>206</v>
      </c>
      <c r="AU249" s="251" t="s">
        <v>78</v>
      </c>
      <c r="AV249" s="250" t="s">
        <v>80</v>
      </c>
      <c r="AW249" s="250" t="s">
        <v>34</v>
      </c>
      <c r="AX249" s="250" t="s">
        <v>71</v>
      </c>
      <c r="AY249" s="251" t="s">
        <v>196</v>
      </c>
    </row>
    <row r="250" spans="2:51" s="258" customFormat="1" ht="13.5">
      <c r="B250" s="257"/>
      <c r="D250" s="238" t="s">
        <v>206</v>
      </c>
      <c r="E250" s="259" t="s">
        <v>5</v>
      </c>
      <c r="F250" s="260" t="s">
        <v>209</v>
      </c>
      <c r="H250" s="261">
        <v>81.15</v>
      </c>
      <c r="I250" s="29"/>
      <c r="L250" s="257"/>
      <c r="M250" s="262"/>
      <c r="N250" s="263"/>
      <c r="O250" s="263"/>
      <c r="P250" s="263"/>
      <c r="Q250" s="263"/>
      <c r="R250" s="263"/>
      <c r="S250" s="263"/>
      <c r="T250" s="264"/>
      <c r="AT250" s="259" t="s">
        <v>206</v>
      </c>
      <c r="AU250" s="259" t="s">
        <v>78</v>
      </c>
      <c r="AV250" s="258" t="s">
        <v>203</v>
      </c>
      <c r="AW250" s="258" t="s">
        <v>34</v>
      </c>
      <c r="AX250" s="258" t="s">
        <v>78</v>
      </c>
      <c r="AY250" s="259" t="s">
        <v>196</v>
      </c>
    </row>
    <row r="251" spans="2:65" s="140" customFormat="1" ht="51" customHeight="1">
      <c r="B251" s="141"/>
      <c r="C251" s="227" t="s">
        <v>379</v>
      </c>
      <c r="D251" s="227" t="s">
        <v>198</v>
      </c>
      <c r="E251" s="228" t="s">
        <v>3399</v>
      </c>
      <c r="F251" s="229" t="s">
        <v>3400</v>
      </c>
      <c r="G251" s="230" t="s">
        <v>330</v>
      </c>
      <c r="H251" s="231">
        <v>186.4</v>
      </c>
      <c r="I251" s="26"/>
      <c r="J251" s="232">
        <f>ROUND(I251*H251,2)</f>
        <v>0</v>
      </c>
      <c r="K251" s="229" t="s">
        <v>202</v>
      </c>
      <c r="L251" s="141"/>
      <c r="M251" s="233" t="s">
        <v>5</v>
      </c>
      <c r="N251" s="234" t="s">
        <v>42</v>
      </c>
      <c r="O251" s="142"/>
      <c r="P251" s="235">
        <f>O251*H251</f>
        <v>0</v>
      </c>
      <c r="Q251" s="235">
        <v>0.08565</v>
      </c>
      <c r="R251" s="235">
        <f>Q251*H251</f>
        <v>15.965160000000001</v>
      </c>
      <c r="S251" s="235">
        <v>0</v>
      </c>
      <c r="T251" s="236">
        <f>S251*H251</f>
        <v>0</v>
      </c>
      <c r="AR251" s="128" t="s">
        <v>203</v>
      </c>
      <c r="AT251" s="128" t="s">
        <v>198</v>
      </c>
      <c r="AU251" s="128" t="s">
        <v>78</v>
      </c>
      <c r="AY251" s="128" t="s">
        <v>196</v>
      </c>
      <c r="BE251" s="237">
        <f>IF(N251="základní",J251,0)</f>
        <v>0</v>
      </c>
      <c r="BF251" s="237">
        <f>IF(N251="snížená",J251,0)</f>
        <v>0</v>
      </c>
      <c r="BG251" s="237">
        <f>IF(N251="zákl. přenesená",J251,0)</f>
        <v>0</v>
      </c>
      <c r="BH251" s="237">
        <f>IF(N251="sníž. přenesená",J251,0)</f>
        <v>0</v>
      </c>
      <c r="BI251" s="237">
        <f>IF(N251="nulová",J251,0)</f>
        <v>0</v>
      </c>
      <c r="BJ251" s="128" t="s">
        <v>78</v>
      </c>
      <c r="BK251" s="237">
        <f>ROUND(I251*H251,2)</f>
        <v>0</v>
      </c>
      <c r="BL251" s="128" t="s">
        <v>203</v>
      </c>
      <c r="BM251" s="128" t="s">
        <v>397</v>
      </c>
    </row>
    <row r="252" spans="2:47" s="140" customFormat="1" ht="189">
      <c r="B252" s="141"/>
      <c r="D252" s="238" t="s">
        <v>204</v>
      </c>
      <c r="F252" s="239" t="s">
        <v>3398</v>
      </c>
      <c r="I252" s="22"/>
      <c r="L252" s="141"/>
      <c r="M252" s="240"/>
      <c r="N252" s="142"/>
      <c r="O252" s="142"/>
      <c r="P252" s="142"/>
      <c r="Q252" s="142"/>
      <c r="R252" s="142"/>
      <c r="S252" s="142"/>
      <c r="T252" s="241"/>
      <c r="AT252" s="128" t="s">
        <v>204</v>
      </c>
      <c r="AU252" s="128" t="s">
        <v>78</v>
      </c>
    </row>
    <row r="253" spans="2:51" s="250" customFormat="1" ht="13.5">
      <c r="B253" s="249"/>
      <c r="D253" s="238" t="s">
        <v>206</v>
      </c>
      <c r="E253" s="251" t="s">
        <v>5</v>
      </c>
      <c r="F253" s="252" t="s">
        <v>3309</v>
      </c>
      <c r="H253" s="253">
        <v>173.25</v>
      </c>
      <c r="I253" s="28"/>
      <c r="L253" s="249"/>
      <c r="M253" s="254"/>
      <c r="N253" s="255"/>
      <c r="O253" s="255"/>
      <c r="P253" s="255"/>
      <c r="Q253" s="255"/>
      <c r="R253" s="255"/>
      <c r="S253" s="255"/>
      <c r="T253" s="256"/>
      <c r="AT253" s="251" t="s">
        <v>206</v>
      </c>
      <c r="AU253" s="251" t="s">
        <v>78</v>
      </c>
      <c r="AV253" s="250" t="s">
        <v>80</v>
      </c>
      <c r="AW253" s="250" t="s">
        <v>34</v>
      </c>
      <c r="AX253" s="250" t="s">
        <v>71</v>
      </c>
      <c r="AY253" s="251" t="s">
        <v>196</v>
      </c>
    </row>
    <row r="254" spans="2:51" s="250" customFormat="1" ht="13.5">
      <c r="B254" s="249"/>
      <c r="D254" s="238" t="s">
        <v>206</v>
      </c>
      <c r="E254" s="251" t="s">
        <v>5</v>
      </c>
      <c r="F254" s="252" t="s">
        <v>3310</v>
      </c>
      <c r="H254" s="253">
        <v>13.15</v>
      </c>
      <c r="I254" s="28"/>
      <c r="L254" s="249"/>
      <c r="M254" s="254"/>
      <c r="N254" s="255"/>
      <c r="O254" s="255"/>
      <c r="P254" s="255"/>
      <c r="Q254" s="255"/>
      <c r="R254" s="255"/>
      <c r="S254" s="255"/>
      <c r="T254" s="256"/>
      <c r="AT254" s="251" t="s">
        <v>206</v>
      </c>
      <c r="AU254" s="251" t="s">
        <v>78</v>
      </c>
      <c r="AV254" s="250" t="s">
        <v>80</v>
      </c>
      <c r="AW254" s="250" t="s">
        <v>34</v>
      </c>
      <c r="AX254" s="250" t="s">
        <v>71</v>
      </c>
      <c r="AY254" s="251" t="s">
        <v>196</v>
      </c>
    </row>
    <row r="255" spans="2:51" s="258" customFormat="1" ht="13.5">
      <c r="B255" s="257"/>
      <c r="D255" s="238" t="s">
        <v>206</v>
      </c>
      <c r="E255" s="259" t="s">
        <v>5</v>
      </c>
      <c r="F255" s="260" t="s">
        <v>209</v>
      </c>
      <c r="H255" s="261">
        <v>186.4</v>
      </c>
      <c r="I255" s="29"/>
      <c r="L255" s="257"/>
      <c r="M255" s="262"/>
      <c r="N255" s="263"/>
      <c r="O255" s="263"/>
      <c r="P255" s="263"/>
      <c r="Q255" s="263"/>
      <c r="R255" s="263"/>
      <c r="S255" s="263"/>
      <c r="T255" s="264"/>
      <c r="AT255" s="259" t="s">
        <v>206</v>
      </c>
      <c r="AU255" s="259" t="s">
        <v>78</v>
      </c>
      <c r="AV255" s="258" t="s">
        <v>203</v>
      </c>
      <c r="AW255" s="258" t="s">
        <v>34</v>
      </c>
      <c r="AX255" s="258" t="s">
        <v>78</v>
      </c>
      <c r="AY255" s="259" t="s">
        <v>196</v>
      </c>
    </row>
    <row r="256" spans="2:65" s="140" customFormat="1" ht="16.5" customHeight="1">
      <c r="B256" s="141"/>
      <c r="C256" s="227" t="s">
        <v>331</v>
      </c>
      <c r="D256" s="227" t="s">
        <v>198</v>
      </c>
      <c r="E256" s="228" t="s">
        <v>3401</v>
      </c>
      <c r="F256" s="229" t="s">
        <v>3402</v>
      </c>
      <c r="G256" s="230" t="s">
        <v>330</v>
      </c>
      <c r="H256" s="231">
        <v>1.9</v>
      </c>
      <c r="I256" s="26"/>
      <c r="J256" s="232">
        <f>ROUND(I256*H256,2)</f>
        <v>0</v>
      </c>
      <c r="K256" s="229" t="s">
        <v>5</v>
      </c>
      <c r="L256" s="141"/>
      <c r="M256" s="233" t="s">
        <v>5</v>
      </c>
      <c r="N256" s="234" t="s">
        <v>42</v>
      </c>
      <c r="O256" s="142"/>
      <c r="P256" s="235">
        <f>O256*H256</f>
        <v>0</v>
      </c>
      <c r="Q256" s="235">
        <v>0</v>
      </c>
      <c r="R256" s="235">
        <f>Q256*H256</f>
        <v>0</v>
      </c>
      <c r="S256" s="235">
        <v>0</v>
      </c>
      <c r="T256" s="236">
        <f>S256*H256</f>
        <v>0</v>
      </c>
      <c r="AR256" s="128" t="s">
        <v>203</v>
      </c>
      <c r="AT256" s="128" t="s">
        <v>198</v>
      </c>
      <c r="AU256" s="128" t="s">
        <v>78</v>
      </c>
      <c r="AY256" s="128" t="s">
        <v>196</v>
      </c>
      <c r="BE256" s="237">
        <f>IF(N256="základní",J256,0)</f>
        <v>0</v>
      </c>
      <c r="BF256" s="237">
        <f>IF(N256="snížená",J256,0)</f>
        <v>0</v>
      </c>
      <c r="BG256" s="237">
        <f>IF(N256="zákl. přenesená",J256,0)</f>
        <v>0</v>
      </c>
      <c r="BH256" s="237">
        <f>IF(N256="sníž. přenesená",J256,0)</f>
        <v>0</v>
      </c>
      <c r="BI256" s="237">
        <f>IF(N256="nulová",J256,0)</f>
        <v>0</v>
      </c>
      <c r="BJ256" s="128" t="s">
        <v>78</v>
      </c>
      <c r="BK256" s="237">
        <f>ROUND(I256*H256,2)</f>
        <v>0</v>
      </c>
      <c r="BL256" s="128" t="s">
        <v>203</v>
      </c>
      <c r="BM256" s="128" t="s">
        <v>400</v>
      </c>
    </row>
    <row r="257" spans="2:51" s="250" customFormat="1" ht="13.5">
      <c r="B257" s="249"/>
      <c r="D257" s="238" t="s">
        <v>206</v>
      </c>
      <c r="E257" s="251" t="s">
        <v>5</v>
      </c>
      <c r="F257" s="252" t="s">
        <v>3403</v>
      </c>
      <c r="H257" s="253">
        <v>1.9</v>
      </c>
      <c r="I257" s="28"/>
      <c r="L257" s="249"/>
      <c r="M257" s="254"/>
      <c r="N257" s="255"/>
      <c r="O257" s="255"/>
      <c r="P257" s="255"/>
      <c r="Q257" s="255"/>
      <c r="R257" s="255"/>
      <c r="S257" s="255"/>
      <c r="T257" s="256"/>
      <c r="AT257" s="251" t="s">
        <v>206</v>
      </c>
      <c r="AU257" s="251" t="s">
        <v>78</v>
      </c>
      <c r="AV257" s="250" t="s">
        <v>80</v>
      </c>
      <c r="AW257" s="250" t="s">
        <v>34</v>
      </c>
      <c r="AX257" s="250" t="s">
        <v>71</v>
      </c>
      <c r="AY257" s="251" t="s">
        <v>196</v>
      </c>
    </row>
    <row r="258" spans="2:51" s="258" customFormat="1" ht="13.5">
      <c r="B258" s="257"/>
      <c r="D258" s="238" t="s">
        <v>206</v>
      </c>
      <c r="E258" s="259" t="s">
        <v>5</v>
      </c>
      <c r="F258" s="260" t="s">
        <v>209</v>
      </c>
      <c r="H258" s="261">
        <v>1.9</v>
      </c>
      <c r="I258" s="29"/>
      <c r="L258" s="257"/>
      <c r="M258" s="262"/>
      <c r="N258" s="263"/>
      <c r="O258" s="263"/>
      <c r="P258" s="263"/>
      <c r="Q258" s="263"/>
      <c r="R258" s="263"/>
      <c r="S258" s="263"/>
      <c r="T258" s="264"/>
      <c r="AT258" s="259" t="s">
        <v>206</v>
      </c>
      <c r="AU258" s="259" t="s">
        <v>78</v>
      </c>
      <c r="AV258" s="258" t="s">
        <v>203</v>
      </c>
      <c r="AW258" s="258" t="s">
        <v>34</v>
      </c>
      <c r="AX258" s="258" t="s">
        <v>78</v>
      </c>
      <c r="AY258" s="259" t="s">
        <v>196</v>
      </c>
    </row>
    <row r="259" spans="2:65" s="140" customFormat="1" ht="16.5" customHeight="1">
      <c r="B259" s="141"/>
      <c r="C259" s="266" t="s">
        <v>387</v>
      </c>
      <c r="D259" s="266" t="s">
        <v>297</v>
      </c>
      <c r="E259" s="267" t="s">
        <v>3404</v>
      </c>
      <c r="F259" s="268" t="s">
        <v>3405</v>
      </c>
      <c r="G259" s="269" t="s">
        <v>330</v>
      </c>
      <c r="H259" s="270">
        <v>85.208</v>
      </c>
      <c r="I259" s="30"/>
      <c r="J259" s="271">
        <f>ROUND(I259*H259,2)</f>
        <v>0</v>
      </c>
      <c r="K259" s="268" t="s">
        <v>202</v>
      </c>
      <c r="L259" s="272"/>
      <c r="M259" s="273" t="s">
        <v>5</v>
      </c>
      <c r="N259" s="274" t="s">
        <v>42</v>
      </c>
      <c r="O259" s="142"/>
      <c r="P259" s="235">
        <f>O259*H259</f>
        <v>0</v>
      </c>
      <c r="Q259" s="235">
        <v>0.131</v>
      </c>
      <c r="R259" s="235">
        <f>Q259*H259</f>
        <v>11.162248</v>
      </c>
      <c r="S259" s="235">
        <v>0</v>
      </c>
      <c r="T259" s="236">
        <f>S259*H259</f>
        <v>0</v>
      </c>
      <c r="AR259" s="128" t="s">
        <v>230</v>
      </c>
      <c r="AT259" s="128" t="s">
        <v>297</v>
      </c>
      <c r="AU259" s="128" t="s">
        <v>78</v>
      </c>
      <c r="AY259" s="128" t="s">
        <v>196</v>
      </c>
      <c r="BE259" s="237">
        <f>IF(N259="základní",J259,0)</f>
        <v>0</v>
      </c>
      <c r="BF259" s="237">
        <f>IF(N259="snížená",J259,0)</f>
        <v>0</v>
      </c>
      <c r="BG259" s="237">
        <f>IF(N259="zákl. přenesená",J259,0)</f>
        <v>0</v>
      </c>
      <c r="BH259" s="237">
        <f>IF(N259="sníž. přenesená",J259,0)</f>
        <v>0</v>
      </c>
      <c r="BI259" s="237">
        <f>IF(N259="nulová",J259,0)</f>
        <v>0</v>
      </c>
      <c r="BJ259" s="128" t="s">
        <v>78</v>
      </c>
      <c r="BK259" s="237">
        <f>ROUND(I259*H259,2)</f>
        <v>0</v>
      </c>
      <c r="BL259" s="128" t="s">
        <v>203</v>
      </c>
      <c r="BM259" s="128" t="s">
        <v>405</v>
      </c>
    </row>
    <row r="260" spans="2:51" s="250" customFormat="1" ht="13.5">
      <c r="B260" s="249"/>
      <c r="D260" s="238" t="s">
        <v>206</v>
      </c>
      <c r="E260" s="251" t="s">
        <v>5</v>
      </c>
      <c r="F260" s="252" t="s">
        <v>3311</v>
      </c>
      <c r="H260" s="253">
        <v>81.15</v>
      </c>
      <c r="I260" s="28"/>
      <c r="L260" s="249"/>
      <c r="M260" s="254"/>
      <c r="N260" s="255"/>
      <c r="O260" s="255"/>
      <c r="P260" s="255"/>
      <c r="Q260" s="255"/>
      <c r="R260" s="255"/>
      <c r="S260" s="255"/>
      <c r="T260" s="256"/>
      <c r="AT260" s="251" t="s">
        <v>206</v>
      </c>
      <c r="AU260" s="251" t="s">
        <v>78</v>
      </c>
      <c r="AV260" s="250" t="s">
        <v>80</v>
      </c>
      <c r="AW260" s="250" t="s">
        <v>34</v>
      </c>
      <c r="AX260" s="250" t="s">
        <v>71</v>
      </c>
      <c r="AY260" s="251" t="s">
        <v>196</v>
      </c>
    </row>
    <row r="261" spans="2:51" s="250" customFormat="1" ht="13.5">
      <c r="B261" s="249"/>
      <c r="D261" s="238" t="s">
        <v>206</v>
      </c>
      <c r="E261" s="251" t="s">
        <v>5</v>
      </c>
      <c r="F261" s="252" t="s">
        <v>3406</v>
      </c>
      <c r="H261" s="253">
        <v>4.058</v>
      </c>
      <c r="I261" s="28"/>
      <c r="L261" s="249"/>
      <c r="M261" s="254"/>
      <c r="N261" s="255"/>
      <c r="O261" s="255"/>
      <c r="P261" s="255"/>
      <c r="Q261" s="255"/>
      <c r="R261" s="255"/>
      <c r="S261" s="255"/>
      <c r="T261" s="256"/>
      <c r="AT261" s="251" t="s">
        <v>206</v>
      </c>
      <c r="AU261" s="251" t="s">
        <v>78</v>
      </c>
      <c r="AV261" s="250" t="s">
        <v>80</v>
      </c>
      <c r="AW261" s="250" t="s">
        <v>34</v>
      </c>
      <c r="AX261" s="250" t="s">
        <v>71</v>
      </c>
      <c r="AY261" s="251" t="s">
        <v>196</v>
      </c>
    </row>
    <row r="262" spans="2:51" s="258" customFormat="1" ht="13.5">
      <c r="B262" s="257"/>
      <c r="D262" s="238" t="s">
        <v>206</v>
      </c>
      <c r="E262" s="259" t="s">
        <v>5</v>
      </c>
      <c r="F262" s="260" t="s">
        <v>209</v>
      </c>
      <c r="H262" s="261">
        <v>85.208</v>
      </c>
      <c r="I262" s="29"/>
      <c r="L262" s="257"/>
      <c r="M262" s="262"/>
      <c r="N262" s="263"/>
      <c r="O262" s="263"/>
      <c r="P262" s="263"/>
      <c r="Q262" s="263"/>
      <c r="R262" s="263"/>
      <c r="S262" s="263"/>
      <c r="T262" s="264"/>
      <c r="AT262" s="259" t="s">
        <v>206</v>
      </c>
      <c r="AU262" s="259" t="s">
        <v>78</v>
      </c>
      <c r="AV262" s="258" t="s">
        <v>203</v>
      </c>
      <c r="AW262" s="258" t="s">
        <v>34</v>
      </c>
      <c r="AX262" s="258" t="s">
        <v>78</v>
      </c>
      <c r="AY262" s="259" t="s">
        <v>196</v>
      </c>
    </row>
    <row r="263" spans="2:65" s="140" customFormat="1" ht="16.5" customHeight="1">
      <c r="B263" s="141"/>
      <c r="C263" s="266" t="s">
        <v>333</v>
      </c>
      <c r="D263" s="266" t="s">
        <v>297</v>
      </c>
      <c r="E263" s="267" t="s">
        <v>3407</v>
      </c>
      <c r="F263" s="268" t="s">
        <v>3408</v>
      </c>
      <c r="G263" s="269" t="s">
        <v>330</v>
      </c>
      <c r="H263" s="270">
        <v>39.69</v>
      </c>
      <c r="I263" s="30"/>
      <c r="J263" s="271">
        <f>ROUND(I263*H263,2)</f>
        <v>0</v>
      </c>
      <c r="K263" s="268" t="s">
        <v>202</v>
      </c>
      <c r="L263" s="272"/>
      <c r="M263" s="273" t="s">
        <v>5</v>
      </c>
      <c r="N263" s="274" t="s">
        <v>42</v>
      </c>
      <c r="O263" s="142"/>
      <c r="P263" s="235">
        <f>O263*H263</f>
        <v>0</v>
      </c>
      <c r="Q263" s="235">
        <v>0.176</v>
      </c>
      <c r="R263" s="235">
        <f>Q263*H263</f>
        <v>6.985439999999999</v>
      </c>
      <c r="S263" s="235">
        <v>0</v>
      </c>
      <c r="T263" s="236">
        <f>S263*H263</f>
        <v>0</v>
      </c>
      <c r="AR263" s="128" t="s">
        <v>230</v>
      </c>
      <c r="AT263" s="128" t="s">
        <v>297</v>
      </c>
      <c r="AU263" s="128" t="s">
        <v>78</v>
      </c>
      <c r="AY263" s="128" t="s">
        <v>196</v>
      </c>
      <c r="BE263" s="237">
        <f>IF(N263="základní",J263,0)</f>
        <v>0</v>
      </c>
      <c r="BF263" s="237">
        <f>IF(N263="snížená",J263,0)</f>
        <v>0</v>
      </c>
      <c r="BG263" s="237">
        <f>IF(N263="zákl. přenesená",J263,0)</f>
        <v>0</v>
      </c>
      <c r="BH263" s="237">
        <f>IF(N263="sníž. přenesená",J263,0)</f>
        <v>0</v>
      </c>
      <c r="BI263" s="237">
        <f>IF(N263="nulová",J263,0)</f>
        <v>0</v>
      </c>
      <c r="BJ263" s="128" t="s">
        <v>78</v>
      </c>
      <c r="BK263" s="237">
        <f>ROUND(I263*H263,2)</f>
        <v>0</v>
      </c>
      <c r="BL263" s="128" t="s">
        <v>203</v>
      </c>
      <c r="BM263" s="128" t="s">
        <v>408</v>
      </c>
    </row>
    <row r="264" spans="2:51" s="243" customFormat="1" ht="13.5">
      <c r="B264" s="242"/>
      <c r="D264" s="238" t="s">
        <v>206</v>
      </c>
      <c r="E264" s="244" t="s">
        <v>5</v>
      </c>
      <c r="F264" s="245" t="s">
        <v>3409</v>
      </c>
      <c r="H264" s="244" t="s">
        <v>5</v>
      </c>
      <c r="I264" s="27"/>
      <c r="L264" s="242"/>
      <c r="M264" s="246"/>
      <c r="N264" s="247"/>
      <c r="O264" s="247"/>
      <c r="P264" s="247"/>
      <c r="Q264" s="247"/>
      <c r="R264" s="247"/>
      <c r="S264" s="247"/>
      <c r="T264" s="248"/>
      <c r="AT264" s="244" t="s">
        <v>206</v>
      </c>
      <c r="AU264" s="244" t="s">
        <v>78</v>
      </c>
      <c r="AV264" s="243" t="s">
        <v>78</v>
      </c>
      <c r="AW264" s="243" t="s">
        <v>34</v>
      </c>
      <c r="AX264" s="243" t="s">
        <v>71</v>
      </c>
      <c r="AY264" s="244" t="s">
        <v>196</v>
      </c>
    </row>
    <row r="265" spans="2:51" s="250" customFormat="1" ht="13.5">
      <c r="B265" s="249"/>
      <c r="D265" s="238" t="s">
        <v>206</v>
      </c>
      <c r="E265" s="251" t="s">
        <v>5</v>
      </c>
      <c r="F265" s="252" t="s">
        <v>3410</v>
      </c>
      <c r="H265" s="253">
        <v>37.8</v>
      </c>
      <c r="I265" s="28"/>
      <c r="L265" s="249"/>
      <c r="M265" s="254"/>
      <c r="N265" s="255"/>
      <c r="O265" s="255"/>
      <c r="P265" s="255"/>
      <c r="Q265" s="255"/>
      <c r="R265" s="255"/>
      <c r="S265" s="255"/>
      <c r="T265" s="256"/>
      <c r="AT265" s="251" t="s">
        <v>206</v>
      </c>
      <c r="AU265" s="251" t="s">
        <v>78</v>
      </c>
      <c r="AV265" s="250" t="s">
        <v>80</v>
      </c>
      <c r="AW265" s="250" t="s">
        <v>34</v>
      </c>
      <c r="AX265" s="250" t="s">
        <v>71</v>
      </c>
      <c r="AY265" s="251" t="s">
        <v>196</v>
      </c>
    </row>
    <row r="266" spans="2:51" s="250" customFormat="1" ht="13.5">
      <c r="B266" s="249"/>
      <c r="D266" s="238" t="s">
        <v>206</v>
      </c>
      <c r="E266" s="251" t="s">
        <v>5</v>
      </c>
      <c r="F266" s="252" t="s">
        <v>3411</v>
      </c>
      <c r="H266" s="253">
        <v>1.89</v>
      </c>
      <c r="I266" s="28"/>
      <c r="L266" s="249"/>
      <c r="M266" s="254"/>
      <c r="N266" s="255"/>
      <c r="O266" s="255"/>
      <c r="P266" s="255"/>
      <c r="Q266" s="255"/>
      <c r="R266" s="255"/>
      <c r="S266" s="255"/>
      <c r="T266" s="256"/>
      <c r="AT266" s="251" t="s">
        <v>206</v>
      </c>
      <c r="AU266" s="251" t="s">
        <v>78</v>
      </c>
      <c r="AV266" s="250" t="s">
        <v>80</v>
      </c>
      <c r="AW266" s="250" t="s">
        <v>34</v>
      </c>
      <c r="AX266" s="250" t="s">
        <v>71</v>
      </c>
      <c r="AY266" s="251" t="s">
        <v>196</v>
      </c>
    </row>
    <row r="267" spans="2:51" s="258" customFormat="1" ht="13.5">
      <c r="B267" s="257"/>
      <c r="D267" s="238" t="s">
        <v>206</v>
      </c>
      <c r="E267" s="259" t="s">
        <v>5</v>
      </c>
      <c r="F267" s="260" t="s">
        <v>209</v>
      </c>
      <c r="H267" s="261">
        <v>39.69</v>
      </c>
      <c r="I267" s="29"/>
      <c r="L267" s="257"/>
      <c r="M267" s="262"/>
      <c r="N267" s="263"/>
      <c r="O267" s="263"/>
      <c r="P267" s="263"/>
      <c r="Q267" s="263"/>
      <c r="R267" s="263"/>
      <c r="S267" s="263"/>
      <c r="T267" s="264"/>
      <c r="AT267" s="259" t="s">
        <v>206</v>
      </c>
      <c r="AU267" s="259" t="s">
        <v>78</v>
      </c>
      <c r="AV267" s="258" t="s">
        <v>203</v>
      </c>
      <c r="AW267" s="258" t="s">
        <v>34</v>
      </c>
      <c r="AX267" s="258" t="s">
        <v>78</v>
      </c>
      <c r="AY267" s="259" t="s">
        <v>196</v>
      </c>
    </row>
    <row r="268" spans="2:63" s="215" customFormat="1" ht="37.35" customHeight="1">
      <c r="B268" s="214"/>
      <c r="D268" s="216" t="s">
        <v>70</v>
      </c>
      <c r="E268" s="217" t="s">
        <v>477</v>
      </c>
      <c r="F268" s="217" t="s">
        <v>744</v>
      </c>
      <c r="I268" s="25"/>
      <c r="J268" s="218">
        <f>BK268</f>
        <v>0</v>
      </c>
      <c r="L268" s="214"/>
      <c r="M268" s="219"/>
      <c r="N268" s="220"/>
      <c r="O268" s="220"/>
      <c r="P268" s="221">
        <f>SUM(P269:P271)</f>
        <v>0</v>
      </c>
      <c r="Q268" s="220"/>
      <c r="R268" s="221">
        <f>SUM(R269:R271)</f>
        <v>5.041345499999999</v>
      </c>
      <c r="S268" s="220"/>
      <c r="T268" s="222">
        <f>SUM(T269:T271)</f>
        <v>0</v>
      </c>
      <c r="AR268" s="216" t="s">
        <v>78</v>
      </c>
      <c r="AT268" s="223" t="s">
        <v>70</v>
      </c>
      <c r="AU268" s="223" t="s">
        <v>71</v>
      </c>
      <c r="AY268" s="216" t="s">
        <v>196</v>
      </c>
      <c r="BK268" s="224">
        <f>SUM(BK269:BK271)</f>
        <v>0</v>
      </c>
    </row>
    <row r="269" spans="2:65" s="140" customFormat="1" ht="25.5" customHeight="1">
      <c r="B269" s="141"/>
      <c r="C269" s="227" t="s">
        <v>394</v>
      </c>
      <c r="D269" s="227" t="s">
        <v>198</v>
      </c>
      <c r="E269" s="228" t="s">
        <v>3412</v>
      </c>
      <c r="F269" s="229" t="s">
        <v>3413</v>
      </c>
      <c r="G269" s="230" t="s">
        <v>330</v>
      </c>
      <c r="H269" s="231">
        <v>17.775</v>
      </c>
      <c r="I269" s="26"/>
      <c r="J269" s="232">
        <f>ROUND(I269*H269,2)</f>
        <v>0</v>
      </c>
      <c r="K269" s="229" t="s">
        <v>202</v>
      </c>
      <c r="L269" s="141"/>
      <c r="M269" s="233" t="s">
        <v>5</v>
      </c>
      <c r="N269" s="234" t="s">
        <v>42</v>
      </c>
      <c r="O269" s="142"/>
      <c r="P269" s="235">
        <f>O269*H269</f>
        <v>0</v>
      </c>
      <c r="Q269" s="235">
        <v>0.28362</v>
      </c>
      <c r="R269" s="235">
        <f>Q269*H269</f>
        <v>5.041345499999999</v>
      </c>
      <c r="S269" s="235">
        <v>0</v>
      </c>
      <c r="T269" s="236">
        <f>S269*H269</f>
        <v>0</v>
      </c>
      <c r="AR269" s="128" t="s">
        <v>203</v>
      </c>
      <c r="AT269" s="128" t="s">
        <v>198</v>
      </c>
      <c r="AU269" s="128" t="s">
        <v>78</v>
      </c>
      <c r="AY269" s="128" t="s">
        <v>196</v>
      </c>
      <c r="BE269" s="237">
        <f>IF(N269="základní",J269,0)</f>
        <v>0</v>
      </c>
      <c r="BF269" s="237">
        <f>IF(N269="snížená",J269,0)</f>
        <v>0</v>
      </c>
      <c r="BG269" s="237">
        <f>IF(N269="zákl. přenesená",J269,0)</f>
        <v>0</v>
      </c>
      <c r="BH269" s="237">
        <f>IF(N269="sníž. přenesená",J269,0)</f>
        <v>0</v>
      </c>
      <c r="BI269" s="237">
        <f>IF(N269="nulová",J269,0)</f>
        <v>0</v>
      </c>
      <c r="BJ269" s="128" t="s">
        <v>78</v>
      </c>
      <c r="BK269" s="237">
        <f>ROUND(I269*H269,2)</f>
        <v>0</v>
      </c>
      <c r="BL269" s="128" t="s">
        <v>203</v>
      </c>
      <c r="BM269" s="128" t="s">
        <v>412</v>
      </c>
    </row>
    <row r="270" spans="2:51" s="250" customFormat="1" ht="13.5">
      <c r="B270" s="249"/>
      <c r="D270" s="238" t="s">
        <v>206</v>
      </c>
      <c r="E270" s="251" t="s">
        <v>5</v>
      </c>
      <c r="F270" s="252" t="s">
        <v>3414</v>
      </c>
      <c r="H270" s="253">
        <v>17.775</v>
      </c>
      <c r="I270" s="28"/>
      <c r="L270" s="249"/>
      <c r="M270" s="254"/>
      <c r="N270" s="255"/>
      <c r="O270" s="255"/>
      <c r="P270" s="255"/>
      <c r="Q270" s="255"/>
      <c r="R270" s="255"/>
      <c r="S270" s="255"/>
      <c r="T270" s="256"/>
      <c r="AT270" s="251" t="s">
        <v>206</v>
      </c>
      <c r="AU270" s="251" t="s">
        <v>78</v>
      </c>
      <c r="AV270" s="250" t="s">
        <v>80</v>
      </c>
      <c r="AW270" s="250" t="s">
        <v>34</v>
      </c>
      <c r="AX270" s="250" t="s">
        <v>71</v>
      </c>
      <c r="AY270" s="251" t="s">
        <v>196</v>
      </c>
    </row>
    <row r="271" spans="2:51" s="258" customFormat="1" ht="13.5">
      <c r="B271" s="257"/>
      <c r="D271" s="238" t="s">
        <v>206</v>
      </c>
      <c r="E271" s="259" t="s">
        <v>5</v>
      </c>
      <c r="F271" s="260" t="s">
        <v>209</v>
      </c>
      <c r="H271" s="261">
        <v>17.775</v>
      </c>
      <c r="I271" s="29"/>
      <c r="L271" s="257"/>
      <c r="M271" s="262"/>
      <c r="N271" s="263"/>
      <c r="O271" s="263"/>
      <c r="P271" s="263"/>
      <c r="Q271" s="263"/>
      <c r="R271" s="263"/>
      <c r="S271" s="263"/>
      <c r="T271" s="264"/>
      <c r="AT271" s="259" t="s">
        <v>206</v>
      </c>
      <c r="AU271" s="259" t="s">
        <v>78</v>
      </c>
      <c r="AV271" s="258" t="s">
        <v>203</v>
      </c>
      <c r="AW271" s="258" t="s">
        <v>34</v>
      </c>
      <c r="AX271" s="258" t="s">
        <v>78</v>
      </c>
      <c r="AY271" s="259" t="s">
        <v>196</v>
      </c>
    </row>
    <row r="272" spans="2:63" s="215" customFormat="1" ht="37.35" customHeight="1">
      <c r="B272" s="214"/>
      <c r="D272" s="216" t="s">
        <v>70</v>
      </c>
      <c r="E272" s="217" t="s">
        <v>242</v>
      </c>
      <c r="F272" s="217" t="s">
        <v>3415</v>
      </c>
      <c r="I272" s="25"/>
      <c r="J272" s="218">
        <f>BK272</f>
        <v>0</v>
      </c>
      <c r="L272" s="214"/>
      <c r="M272" s="219"/>
      <c r="N272" s="220"/>
      <c r="O272" s="220"/>
      <c r="P272" s="221">
        <f>SUM(P273:P274)</f>
        <v>0</v>
      </c>
      <c r="Q272" s="220"/>
      <c r="R272" s="221">
        <f>SUM(R273:R274)</f>
        <v>0</v>
      </c>
      <c r="S272" s="220"/>
      <c r="T272" s="222">
        <f>SUM(T273:T274)</f>
        <v>0</v>
      </c>
      <c r="AR272" s="216" t="s">
        <v>78</v>
      </c>
      <c r="AT272" s="223" t="s">
        <v>70</v>
      </c>
      <c r="AU272" s="223" t="s">
        <v>71</v>
      </c>
      <c r="AY272" s="216" t="s">
        <v>196</v>
      </c>
      <c r="BK272" s="224">
        <f>SUM(BK273:BK274)</f>
        <v>0</v>
      </c>
    </row>
    <row r="273" spans="2:65" s="140" customFormat="1" ht="25.5" customHeight="1">
      <c r="B273" s="141"/>
      <c r="C273" s="227" t="s">
        <v>337</v>
      </c>
      <c r="D273" s="227" t="s">
        <v>198</v>
      </c>
      <c r="E273" s="228" t="s">
        <v>3416</v>
      </c>
      <c r="F273" s="229" t="s">
        <v>3417</v>
      </c>
      <c r="G273" s="230" t="s">
        <v>304</v>
      </c>
      <c r="H273" s="231">
        <v>4</v>
      </c>
      <c r="I273" s="26"/>
      <c r="J273" s="232">
        <f>ROUND(I273*H273,2)</f>
        <v>0</v>
      </c>
      <c r="K273" s="229" t="s">
        <v>5</v>
      </c>
      <c r="L273" s="141"/>
      <c r="M273" s="233" t="s">
        <v>5</v>
      </c>
      <c r="N273" s="234" t="s">
        <v>42</v>
      </c>
      <c r="O273" s="142"/>
      <c r="P273" s="235">
        <f>O273*H273</f>
        <v>0</v>
      </c>
      <c r="Q273" s="235">
        <v>0</v>
      </c>
      <c r="R273" s="235">
        <f>Q273*H273</f>
        <v>0</v>
      </c>
      <c r="S273" s="235">
        <v>0</v>
      </c>
      <c r="T273" s="236">
        <f>S273*H273</f>
        <v>0</v>
      </c>
      <c r="AR273" s="128" t="s">
        <v>203</v>
      </c>
      <c r="AT273" s="128" t="s">
        <v>198</v>
      </c>
      <c r="AU273" s="128" t="s">
        <v>78</v>
      </c>
      <c r="AY273" s="128" t="s">
        <v>196</v>
      </c>
      <c r="BE273" s="237">
        <f>IF(N273="základní",J273,0)</f>
        <v>0</v>
      </c>
      <c r="BF273" s="237">
        <f>IF(N273="snížená",J273,0)</f>
        <v>0</v>
      </c>
      <c r="BG273" s="237">
        <f>IF(N273="zákl. přenesená",J273,0)</f>
        <v>0</v>
      </c>
      <c r="BH273" s="237">
        <f>IF(N273="sníž. přenesená",J273,0)</f>
        <v>0</v>
      </c>
      <c r="BI273" s="237">
        <f>IF(N273="nulová",J273,0)</f>
        <v>0</v>
      </c>
      <c r="BJ273" s="128" t="s">
        <v>78</v>
      </c>
      <c r="BK273" s="237">
        <f>ROUND(I273*H273,2)</f>
        <v>0</v>
      </c>
      <c r="BL273" s="128" t="s">
        <v>203</v>
      </c>
      <c r="BM273" s="128" t="s">
        <v>415</v>
      </c>
    </row>
    <row r="274" spans="2:65" s="140" customFormat="1" ht="16.5" customHeight="1">
      <c r="B274" s="141"/>
      <c r="C274" s="227" t="s">
        <v>402</v>
      </c>
      <c r="D274" s="227" t="s">
        <v>198</v>
      </c>
      <c r="E274" s="228" t="s">
        <v>3418</v>
      </c>
      <c r="F274" s="229" t="s">
        <v>3419</v>
      </c>
      <c r="G274" s="230" t="s">
        <v>304</v>
      </c>
      <c r="H274" s="231">
        <v>4</v>
      </c>
      <c r="I274" s="26"/>
      <c r="J274" s="232">
        <f>ROUND(I274*H274,2)</f>
        <v>0</v>
      </c>
      <c r="K274" s="229" t="s">
        <v>5</v>
      </c>
      <c r="L274" s="141"/>
      <c r="M274" s="233" t="s">
        <v>5</v>
      </c>
      <c r="N274" s="234" t="s">
        <v>42</v>
      </c>
      <c r="O274" s="142"/>
      <c r="P274" s="235">
        <f>O274*H274</f>
        <v>0</v>
      </c>
      <c r="Q274" s="235">
        <v>0</v>
      </c>
      <c r="R274" s="235">
        <f>Q274*H274</f>
        <v>0</v>
      </c>
      <c r="S274" s="235">
        <v>0</v>
      </c>
      <c r="T274" s="236">
        <f>S274*H274</f>
        <v>0</v>
      </c>
      <c r="AR274" s="128" t="s">
        <v>203</v>
      </c>
      <c r="AT274" s="128" t="s">
        <v>198</v>
      </c>
      <c r="AU274" s="128" t="s">
        <v>78</v>
      </c>
      <c r="AY274" s="128" t="s">
        <v>196</v>
      </c>
      <c r="BE274" s="237">
        <f>IF(N274="základní",J274,0)</f>
        <v>0</v>
      </c>
      <c r="BF274" s="237">
        <f>IF(N274="snížená",J274,0)</f>
        <v>0</v>
      </c>
      <c r="BG274" s="237">
        <f>IF(N274="zákl. přenesená",J274,0)</f>
        <v>0</v>
      </c>
      <c r="BH274" s="237">
        <f>IF(N274="sníž. přenesená",J274,0)</f>
        <v>0</v>
      </c>
      <c r="BI274" s="237">
        <f>IF(N274="nulová",J274,0)</f>
        <v>0</v>
      </c>
      <c r="BJ274" s="128" t="s">
        <v>78</v>
      </c>
      <c r="BK274" s="237">
        <f>ROUND(I274*H274,2)</f>
        <v>0</v>
      </c>
      <c r="BL274" s="128" t="s">
        <v>203</v>
      </c>
      <c r="BM274" s="128" t="s">
        <v>419</v>
      </c>
    </row>
    <row r="275" spans="2:63" s="215" customFormat="1" ht="37.35" customHeight="1">
      <c r="B275" s="214"/>
      <c r="D275" s="216" t="s">
        <v>70</v>
      </c>
      <c r="E275" s="217" t="s">
        <v>592</v>
      </c>
      <c r="F275" s="217" t="s">
        <v>3420</v>
      </c>
      <c r="I275" s="25"/>
      <c r="J275" s="218">
        <f>BK275</f>
        <v>0</v>
      </c>
      <c r="L275" s="214"/>
      <c r="M275" s="219"/>
      <c r="N275" s="220"/>
      <c r="O275" s="220"/>
      <c r="P275" s="221">
        <f>SUM(P276:P297)</f>
        <v>0</v>
      </c>
      <c r="Q275" s="220"/>
      <c r="R275" s="221">
        <f>SUM(R276:R297)</f>
        <v>32.25088</v>
      </c>
      <c r="S275" s="220"/>
      <c r="T275" s="222">
        <f>SUM(T276:T297)</f>
        <v>0</v>
      </c>
      <c r="AR275" s="216" t="s">
        <v>78</v>
      </c>
      <c r="AT275" s="223" t="s">
        <v>70</v>
      </c>
      <c r="AU275" s="223" t="s">
        <v>71</v>
      </c>
      <c r="AY275" s="216" t="s">
        <v>196</v>
      </c>
      <c r="BK275" s="224">
        <f>SUM(BK276:BK297)</f>
        <v>0</v>
      </c>
    </row>
    <row r="276" spans="2:65" s="140" customFormat="1" ht="38.25" customHeight="1">
      <c r="B276" s="141"/>
      <c r="C276" s="227" t="s">
        <v>342</v>
      </c>
      <c r="D276" s="227" t="s">
        <v>198</v>
      </c>
      <c r="E276" s="228" t="s">
        <v>3421</v>
      </c>
      <c r="F276" s="229" t="s">
        <v>3422</v>
      </c>
      <c r="G276" s="230" t="s">
        <v>304</v>
      </c>
      <c r="H276" s="231">
        <v>4</v>
      </c>
      <c r="I276" s="26"/>
      <c r="J276" s="232">
        <f>ROUND(I276*H276,2)</f>
        <v>0</v>
      </c>
      <c r="K276" s="229" t="s">
        <v>202</v>
      </c>
      <c r="L276" s="141"/>
      <c r="M276" s="233" t="s">
        <v>5</v>
      </c>
      <c r="N276" s="234" t="s">
        <v>42</v>
      </c>
      <c r="O276" s="142"/>
      <c r="P276" s="235">
        <f>O276*H276</f>
        <v>0</v>
      </c>
      <c r="Q276" s="235">
        <v>0.20219</v>
      </c>
      <c r="R276" s="235">
        <f>Q276*H276</f>
        <v>0.80876</v>
      </c>
      <c r="S276" s="235">
        <v>0</v>
      </c>
      <c r="T276" s="236">
        <f>S276*H276</f>
        <v>0</v>
      </c>
      <c r="AR276" s="128" t="s">
        <v>203</v>
      </c>
      <c r="AT276" s="128" t="s">
        <v>198</v>
      </c>
      <c r="AU276" s="128" t="s">
        <v>78</v>
      </c>
      <c r="AY276" s="128" t="s">
        <v>196</v>
      </c>
      <c r="BE276" s="237">
        <f>IF(N276="základní",J276,0)</f>
        <v>0</v>
      </c>
      <c r="BF276" s="237">
        <f>IF(N276="snížená",J276,0)</f>
        <v>0</v>
      </c>
      <c r="BG276" s="237">
        <f>IF(N276="zákl. přenesená",J276,0)</f>
        <v>0</v>
      </c>
      <c r="BH276" s="237">
        <f>IF(N276="sníž. přenesená",J276,0)</f>
        <v>0</v>
      </c>
      <c r="BI276" s="237">
        <f>IF(N276="nulová",J276,0)</f>
        <v>0</v>
      </c>
      <c r="BJ276" s="128" t="s">
        <v>78</v>
      </c>
      <c r="BK276" s="237">
        <f>ROUND(I276*H276,2)</f>
        <v>0</v>
      </c>
      <c r="BL276" s="128" t="s">
        <v>203</v>
      </c>
      <c r="BM276" s="128" t="s">
        <v>422</v>
      </c>
    </row>
    <row r="277" spans="2:47" s="140" customFormat="1" ht="121.5">
      <c r="B277" s="141"/>
      <c r="D277" s="238" t="s">
        <v>204</v>
      </c>
      <c r="F277" s="239" t="s">
        <v>3423</v>
      </c>
      <c r="I277" s="22"/>
      <c r="L277" s="141"/>
      <c r="M277" s="240"/>
      <c r="N277" s="142"/>
      <c r="O277" s="142"/>
      <c r="P277" s="142"/>
      <c r="Q277" s="142"/>
      <c r="R277" s="142"/>
      <c r="S277" s="142"/>
      <c r="T277" s="241"/>
      <c r="AT277" s="128" t="s">
        <v>204</v>
      </c>
      <c r="AU277" s="128" t="s">
        <v>78</v>
      </c>
    </row>
    <row r="278" spans="2:51" s="243" customFormat="1" ht="13.5">
      <c r="B278" s="242"/>
      <c r="D278" s="238" t="s">
        <v>206</v>
      </c>
      <c r="E278" s="244" t="s">
        <v>5</v>
      </c>
      <c r="F278" s="245" t="s">
        <v>3424</v>
      </c>
      <c r="H278" s="244" t="s">
        <v>5</v>
      </c>
      <c r="I278" s="27"/>
      <c r="L278" s="242"/>
      <c r="M278" s="246"/>
      <c r="N278" s="247"/>
      <c r="O278" s="247"/>
      <c r="P278" s="247"/>
      <c r="Q278" s="247"/>
      <c r="R278" s="247"/>
      <c r="S278" s="247"/>
      <c r="T278" s="248"/>
      <c r="AT278" s="244" t="s">
        <v>206</v>
      </c>
      <c r="AU278" s="244" t="s">
        <v>78</v>
      </c>
      <c r="AV278" s="243" t="s">
        <v>78</v>
      </c>
      <c r="AW278" s="243" t="s">
        <v>34</v>
      </c>
      <c r="AX278" s="243" t="s">
        <v>71</v>
      </c>
      <c r="AY278" s="244" t="s">
        <v>196</v>
      </c>
    </row>
    <row r="279" spans="2:51" s="250" customFormat="1" ht="13.5">
      <c r="B279" s="249"/>
      <c r="D279" s="238" t="s">
        <v>206</v>
      </c>
      <c r="E279" s="251" t="s">
        <v>5</v>
      </c>
      <c r="F279" s="252" t="s">
        <v>3425</v>
      </c>
      <c r="H279" s="253">
        <v>4</v>
      </c>
      <c r="I279" s="28"/>
      <c r="L279" s="249"/>
      <c r="M279" s="254"/>
      <c r="N279" s="255"/>
      <c r="O279" s="255"/>
      <c r="P279" s="255"/>
      <c r="Q279" s="255"/>
      <c r="R279" s="255"/>
      <c r="S279" s="255"/>
      <c r="T279" s="256"/>
      <c r="AT279" s="251" t="s">
        <v>206</v>
      </c>
      <c r="AU279" s="251" t="s">
        <v>78</v>
      </c>
      <c r="AV279" s="250" t="s">
        <v>80</v>
      </c>
      <c r="AW279" s="250" t="s">
        <v>34</v>
      </c>
      <c r="AX279" s="250" t="s">
        <v>71</v>
      </c>
      <c r="AY279" s="251" t="s">
        <v>196</v>
      </c>
    </row>
    <row r="280" spans="2:51" s="258" customFormat="1" ht="13.5">
      <c r="B280" s="257"/>
      <c r="D280" s="238" t="s">
        <v>206</v>
      </c>
      <c r="E280" s="259" t="s">
        <v>5</v>
      </c>
      <c r="F280" s="260" t="s">
        <v>209</v>
      </c>
      <c r="H280" s="261">
        <v>4</v>
      </c>
      <c r="I280" s="29"/>
      <c r="L280" s="257"/>
      <c r="M280" s="262"/>
      <c r="N280" s="263"/>
      <c r="O280" s="263"/>
      <c r="P280" s="263"/>
      <c r="Q280" s="263"/>
      <c r="R280" s="263"/>
      <c r="S280" s="263"/>
      <c r="T280" s="264"/>
      <c r="AT280" s="259" t="s">
        <v>206</v>
      </c>
      <c r="AU280" s="259" t="s">
        <v>78</v>
      </c>
      <c r="AV280" s="258" t="s">
        <v>203</v>
      </c>
      <c r="AW280" s="258" t="s">
        <v>34</v>
      </c>
      <c r="AX280" s="258" t="s">
        <v>78</v>
      </c>
      <c r="AY280" s="259" t="s">
        <v>196</v>
      </c>
    </row>
    <row r="281" spans="2:65" s="140" customFormat="1" ht="38.25" customHeight="1">
      <c r="B281" s="141"/>
      <c r="C281" s="227" t="s">
        <v>409</v>
      </c>
      <c r="D281" s="227" t="s">
        <v>198</v>
      </c>
      <c r="E281" s="228" t="s">
        <v>3426</v>
      </c>
      <c r="F281" s="229" t="s">
        <v>3427</v>
      </c>
      <c r="G281" s="230" t="s">
        <v>304</v>
      </c>
      <c r="H281" s="231">
        <v>80.3</v>
      </c>
      <c r="I281" s="26"/>
      <c r="J281" s="232">
        <f>ROUND(I281*H281,2)</f>
        <v>0</v>
      </c>
      <c r="K281" s="229" t="s">
        <v>202</v>
      </c>
      <c r="L281" s="141"/>
      <c r="M281" s="233" t="s">
        <v>5</v>
      </c>
      <c r="N281" s="234" t="s">
        <v>42</v>
      </c>
      <c r="O281" s="142"/>
      <c r="P281" s="235">
        <f>O281*H281</f>
        <v>0</v>
      </c>
      <c r="Q281" s="235">
        <v>0.1554</v>
      </c>
      <c r="R281" s="235">
        <f>Q281*H281</f>
        <v>12.478620000000001</v>
      </c>
      <c r="S281" s="235">
        <v>0</v>
      </c>
      <c r="T281" s="236">
        <f>S281*H281</f>
        <v>0</v>
      </c>
      <c r="AR281" s="128" t="s">
        <v>203</v>
      </c>
      <c r="AT281" s="128" t="s">
        <v>198</v>
      </c>
      <c r="AU281" s="128" t="s">
        <v>78</v>
      </c>
      <c r="AY281" s="128" t="s">
        <v>196</v>
      </c>
      <c r="BE281" s="237">
        <f>IF(N281="základní",J281,0)</f>
        <v>0</v>
      </c>
      <c r="BF281" s="237">
        <f>IF(N281="snížená",J281,0)</f>
        <v>0</v>
      </c>
      <c r="BG281" s="237">
        <f>IF(N281="zákl. přenesená",J281,0)</f>
        <v>0</v>
      </c>
      <c r="BH281" s="237">
        <f>IF(N281="sníž. přenesená",J281,0)</f>
        <v>0</v>
      </c>
      <c r="BI281" s="237">
        <f>IF(N281="nulová",J281,0)</f>
        <v>0</v>
      </c>
      <c r="BJ281" s="128" t="s">
        <v>78</v>
      </c>
      <c r="BK281" s="237">
        <f>ROUND(I281*H281,2)</f>
        <v>0</v>
      </c>
      <c r="BL281" s="128" t="s">
        <v>203</v>
      </c>
      <c r="BM281" s="128" t="s">
        <v>426</v>
      </c>
    </row>
    <row r="282" spans="2:47" s="140" customFormat="1" ht="121.5">
      <c r="B282" s="141"/>
      <c r="D282" s="238" t="s">
        <v>204</v>
      </c>
      <c r="F282" s="239" t="s">
        <v>3423</v>
      </c>
      <c r="I282" s="22"/>
      <c r="L282" s="141"/>
      <c r="M282" s="240"/>
      <c r="N282" s="142"/>
      <c r="O282" s="142"/>
      <c r="P282" s="142"/>
      <c r="Q282" s="142"/>
      <c r="R282" s="142"/>
      <c r="S282" s="142"/>
      <c r="T282" s="241"/>
      <c r="AT282" s="128" t="s">
        <v>204</v>
      </c>
      <c r="AU282" s="128" t="s">
        <v>78</v>
      </c>
    </row>
    <row r="283" spans="2:51" s="243" customFormat="1" ht="13.5">
      <c r="B283" s="242"/>
      <c r="D283" s="238" t="s">
        <v>206</v>
      </c>
      <c r="E283" s="244" t="s">
        <v>5</v>
      </c>
      <c r="F283" s="245" t="s">
        <v>3428</v>
      </c>
      <c r="H283" s="244" t="s">
        <v>5</v>
      </c>
      <c r="I283" s="27"/>
      <c r="L283" s="242"/>
      <c r="M283" s="246"/>
      <c r="N283" s="247"/>
      <c r="O283" s="247"/>
      <c r="P283" s="247"/>
      <c r="Q283" s="247"/>
      <c r="R283" s="247"/>
      <c r="S283" s="247"/>
      <c r="T283" s="248"/>
      <c r="AT283" s="244" t="s">
        <v>206</v>
      </c>
      <c r="AU283" s="244" t="s">
        <v>78</v>
      </c>
      <c r="AV283" s="243" t="s">
        <v>78</v>
      </c>
      <c r="AW283" s="243" t="s">
        <v>34</v>
      </c>
      <c r="AX283" s="243" t="s">
        <v>71</v>
      </c>
      <c r="AY283" s="244" t="s">
        <v>196</v>
      </c>
    </row>
    <row r="284" spans="2:51" s="250" customFormat="1" ht="13.5">
      <c r="B284" s="249"/>
      <c r="D284" s="238" t="s">
        <v>206</v>
      </c>
      <c r="E284" s="251" t="s">
        <v>5</v>
      </c>
      <c r="F284" s="252" t="s">
        <v>3429</v>
      </c>
      <c r="H284" s="253">
        <v>70.8</v>
      </c>
      <c r="I284" s="28"/>
      <c r="L284" s="249"/>
      <c r="M284" s="254"/>
      <c r="N284" s="255"/>
      <c r="O284" s="255"/>
      <c r="P284" s="255"/>
      <c r="Q284" s="255"/>
      <c r="R284" s="255"/>
      <c r="S284" s="255"/>
      <c r="T284" s="256"/>
      <c r="AT284" s="251" t="s">
        <v>206</v>
      </c>
      <c r="AU284" s="251" t="s">
        <v>78</v>
      </c>
      <c r="AV284" s="250" t="s">
        <v>80</v>
      </c>
      <c r="AW284" s="250" t="s">
        <v>34</v>
      </c>
      <c r="AX284" s="250" t="s">
        <v>71</v>
      </c>
      <c r="AY284" s="251" t="s">
        <v>196</v>
      </c>
    </row>
    <row r="285" spans="2:51" s="250" customFormat="1" ht="13.5">
      <c r="B285" s="249"/>
      <c r="D285" s="238" t="s">
        <v>206</v>
      </c>
      <c r="E285" s="251" t="s">
        <v>5</v>
      </c>
      <c r="F285" s="252" t="s">
        <v>3430</v>
      </c>
      <c r="H285" s="253">
        <v>9.5</v>
      </c>
      <c r="I285" s="28"/>
      <c r="L285" s="249"/>
      <c r="M285" s="254"/>
      <c r="N285" s="255"/>
      <c r="O285" s="255"/>
      <c r="P285" s="255"/>
      <c r="Q285" s="255"/>
      <c r="R285" s="255"/>
      <c r="S285" s="255"/>
      <c r="T285" s="256"/>
      <c r="AT285" s="251" t="s">
        <v>206</v>
      </c>
      <c r="AU285" s="251" t="s">
        <v>78</v>
      </c>
      <c r="AV285" s="250" t="s">
        <v>80</v>
      </c>
      <c r="AW285" s="250" t="s">
        <v>34</v>
      </c>
      <c r="AX285" s="250" t="s">
        <v>71</v>
      </c>
      <c r="AY285" s="251" t="s">
        <v>196</v>
      </c>
    </row>
    <row r="286" spans="2:51" s="258" customFormat="1" ht="13.5">
      <c r="B286" s="257"/>
      <c r="D286" s="238" t="s">
        <v>206</v>
      </c>
      <c r="E286" s="259" t="s">
        <v>5</v>
      </c>
      <c r="F286" s="260" t="s">
        <v>209</v>
      </c>
      <c r="H286" s="261">
        <v>80.3</v>
      </c>
      <c r="I286" s="29"/>
      <c r="L286" s="257"/>
      <c r="M286" s="262"/>
      <c r="N286" s="263"/>
      <c r="O286" s="263"/>
      <c r="P286" s="263"/>
      <c r="Q286" s="263"/>
      <c r="R286" s="263"/>
      <c r="S286" s="263"/>
      <c r="T286" s="264"/>
      <c r="AT286" s="259" t="s">
        <v>206</v>
      </c>
      <c r="AU286" s="259" t="s">
        <v>78</v>
      </c>
      <c r="AV286" s="258" t="s">
        <v>203</v>
      </c>
      <c r="AW286" s="258" t="s">
        <v>34</v>
      </c>
      <c r="AX286" s="258" t="s">
        <v>78</v>
      </c>
      <c r="AY286" s="259" t="s">
        <v>196</v>
      </c>
    </row>
    <row r="287" spans="2:65" s="140" customFormat="1" ht="38.25" customHeight="1">
      <c r="B287" s="141"/>
      <c r="C287" s="227" t="s">
        <v>347</v>
      </c>
      <c r="D287" s="227" t="s">
        <v>198</v>
      </c>
      <c r="E287" s="228" t="s">
        <v>3426</v>
      </c>
      <c r="F287" s="229" t="s">
        <v>3427</v>
      </c>
      <c r="G287" s="230" t="s">
        <v>304</v>
      </c>
      <c r="H287" s="231">
        <v>71.8</v>
      </c>
      <c r="I287" s="26"/>
      <c r="J287" s="232">
        <f>ROUND(I287*H287,2)</f>
        <v>0</v>
      </c>
      <c r="K287" s="229" t="s">
        <v>202</v>
      </c>
      <c r="L287" s="141"/>
      <c r="M287" s="233" t="s">
        <v>5</v>
      </c>
      <c r="N287" s="234" t="s">
        <v>42</v>
      </c>
      <c r="O287" s="142"/>
      <c r="P287" s="235">
        <f>O287*H287</f>
        <v>0</v>
      </c>
      <c r="Q287" s="235">
        <v>0.1554</v>
      </c>
      <c r="R287" s="235">
        <f>Q287*H287</f>
        <v>11.15772</v>
      </c>
      <c r="S287" s="235">
        <v>0</v>
      </c>
      <c r="T287" s="236">
        <f>S287*H287</f>
        <v>0</v>
      </c>
      <c r="AR287" s="128" t="s">
        <v>203</v>
      </c>
      <c r="AT287" s="128" t="s">
        <v>198</v>
      </c>
      <c r="AU287" s="128" t="s">
        <v>78</v>
      </c>
      <c r="AY287" s="128" t="s">
        <v>196</v>
      </c>
      <c r="BE287" s="237">
        <f>IF(N287="základní",J287,0)</f>
        <v>0</v>
      </c>
      <c r="BF287" s="237">
        <f>IF(N287="snížená",J287,0)</f>
        <v>0</v>
      </c>
      <c r="BG287" s="237">
        <f>IF(N287="zákl. přenesená",J287,0)</f>
        <v>0</v>
      </c>
      <c r="BH287" s="237">
        <f>IF(N287="sníž. přenesená",J287,0)</f>
        <v>0</v>
      </c>
      <c r="BI287" s="237">
        <f>IF(N287="nulová",J287,0)</f>
        <v>0</v>
      </c>
      <c r="BJ287" s="128" t="s">
        <v>78</v>
      </c>
      <c r="BK287" s="237">
        <f>ROUND(I287*H287,2)</f>
        <v>0</v>
      </c>
      <c r="BL287" s="128" t="s">
        <v>203</v>
      </c>
      <c r="BM287" s="128" t="s">
        <v>429</v>
      </c>
    </row>
    <row r="288" spans="2:47" s="140" customFormat="1" ht="121.5">
      <c r="B288" s="141"/>
      <c r="D288" s="238" t="s">
        <v>204</v>
      </c>
      <c r="F288" s="239" t="s">
        <v>3423</v>
      </c>
      <c r="I288" s="22"/>
      <c r="L288" s="141"/>
      <c r="M288" s="240"/>
      <c r="N288" s="142"/>
      <c r="O288" s="142"/>
      <c r="P288" s="142"/>
      <c r="Q288" s="142"/>
      <c r="R288" s="142"/>
      <c r="S288" s="142"/>
      <c r="T288" s="241"/>
      <c r="AT288" s="128" t="s">
        <v>204</v>
      </c>
      <c r="AU288" s="128" t="s">
        <v>78</v>
      </c>
    </row>
    <row r="289" spans="2:51" s="250" customFormat="1" ht="13.5">
      <c r="B289" s="249"/>
      <c r="D289" s="238" t="s">
        <v>206</v>
      </c>
      <c r="E289" s="251" t="s">
        <v>5</v>
      </c>
      <c r="F289" s="252" t="s">
        <v>3431</v>
      </c>
      <c r="H289" s="253">
        <v>71.8</v>
      </c>
      <c r="I289" s="28"/>
      <c r="L289" s="249"/>
      <c r="M289" s="254"/>
      <c r="N289" s="255"/>
      <c r="O289" s="255"/>
      <c r="P289" s="255"/>
      <c r="Q289" s="255"/>
      <c r="R289" s="255"/>
      <c r="S289" s="255"/>
      <c r="T289" s="256"/>
      <c r="AT289" s="251" t="s">
        <v>206</v>
      </c>
      <c r="AU289" s="251" t="s">
        <v>78</v>
      </c>
      <c r="AV289" s="250" t="s">
        <v>80</v>
      </c>
      <c r="AW289" s="250" t="s">
        <v>34</v>
      </c>
      <c r="AX289" s="250" t="s">
        <v>71</v>
      </c>
      <c r="AY289" s="251" t="s">
        <v>196</v>
      </c>
    </row>
    <row r="290" spans="2:51" s="258" customFormat="1" ht="13.5">
      <c r="B290" s="257"/>
      <c r="D290" s="238" t="s">
        <v>206</v>
      </c>
      <c r="E290" s="259" t="s">
        <v>5</v>
      </c>
      <c r="F290" s="260" t="s">
        <v>209</v>
      </c>
      <c r="H290" s="261">
        <v>71.8</v>
      </c>
      <c r="I290" s="29"/>
      <c r="L290" s="257"/>
      <c r="M290" s="262"/>
      <c r="N290" s="263"/>
      <c r="O290" s="263"/>
      <c r="P290" s="263"/>
      <c r="Q290" s="263"/>
      <c r="R290" s="263"/>
      <c r="S290" s="263"/>
      <c r="T290" s="264"/>
      <c r="AT290" s="259" t="s">
        <v>206</v>
      </c>
      <c r="AU290" s="259" t="s">
        <v>78</v>
      </c>
      <c r="AV290" s="258" t="s">
        <v>203</v>
      </c>
      <c r="AW290" s="258" t="s">
        <v>34</v>
      </c>
      <c r="AX290" s="258" t="s">
        <v>78</v>
      </c>
      <c r="AY290" s="259" t="s">
        <v>196</v>
      </c>
    </row>
    <row r="291" spans="2:65" s="140" customFormat="1" ht="16.5" customHeight="1">
      <c r="B291" s="141"/>
      <c r="C291" s="266" t="s">
        <v>416</v>
      </c>
      <c r="D291" s="266" t="s">
        <v>297</v>
      </c>
      <c r="E291" s="267" t="s">
        <v>3432</v>
      </c>
      <c r="F291" s="268" t="s">
        <v>3433</v>
      </c>
      <c r="G291" s="269" t="s">
        <v>304</v>
      </c>
      <c r="H291" s="270">
        <v>75.39</v>
      </c>
      <c r="I291" s="30"/>
      <c r="J291" s="271">
        <f>ROUND(I291*H291,2)</f>
        <v>0</v>
      </c>
      <c r="K291" s="268" t="s">
        <v>202</v>
      </c>
      <c r="L291" s="272"/>
      <c r="M291" s="273" t="s">
        <v>5</v>
      </c>
      <c r="N291" s="274" t="s">
        <v>42</v>
      </c>
      <c r="O291" s="142"/>
      <c r="P291" s="235">
        <f>O291*H291</f>
        <v>0</v>
      </c>
      <c r="Q291" s="235">
        <v>0.102</v>
      </c>
      <c r="R291" s="235">
        <f>Q291*H291</f>
        <v>7.68978</v>
      </c>
      <c r="S291" s="235">
        <v>0</v>
      </c>
      <c r="T291" s="236">
        <f>S291*H291</f>
        <v>0</v>
      </c>
      <c r="AR291" s="128" t="s">
        <v>230</v>
      </c>
      <c r="AT291" s="128" t="s">
        <v>297</v>
      </c>
      <c r="AU291" s="128" t="s">
        <v>78</v>
      </c>
      <c r="AY291" s="128" t="s">
        <v>196</v>
      </c>
      <c r="BE291" s="237">
        <f>IF(N291="základní",J291,0)</f>
        <v>0</v>
      </c>
      <c r="BF291" s="237">
        <f>IF(N291="snížená",J291,0)</f>
        <v>0</v>
      </c>
      <c r="BG291" s="237">
        <f>IF(N291="zákl. přenesená",J291,0)</f>
        <v>0</v>
      </c>
      <c r="BH291" s="237">
        <f>IF(N291="sníž. přenesená",J291,0)</f>
        <v>0</v>
      </c>
      <c r="BI291" s="237">
        <f>IF(N291="nulová",J291,0)</f>
        <v>0</v>
      </c>
      <c r="BJ291" s="128" t="s">
        <v>78</v>
      </c>
      <c r="BK291" s="237">
        <f>ROUND(I291*H291,2)</f>
        <v>0</v>
      </c>
      <c r="BL291" s="128" t="s">
        <v>203</v>
      </c>
      <c r="BM291" s="128" t="s">
        <v>3434</v>
      </c>
    </row>
    <row r="292" spans="2:51" s="250" customFormat="1" ht="13.5">
      <c r="B292" s="249"/>
      <c r="D292" s="238" t="s">
        <v>206</v>
      </c>
      <c r="E292" s="251" t="s">
        <v>5</v>
      </c>
      <c r="F292" s="252" t="s">
        <v>3435</v>
      </c>
      <c r="H292" s="253">
        <v>75.39</v>
      </c>
      <c r="I292" s="28"/>
      <c r="L292" s="249"/>
      <c r="M292" s="254"/>
      <c r="N292" s="255"/>
      <c r="O292" s="255"/>
      <c r="P292" s="255"/>
      <c r="Q292" s="255"/>
      <c r="R292" s="255"/>
      <c r="S292" s="255"/>
      <c r="T292" s="256"/>
      <c r="AT292" s="251" t="s">
        <v>206</v>
      </c>
      <c r="AU292" s="251" t="s">
        <v>78</v>
      </c>
      <c r="AV292" s="250" t="s">
        <v>80</v>
      </c>
      <c r="AW292" s="250" t="s">
        <v>34</v>
      </c>
      <c r="AX292" s="250" t="s">
        <v>71</v>
      </c>
      <c r="AY292" s="251" t="s">
        <v>196</v>
      </c>
    </row>
    <row r="293" spans="2:51" s="258" customFormat="1" ht="13.5">
      <c r="B293" s="257"/>
      <c r="D293" s="238" t="s">
        <v>206</v>
      </c>
      <c r="E293" s="259" t="s">
        <v>5</v>
      </c>
      <c r="F293" s="260" t="s">
        <v>209</v>
      </c>
      <c r="H293" s="261">
        <v>75.39</v>
      </c>
      <c r="I293" s="29"/>
      <c r="L293" s="257"/>
      <c r="M293" s="262"/>
      <c r="N293" s="263"/>
      <c r="O293" s="263"/>
      <c r="P293" s="263"/>
      <c r="Q293" s="263"/>
      <c r="R293" s="263"/>
      <c r="S293" s="263"/>
      <c r="T293" s="264"/>
      <c r="AT293" s="259" t="s">
        <v>206</v>
      </c>
      <c r="AU293" s="259" t="s">
        <v>78</v>
      </c>
      <c r="AV293" s="258" t="s">
        <v>203</v>
      </c>
      <c r="AW293" s="258" t="s">
        <v>34</v>
      </c>
      <c r="AX293" s="258" t="s">
        <v>78</v>
      </c>
      <c r="AY293" s="259" t="s">
        <v>196</v>
      </c>
    </row>
    <row r="294" spans="2:65" s="140" customFormat="1" ht="16.5" customHeight="1">
      <c r="B294" s="141"/>
      <c r="C294" s="266" t="s">
        <v>350</v>
      </c>
      <c r="D294" s="266" t="s">
        <v>297</v>
      </c>
      <c r="E294" s="267" t="s">
        <v>3436</v>
      </c>
      <c r="F294" s="268" t="s">
        <v>3437</v>
      </c>
      <c r="G294" s="269" t="s">
        <v>304</v>
      </c>
      <c r="H294" s="270">
        <v>2</v>
      </c>
      <c r="I294" s="30"/>
      <c r="J294" s="271">
        <f>ROUND(I294*H294,2)</f>
        <v>0</v>
      </c>
      <c r="K294" s="268" t="s">
        <v>202</v>
      </c>
      <c r="L294" s="272"/>
      <c r="M294" s="273" t="s">
        <v>5</v>
      </c>
      <c r="N294" s="274" t="s">
        <v>42</v>
      </c>
      <c r="O294" s="142"/>
      <c r="P294" s="235">
        <f>O294*H294</f>
        <v>0</v>
      </c>
      <c r="Q294" s="235">
        <v>0.058</v>
      </c>
      <c r="R294" s="235">
        <f>Q294*H294</f>
        <v>0.116</v>
      </c>
      <c r="S294" s="235">
        <v>0</v>
      </c>
      <c r="T294" s="236">
        <f>S294*H294</f>
        <v>0</v>
      </c>
      <c r="AR294" s="128" t="s">
        <v>230</v>
      </c>
      <c r="AT294" s="128" t="s">
        <v>297</v>
      </c>
      <c r="AU294" s="128" t="s">
        <v>78</v>
      </c>
      <c r="AY294" s="128" t="s">
        <v>196</v>
      </c>
      <c r="BE294" s="237">
        <f>IF(N294="základní",J294,0)</f>
        <v>0</v>
      </c>
      <c r="BF294" s="237">
        <f>IF(N294="snížená",J294,0)</f>
        <v>0</v>
      </c>
      <c r="BG294" s="237">
        <f>IF(N294="zákl. přenesená",J294,0)</f>
        <v>0</v>
      </c>
      <c r="BH294" s="237">
        <f>IF(N294="sníž. přenesená",J294,0)</f>
        <v>0</v>
      </c>
      <c r="BI294" s="237">
        <f>IF(N294="nulová",J294,0)</f>
        <v>0</v>
      </c>
      <c r="BJ294" s="128" t="s">
        <v>78</v>
      </c>
      <c r="BK294" s="237">
        <f>ROUND(I294*H294,2)</f>
        <v>0</v>
      </c>
      <c r="BL294" s="128" t="s">
        <v>203</v>
      </c>
      <c r="BM294" s="128" t="s">
        <v>440</v>
      </c>
    </row>
    <row r="295" spans="2:51" s="243" customFormat="1" ht="13.5">
      <c r="B295" s="242"/>
      <c r="D295" s="238" t="s">
        <v>206</v>
      </c>
      <c r="E295" s="244" t="s">
        <v>5</v>
      </c>
      <c r="F295" s="245" t="s">
        <v>3438</v>
      </c>
      <c r="H295" s="244" t="s">
        <v>5</v>
      </c>
      <c r="I295" s="27"/>
      <c r="L295" s="242"/>
      <c r="M295" s="246"/>
      <c r="N295" s="247"/>
      <c r="O295" s="247"/>
      <c r="P295" s="247"/>
      <c r="Q295" s="247"/>
      <c r="R295" s="247"/>
      <c r="S295" s="247"/>
      <c r="T295" s="248"/>
      <c r="AT295" s="244" t="s">
        <v>206</v>
      </c>
      <c r="AU295" s="244" t="s">
        <v>78</v>
      </c>
      <c r="AV295" s="243" t="s">
        <v>78</v>
      </c>
      <c r="AW295" s="243" t="s">
        <v>34</v>
      </c>
      <c r="AX295" s="243" t="s">
        <v>71</v>
      </c>
      <c r="AY295" s="244" t="s">
        <v>196</v>
      </c>
    </row>
    <row r="296" spans="2:51" s="250" customFormat="1" ht="13.5">
      <c r="B296" s="249"/>
      <c r="D296" s="238" t="s">
        <v>206</v>
      </c>
      <c r="E296" s="251" t="s">
        <v>5</v>
      </c>
      <c r="F296" s="252" t="s">
        <v>3439</v>
      </c>
      <c r="H296" s="253">
        <v>2</v>
      </c>
      <c r="I296" s="28"/>
      <c r="L296" s="249"/>
      <c r="M296" s="254"/>
      <c r="N296" s="255"/>
      <c r="O296" s="255"/>
      <c r="P296" s="255"/>
      <c r="Q296" s="255"/>
      <c r="R296" s="255"/>
      <c r="S296" s="255"/>
      <c r="T296" s="256"/>
      <c r="AT296" s="251" t="s">
        <v>206</v>
      </c>
      <c r="AU296" s="251" t="s">
        <v>78</v>
      </c>
      <c r="AV296" s="250" t="s">
        <v>80</v>
      </c>
      <c r="AW296" s="250" t="s">
        <v>34</v>
      </c>
      <c r="AX296" s="250" t="s">
        <v>71</v>
      </c>
      <c r="AY296" s="251" t="s">
        <v>196</v>
      </c>
    </row>
    <row r="297" spans="2:51" s="258" customFormat="1" ht="13.5">
      <c r="B297" s="257"/>
      <c r="D297" s="238" t="s">
        <v>206</v>
      </c>
      <c r="E297" s="259" t="s">
        <v>5</v>
      </c>
      <c r="F297" s="260" t="s">
        <v>209</v>
      </c>
      <c r="H297" s="261">
        <v>2</v>
      </c>
      <c r="I297" s="29"/>
      <c r="L297" s="257"/>
      <c r="M297" s="262"/>
      <c r="N297" s="263"/>
      <c r="O297" s="263"/>
      <c r="P297" s="263"/>
      <c r="Q297" s="263"/>
      <c r="R297" s="263"/>
      <c r="S297" s="263"/>
      <c r="T297" s="264"/>
      <c r="AT297" s="259" t="s">
        <v>206</v>
      </c>
      <c r="AU297" s="259" t="s">
        <v>78</v>
      </c>
      <c r="AV297" s="258" t="s">
        <v>203</v>
      </c>
      <c r="AW297" s="258" t="s">
        <v>34</v>
      </c>
      <c r="AX297" s="258" t="s">
        <v>78</v>
      </c>
      <c r="AY297" s="259" t="s">
        <v>196</v>
      </c>
    </row>
    <row r="298" spans="2:63" s="215" customFormat="1" ht="37.35" customHeight="1">
      <c r="B298" s="214"/>
      <c r="D298" s="216" t="s">
        <v>70</v>
      </c>
      <c r="E298" s="217" t="s">
        <v>614</v>
      </c>
      <c r="F298" s="217" t="s">
        <v>895</v>
      </c>
      <c r="I298" s="25"/>
      <c r="J298" s="218">
        <f>BK298</f>
        <v>0</v>
      </c>
      <c r="L298" s="214"/>
      <c r="M298" s="219"/>
      <c r="N298" s="220"/>
      <c r="O298" s="220"/>
      <c r="P298" s="221">
        <f>SUM(P299:P301)</f>
        <v>0</v>
      </c>
      <c r="Q298" s="220"/>
      <c r="R298" s="221">
        <f>SUM(R299:R301)</f>
        <v>0</v>
      </c>
      <c r="S298" s="220"/>
      <c r="T298" s="222">
        <f>SUM(T299:T301)</f>
        <v>0</v>
      </c>
      <c r="AR298" s="216" t="s">
        <v>78</v>
      </c>
      <c r="AT298" s="223" t="s">
        <v>70</v>
      </c>
      <c r="AU298" s="223" t="s">
        <v>71</v>
      </c>
      <c r="AY298" s="216" t="s">
        <v>196</v>
      </c>
      <c r="BK298" s="224">
        <f>SUM(BK299:BK301)</f>
        <v>0</v>
      </c>
    </row>
    <row r="299" spans="2:65" s="140" customFormat="1" ht="25.5" customHeight="1">
      <c r="B299" s="141"/>
      <c r="C299" s="227" t="s">
        <v>423</v>
      </c>
      <c r="D299" s="227" t="s">
        <v>198</v>
      </c>
      <c r="E299" s="228" t="s">
        <v>3440</v>
      </c>
      <c r="F299" s="229" t="s">
        <v>3441</v>
      </c>
      <c r="G299" s="230" t="s">
        <v>330</v>
      </c>
      <c r="H299" s="231">
        <v>11.088</v>
      </c>
      <c r="I299" s="26"/>
      <c r="J299" s="232">
        <f>ROUND(I299*H299,2)</f>
        <v>0</v>
      </c>
      <c r="K299" s="229" t="s">
        <v>5</v>
      </c>
      <c r="L299" s="141"/>
      <c r="M299" s="233" t="s">
        <v>5</v>
      </c>
      <c r="N299" s="234" t="s">
        <v>42</v>
      </c>
      <c r="O299" s="142"/>
      <c r="P299" s="235">
        <f>O299*H299</f>
        <v>0</v>
      </c>
      <c r="Q299" s="235">
        <v>0</v>
      </c>
      <c r="R299" s="235">
        <f>Q299*H299</f>
        <v>0</v>
      </c>
      <c r="S299" s="235">
        <v>0</v>
      </c>
      <c r="T299" s="236">
        <f>S299*H299</f>
        <v>0</v>
      </c>
      <c r="AR299" s="128" t="s">
        <v>203</v>
      </c>
      <c r="AT299" s="128" t="s">
        <v>198</v>
      </c>
      <c r="AU299" s="128" t="s">
        <v>78</v>
      </c>
      <c r="AY299" s="128" t="s">
        <v>196</v>
      </c>
      <c r="BE299" s="237">
        <f>IF(N299="základní",J299,0)</f>
        <v>0</v>
      </c>
      <c r="BF299" s="237">
        <f>IF(N299="snížená",J299,0)</f>
        <v>0</v>
      </c>
      <c r="BG299" s="237">
        <f>IF(N299="zákl. přenesená",J299,0)</f>
        <v>0</v>
      </c>
      <c r="BH299" s="237">
        <f>IF(N299="sníž. přenesená",J299,0)</f>
        <v>0</v>
      </c>
      <c r="BI299" s="237">
        <f>IF(N299="nulová",J299,0)</f>
        <v>0</v>
      </c>
      <c r="BJ299" s="128" t="s">
        <v>78</v>
      </c>
      <c r="BK299" s="237">
        <f>ROUND(I299*H299,2)</f>
        <v>0</v>
      </c>
      <c r="BL299" s="128" t="s">
        <v>203</v>
      </c>
      <c r="BM299" s="128" t="s">
        <v>449</v>
      </c>
    </row>
    <row r="300" spans="2:51" s="250" customFormat="1" ht="13.5">
      <c r="B300" s="249"/>
      <c r="D300" s="238" t="s">
        <v>206</v>
      </c>
      <c r="E300" s="251" t="s">
        <v>5</v>
      </c>
      <c r="F300" s="252" t="s">
        <v>3442</v>
      </c>
      <c r="H300" s="253">
        <v>11.088</v>
      </c>
      <c r="I300" s="28"/>
      <c r="L300" s="249"/>
      <c r="M300" s="254"/>
      <c r="N300" s="255"/>
      <c r="O300" s="255"/>
      <c r="P300" s="255"/>
      <c r="Q300" s="255"/>
      <c r="R300" s="255"/>
      <c r="S300" s="255"/>
      <c r="T300" s="256"/>
      <c r="AT300" s="251" t="s">
        <v>206</v>
      </c>
      <c r="AU300" s="251" t="s">
        <v>78</v>
      </c>
      <c r="AV300" s="250" t="s">
        <v>80</v>
      </c>
      <c r="AW300" s="250" t="s">
        <v>34</v>
      </c>
      <c r="AX300" s="250" t="s">
        <v>71</v>
      </c>
      <c r="AY300" s="251" t="s">
        <v>196</v>
      </c>
    </row>
    <row r="301" spans="2:51" s="258" customFormat="1" ht="13.5">
      <c r="B301" s="257"/>
      <c r="D301" s="238" t="s">
        <v>206</v>
      </c>
      <c r="E301" s="259" t="s">
        <v>5</v>
      </c>
      <c r="F301" s="260" t="s">
        <v>209</v>
      </c>
      <c r="H301" s="261">
        <v>11.088</v>
      </c>
      <c r="I301" s="29"/>
      <c r="L301" s="257"/>
      <c r="M301" s="262"/>
      <c r="N301" s="263"/>
      <c r="O301" s="263"/>
      <c r="P301" s="263"/>
      <c r="Q301" s="263"/>
      <c r="R301" s="263"/>
      <c r="S301" s="263"/>
      <c r="T301" s="264"/>
      <c r="AT301" s="259" t="s">
        <v>206</v>
      </c>
      <c r="AU301" s="259" t="s">
        <v>78</v>
      </c>
      <c r="AV301" s="258" t="s">
        <v>203</v>
      </c>
      <c r="AW301" s="258" t="s">
        <v>34</v>
      </c>
      <c r="AX301" s="258" t="s">
        <v>78</v>
      </c>
      <c r="AY301" s="259" t="s">
        <v>196</v>
      </c>
    </row>
    <row r="302" spans="2:63" s="215" customFormat="1" ht="37.35" customHeight="1">
      <c r="B302" s="214"/>
      <c r="D302" s="216" t="s">
        <v>70</v>
      </c>
      <c r="E302" s="217" t="s">
        <v>455</v>
      </c>
      <c r="F302" s="217" t="s">
        <v>918</v>
      </c>
      <c r="I302" s="25"/>
      <c r="J302" s="218">
        <f>BK302</f>
        <v>0</v>
      </c>
      <c r="L302" s="214"/>
      <c r="M302" s="219"/>
      <c r="N302" s="220"/>
      <c r="O302" s="220"/>
      <c r="P302" s="221">
        <f>P303</f>
        <v>0</v>
      </c>
      <c r="Q302" s="220"/>
      <c r="R302" s="221">
        <f>R303</f>
        <v>0</v>
      </c>
      <c r="S302" s="220"/>
      <c r="T302" s="222">
        <f>T303</f>
        <v>0</v>
      </c>
      <c r="AR302" s="216" t="s">
        <v>78</v>
      </c>
      <c r="AT302" s="223" t="s">
        <v>70</v>
      </c>
      <c r="AU302" s="223" t="s">
        <v>71</v>
      </c>
      <c r="AY302" s="216" t="s">
        <v>196</v>
      </c>
      <c r="BK302" s="224">
        <f>BK303</f>
        <v>0</v>
      </c>
    </row>
    <row r="303" spans="2:65" s="140" customFormat="1" ht="16.5" customHeight="1">
      <c r="B303" s="141"/>
      <c r="C303" s="227" t="s">
        <v>356</v>
      </c>
      <c r="D303" s="227" t="s">
        <v>198</v>
      </c>
      <c r="E303" s="228" t="s">
        <v>3443</v>
      </c>
      <c r="F303" s="229" t="s">
        <v>3444</v>
      </c>
      <c r="G303" s="230" t="s">
        <v>916</v>
      </c>
      <c r="H303" s="231">
        <v>1</v>
      </c>
      <c r="I303" s="26"/>
      <c r="J303" s="232">
        <f>ROUND(I303*H303,2)</f>
        <v>0</v>
      </c>
      <c r="K303" s="229" t="s">
        <v>5</v>
      </c>
      <c r="L303" s="141"/>
      <c r="M303" s="233" t="s">
        <v>5</v>
      </c>
      <c r="N303" s="234" t="s">
        <v>42</v>
      </c>
      <c r="O303" s="142"/>
      <c r="P303" s="235">
        <f>O303*H303</f>
        <v>0</v>
      </c>
      <c r="Q303" s="235">
        <v>0</v>
      </c>
      <c r="R303" s="235">
        <f>Q303*H303</f>
        <v>0</v>
      </c>
      <c r="S303" s="235">
        <v>0</v>
      </c>
      <c r="T303" s="236">
        <f>S303*H303</f>
        <v>0</v>
      </c>
      <c r="AR303" s="128" t="s">
        <v>203</v>
      </c>
      <c r="AT303" s="128" t="s">
        <v>198</v>
      </c>
      <c r="AU303" s="128" t="s">
        <v>78</v>
      </c>
      <c r="AY303" s="128" t="s">
        <v>196</v>
      </c>
      <c r="BE303" s="237">
        <f>IF(N303="základní",J303,0)</f>
        <v>0</v>
      </c>
      <c r="BF303" s="237">
        <f>IF(N303="snížená",J303,0)</f>
        <v>0</v>
      </c>
      <c r="BG303" s="237">
        <f>IF(N303="zákl. přenesená",J303,0)</f>
        <v>0</v>
      </c>
      <c r="BH303" s="237">
        <f>IF(N303="sníž. přenesená",J303,0)</f>
        <v>0</v>
      </c>
      <c r="BI303" s="237">
        <f>IF(N303="nulová",J303,0)</f>
        <v>0</v>
      </c>
      <c r="BJ303" s="128" t="s">
        <v>78</v>
      </c>
      <c r="BK303" s="237">
        <f>ROUND(I303*H303,2)</f>
        <v>0</v>
      </c>
      <c r="BL303" s="128" t="s">
        <v>203</v>
      </c>
      <c r="BM303" s="128" t="s">
        <v>455</v>
      </c>
    </row>
    <row r="304" spans="2:63" s="215" customFormat="1" ht="37.35" customHeight="1">
      <c r="B304" s="214"/>
      <c r="D304" s="216" t="s">
        <v>70</v>
      </c>
      <c r="E304" s="217" t="s">
        <v>622</v>
      </c>
      <c r="F304" s="217" t="s">
        <v>964</v>
      </c>
      <c r="I304" s="25"/>
      <c r="J304" s="218">
        <f>BK304</f>
        <v>0</v>
      </c>
      <c r="L304" s="214"/>
      <c r="M304" s="219"/>
      <c r="N304" s="220"/>
      <c r="O304" s="220"/>
      <c r="P304" s="221">
        <f>SUM(P305:P317)</f>
        <v>0</v>
      </c>
      <c r="Q304" s="220"/>
      <c r="R304" s="221">
        <f>SUM(R305:R317)</f>
        <v>0</v>
      </c>
      <c r="S304" s="220"/>
      <c r="T304" s="222">
        <f>SUM(T305:T317)</f>
        <v>0</v>
      </c>
      <c r="AR304" s="216" t="s">
        <v>78</v>
      </c>
      <c r="AT304" s="223" t="s">
        <v>70</v>
      </c>
      <c r="AU304" s="223" t="s">
        <v>71</v>
      </c>
      <c r="AY304" s="216" t="s">
        <v>196</v>
      </c>
      <c r="BK304" s="224">
        <f>SUM(BK305:BK317)</f>
        <v>0</v>
      </c>
    </row>
    <row r="305" spans="2:65" s="140" customFormat="1" ht="51" customHeight="1">
      <c r="B305" s="141"/>
      <c r="C305" s="227" t="s">
        <v>431</v>
      </c>
      <c r="D305" s="227" t="s">
        <v>198</v>
      </c>
      <c r="E305" s="228" t="s">
        <v>3445</v>
      </c>
      <c r="F305" s="229" t="s">
        <v>3446</v>
      </c>
      <c r="G305" s="230" t="s">
        <v>304</v>
      </c>
      <c r="H305" s="231">
        <v>4</v>
      </c>
      <c r="I305" s="26"/>
      <c r="J305" s="232">
        <f>ROUND(I305*H305,2)</f>
        <v>0</v>
      </c>
      <c r="K305" s="229" t="s">
        <v>202</v>
      </c>
      <c r="L305" s="141"/>
      <c r="M305" s="233" t="s">
        <v>5</v>
      </c>
      <c r="N305" s="234" t="s">
        <v>42</v>
      </c>
      <c r="O305" s="142"/>
      <c r="P305" s="235">
        <f>O305*H305</f>
        <v>0</v>
      </c>
      <c r="Q305" s="235">
        <v>0</v>
      </c>
      <c r="R305" s="235">
        <f>Q305*H305</f>
        <v>0</v>
      </c>
      <c r="S305" s="235">
        <v>0</v>
      </c>
      <c r="T305" s="236">
        <f>S305*H305</f>
        <v>0</v>
      </c>
      <c r="AR305" s="128" t="s">
        <v>203</v>
      </c>
      <c r="AT305" s="128" t="s">
        <v>198</v>
      </c>
      <c r="AU305" s="128" t="s">
        <v>78</v>
      </c>
      <c r="AY305" s="128" t="s">
        <v>196</v>
      </c>
      <c r="BE305" s="237">
        <f>IF(N305="základní",J305,0)</f>
        <v>0</v>
      </c>
      <c r="BF305" s="237">
        <f>IF(N305="snížená",J305,0)</f>
        <v>0</v>
      </c>
      <c r="BG305" s="237">
        <f>IF(N305="zákl. přenesená",J305,0)</f>
        <v>0</v>
      </c>
      <c r="BH305" s="237">
        <f>IF(N305="sníž. přenesená",J305,0)</f>
        <v>0</v>
      </c>
      <c r="BI305" s="237">
        <f>IF(N305="nulová",J305,0)</f>
        <v>0</v>
      </c>
      <c r="BJ305" s="128" t="s">
        <v>78</v>
      </c>
      <c r="BK305" s="237">
        <f>ROUND(I305*H305,2)</f>
        <v>0</v>
      </c>
      <c r="BL305" s="128" t="s">
        <v>203</v>
      </c>
      <c r="BM305" s="128" t="s">
        <v>461</v>
      </c>
    </row>
    <row r="306" spans="2:47" s="140" customFormat="1" ht="81">
      <c r="B306" s="141"/>
      <c r="D306" s="238" t="s">
        <v>204</v>
      </c>
      <c r="F306" s="239" t="s">
        <v>3447</v>
      </c>
      <c r="I306" s="22"/>
      <c r="L306" s="141"/>
      <c r="M306" s="240"/>
      <c r="N306" s="142"/>
      <c r="O306" s="142"/>
      <c r="P306" s="142"/>
      <c r="Q306" s="142"/>
      <c r="R306" s="142"/>
      <c r="S306" s="142"/>
      <c r="T306" s="241"/>
      <c r="AT306" s="128" t="s">
        <v>204</v>
      </c>
      <c r="AU306" s="128" t="s">
        <v>78</v>
      </c>
    </row>
    <row r="307" spans="2:51" s="250" customFormat="1" ht="13.5">
      <c r="B307" s="249"/>
      <c r="D307" s="238" t="s">
        <v>206</v>
      </c>
      <c r="E307" s="251" t="s">
        <v>5</v>
      </c>
      <c r="F307" s="252" t="s">
        <v>3448</v>
      </c>
      <c r="H307" s="253">
        <v>4</v>
      </c>
      <c r="I307" s="28"/>
      <c r="L307" s="249"/>
      <c r="M307" s="254"/>
      <c r="N307" s="255"/>
      <c r="O307" s="255"/>
      <c r="P307" s="255"/>
      <c r="Q307" s="255"/>
      <c r="R307" s="255"/>
      <c r="S307" s="255"/>
      <c r="T307" s="256"/>
      <c r="AT307" s="251" t="s">
        <v>206</v>
      </c>
      <c r="AU307" s="251" t="s">
        <v>78</v>
      </c>
      <c r="AV307" s="250" t="s">
        <v>80</v>
      </c>
      <c r="AW307" s="250" t="s">
        <v>34</v>
      </c>
      <c r="AX307" s="250" t="s">
        <v>71</v>
      </c>
      <c r="AY307" s="251" t="s">
        <v>196</v>
      </c>
    </row>
    <row r="308" spans="2:51" s="258" customFormat="1" ht="13.5">
      <c r="B308" s="257"/>
      <c r="D308" s="238" t="s">
        <v>206</v>
      </c>
      <c r="E308" s="259" t="s">
        <v>5</v>
      </c>
      <c r="F308" s="260" t="s">
        <v>209</v>
      </c>
      <c r="H308" s="261">
        <v>4</v>
      </c>
      <c r="I308" s="29"/>
      <c r="L308" s="257"/>
      <c r="M308" s="262"/>
      <c r="N308" s="263"/>
      <c r="O308" s="263"/>
      <c r="P308" s="263"/>
      <c r="Q308" s="263"/>
      <c r="R308" s="263"/>
      <c r="S308" s="263"/>
      <c r="T308" s="264"/>
      <c r="AT308" s="259" t="s">
        <v>206</v>
      </c>
      <c r="AU308" s="259" t="s">
        <v>78</v>
      </c>
      <c r="AV308" s="258" t="s">
        <v>203</v>
      </c>
      <c r="AW308" s="258" t="s">
        <v>34</v>
      </c>
      <c r="AX308" s="258" t="s">
        <v>78</v>
      </c>
      <c r="AY308" s="259" t="s">
        <v>196</v>
      </c>
    </row>
    <row r="309" spans="2:65" s="140" customFormat="1" ht="51" customHeight="1">
      <c r="B309" s="141"/>
      <c r="C309" s="227" t="s">
        <v>362</v>
      </c>
      <c r="D309" s="227" t="s">
        <v>198</v>
      </c>
      <c r="E309" s="228" t="s">
        <v>3449</v>
      </c>
      <c r="F309" s="229" t="s">
        <v>3450</v>
      </c>
      <c r="G309" s="230" t="s">
        <v>304</v>
      </c>
      <c r="H309" s="231">
        <v>100.5</v>
      </c>
      <c r="I309" s="26"/>
      <c r="J309" s="232">
        <f>ROUND(I309*H309,2)</f>
        <v>0</v>
      </c>
      <c r="K309" s="229" t="s">
        <v>202</v>
      </c>
      <c r="L309" s="141"/>
      <c r="M309" s="233" t="s">
        <v>5</v>
      </c>
      <c r="N309" s="234" t="s">
        <v>42</v>
      </c>
      <c r="O309" s="142"/>
      <c r="P309" s="235">
        <f>O309*H309</f>
        <v>0</v>
      </c>
      <c r="Q309" s="235">
        <v>0</v>
      </c>
      <c r="R309" s="235">
        <f>Q309*H309</f>
        <v>0</v>
      </c>
      <c r="S309" s="235">
        <v>0</v>
      </c>
      <c r="T309" s="236">
        <f>S309*H309</f>
        <v>0</v>
      </c>
      <c r="AR309" s="128" t="s">
        <v>203</v>
      </c>
      <c r="AT309" s="128" t="s">
        <v>198</v>
      </c>
      <c r="AU309" s="128" t="s">
        <v>78</v>
      </c>
      <c r="AY309" s="128" t="s">
        <v>196</v>
      </c>
      <c r="BE309" s="237">
        <f>IF(N309="základní",J309,0)</f>
        <v>0</v>
      </c>
      <c r="BF309" s="237">
        <f>IF(N309="snížená",J309,0)</f>
        <v>0</v>
      </c>
      <c r="BG309" s="237">
        <f>IF(N309="zákl. přenesená",J309,0)</f>
        <v>0</v>
      </c>
      <c r="BH309" s="237">
        <f>IF(N309="sníž. přenesená",J309,0)</f>
        <v>0</v>
      </c>
      <c r="BI309" s="237">
        <f>IF(N309="nulová",J309,0)</f>
        <v>0</v>
      </c>
      <c r="BJ309" s="128" t="s">
        <v>78</v>
      </c>
      <c r="BK309" s="237">
        <f>ROUND(I309*H309,2)</f>
        <v>0</v>
      </c>
      <c r="BL309" s="128" t="s">
        <v>203</v>
      </c>
      <c r="BM309" s="128" t="s">
        <v>466</v>
      </c>
    </row>
    <row r="310" spans="2:47" s="140" customFormat="1" ht="81">
      <c r="B310" s="141"/>
      <c r="D310" s="238" t="s">
        <v>204</v>
      </c>
      <c r="F310" s="239" t="s">
        <v>3447</v>
      </c>
      <c r="I310" s="22"/>
      <c r="L310" s="141"/>
      <c r="M310" s="240"/>
      <c r="N310" s="142"/>
      <c r="O310" s="142"/>
      <c r="P310" s="142"/>
      <c r="Q310" s="142"/>
      <c r="R310" s="142"/>
      <c r="S310" s="142"/>
      <c r="T310" s="241"/>
      <c r="AT310" s="128" t="s">
        <v>204</v>
      </c>
      <c r="AU310" s="128" t="s">
        <v>78</v>
      </c>
    </row>
    <row r="311" spans="2:51" s="250" customFormat="1" ht="13.5">
      <c r="B311" s="249"/>
      <c r="D311" s="238" t="s">
        <v>206</v>
      </c>
      <c r="E311" s="251" t="s">
        <v>5</v>
      </c>
      <c r="F311" s="252" t="s">
        <v>3451</v>
      </c>
      <c r="H311" s="253">
        <v>78.5</v>
      </c>
      <c r="I311" s="28"/>
      <c r="L311" s="249"/>
      <c r="M311" s="254"/>
      <c r="N311" s="255"/>
      <c r="O311" s="255"/>
      <c r="P311" s="255"/>
      <c r="Q311" s="255"/>
      <c r="R311" s="255"/>
      <c r="S311" s="255"/>
      <c r="T311" s="256"/>
      <c r="AT311" s="251" t="s">
        <v>206</v>
      </c>
      <c r="AU311" s="251" t="s">
        <v>78</v>
      </c>
      <c r="AV311" s="250" t="s">
        <v>80</v>
      </c>
      <c r="AW311" s="250" t="s">
        <v>34</v>
      </c>
      <c r="AX311" s="250" t="s">
        <v>71</v>
      </c>
      <c r="AY311" s="251" t="s">
        <v>196</v>
      </c>
    </row>
    <row r="312" spans="2:51" s="250" customFormat="1" ht="13.5">
      <c r="B312" s="249"/>
      <c r="D312" s="238" t="s">
        <v>206</v>
      </c>
      <c r="E312" s="251" t="s">
        <v>5</v>
      </c>
      <c r="F312" s="252" t="s">
        <v>3345</v>
      </c>
      <c r="H312" s="253">
        <v>22</v>
      </c>
      <c r="I312" s="28"/>
      <c r="L312" s="249"/>
      <c r="M312" s="254"/>
      <c r="N312" s="255"/>
      <c r="O312" s="255"/>
      <c r="P312" s="255"/>
      <c r="Q312" s="255"/>
      <c r="R312" s="255"/>
      <c r="S312" s="255"/>
      <c r="T312" s="256"/>
      <c r="AT312" s="251" t="s">
        <v>206</v>
      </c>
      <c r="AU312" s="251" t="s">
        <v>78</v>
      </c>
      <c r="AV312" s="250" t="s">
        <v>80</v>
      </c>
      <c r="AW312" s="250" t="s">
        <v>34</v>
      </c>
      <c r="AX312" s="250" t="s">
        <v>71</v>
      </c>
      <c r="AY312" s="251" t="s">
        <v>196</v>
      </c>
    </row>
    <row r="313" spans="2:51" s="258" customFormat="1" ht="13.5">
      <c r="B313" s="257"/>
      <c r="D313" s="238" t="s">
        <v>206</v>
      </c>
      <c r="E313" s="259" t="s">
        <v>5</v>
      </c>
      <c r="F313" s="260" t="s">
        <v>209</v>
      </c>
      <c r="H313" s="261">
        <v>100.5</v>
      </c>
      <c r="I313" s="29"/>
      <c r="L313" s="257"/>
      <c r="M313" s="262"/>
      <c r="N313" s="263"/>
      <c r="O313" s="263"/>
      <c r="P313" s="263"/>
      <c r="Q313" s="263"/>
      <c r="R313" s="263"/>
      <c r="S313" s="263"/>
      <c r="T313" s="264"/>
      <c r="AT313" s="259" t="s">
        <v>206</v>
      </c>
      <c r="AU313" s="259" t="s">
        <v>78</v>
      </c>
      <c r="AV313" s="258" t="s">
        <v>203</v>
      </c>
      <c r="AW313" s="258" t="s">
        <v>34</v>
      </c>
      <c r="AX313" s="258" t="s">
        <v>78</v>
      </c>
      <c r="AY313" s="259" t="s">
        <v>196</v>
      </c>
    </row>
    <row r="314" spans="2:65" s="140" customFormat="1" ht="51" customHeight="1">
      <c r="B314" s="141"/>
      <c r="C314" s="227" t="s">
        <v>441</v>
      </c>
      <c r="D314" s="227" t="s">
        <v>198</v>
      </c>
      <c r="E314" s="228" t="s">
        <v>3452</v>
      </c>
      <c r="F314" s="229" t="s">
        <v>3453</v>
      </c>
      <c r="G314" s="230" t="s">
        <v>330</v>
      </c>
      <c r="H314" s="231">
        <v>148.6</v>
      </c>
      <c r="I314" s="26"/>
      <c r="J314" s="232">
        <f>ROUND(I314*H314,2)</f>
        <v>0</v>
      </c>
      <c r="K314" s="229" t="s">
        <v>202</v>
      </c>
      <c r="L314" s="141"/>
      <c r="M314" s="233" t="s">
        <v>5</v>
      </c>
      <c r="N314" s="234" t="s">
        <v>42</v>
      </c>
      <c r="O314" s="142"/>
      <c r="P314" s="235">
        <f>O314*H314</f>
        <v>0</v>
      </c>
      <c r="Q314" s="235">
        <v>0</v>
      </c>
      <c r="R314" s="235">
        <f>Q314*H314</f>
        <v>0</v>
      </c>
      <c r="S314" s="235">
        <v>0</v>
      </c>
      <c r="T314" s="236">
        <f>S314*H314</f>
        <v>0</v>
      </c>
      <c r="AR314" s="128" t="s">
        <v>203</v>
      </c>
      <c r="AT314" s="128" t="s">
        <v>198</v>
      </c>
      <c r="AU314" s="128" t="s">
        <v>78</v>
      </c>
      <c r="AY314" s="128" t="s">
        <v>196</v>
      </c>
      <c r="BE314" s="237">
        <f>IF(N314="základní",J314,0)</f>
        <v>0</v>
      </c>
      <c r="BF314" s="237">
        <f>IF(N314="snížená",J314,0)</f>
        <v>0</v>
      </c>
      <c r="BG314" s="237">
        <f>IF(N314="zákl. přenesená",J314,0)</f>
        <v>0</v>
      </c>
      <c r="BH314" s="237">
        <f>IF(N314="sníž. přenesená",J314,0)</f>
        <v>0</v>
      </c>
      <c r="BI314" s="237">
        <f>IF(N314="nulová",J314,0)</f>
        <v>0</v>
      </c>
      <c r="BJ314" s="128" t="s">
        <v>78</v>
      </c>
      <c r="BK314" s="237">
        <f>ROUND(I314*H314,2)</f>
        <v>0</v>
      </c>
      <c r="BL314" s="128" t="s">
        <v>203</v>
      </c>
      <c r="BM314" s="128" t="s">
        <v>469</v>
      </c>
    </row>
    <row r="315" spans="2:47" s="140" customFormat="1" ht="81">
      <c r="B315" s="141"/>
      <c r="D315" s="238" t="s">
        <v>204</v>
      </c>
      <c r="F315" s="239" t="s">
        <v>3447</v>
      </c>
      <c r="I315" s="22"/>
      <c r="L315" s="141"/>
      <c r="M315" s="240"/>
      <c r="N315" s="142"/>
      <c r="O315" s="142"/>
      <c r="P315" s="142"/>
      <c r="Q315" s="142"/>
      <c r="R315" s="142"/>
      <c r="S315" s="142"/>
      <c r="T315" s="241"/>
      <c r="AT315" s="128" t="s">
        <v>204</v>
      </c>
      <c r="AU315" s="128" t="s">
        <v>78</v>
      </c>
    </row>
    <row r="316" spans="2:51" s="250" customFormat="1" ht="13.5">
      <c r="B316" s="249"/>
      <c r="D316" s="238" t="s">
        <v>206</v>
      </c>
      <c r="E316" s="251" t="s">
        <v>5</v>
      </c>
      <c r="F316" s="252" t="s">
        <v>3333</v>
      </c>
      <c r="H316" s="253">
        <v>148.6</v>
      </c>
      <c r="I316" s="28"/>
      <c r="L316" s="249"/>
      <c r="M316" s="254"/>
      <c r="N316" s="255"/>
      <c r="O316" s="255"/>
      <c r="P316" s="255"/>
      <c r="Q316" s="255"/>
      <c r="R316" s="255"/>
      <c r="S316" s="255"/>
      <c r="T316" s="256"/>
      <c r="AT316" s="251" t="s">
        <v>206</v>
      </c>
      <c r="AU316" s="251" t="s">
        <v>78</v>
      </c>
      <c r="AV316" s="250" t="s">
        <v>80</v>
      </c>
      <c r="AW316" s="250" t="s">
        <v>34</v>
      </c>
      <c r="AX316" s="250" t="s">
        <v>71</v>
      </c>
      <c r="AY316" s="251" t="s">
        <v>196</v>
      </c>
    </row>
    <row r="317" spans="2:51" s="258" customFormat="1" ht="13.5">
      <c r="B317" s="257"/>
      <c r="D317" s="238" t="s">
        <v>206</v>
      </c>
      <c r="E317" s="259" t="s">
        <v>5</v>
      </c>
      <c r="F317" s="260" t="s">
        <v>209</v>
      </c>
      <c r="H317" s="261">
        <v>148.6</v>
      </c>
      <c r="I317" s="29"/>
      <c r="L317" s="257"/>
      <c r="M317" s="262"/>
      <c r="N317" s="263"/>
      <c r="O317" s="263"/>
      <c r="P317" s="263"/>
      <c r="Q317" s="263"/>
      <c r="R317" s="263"/>
      <c r="S317" s="263"/>
      <c r="T317" s="264"/>
      <c r="AT317" s="259" t="s">
        <v>206</v>
      </c>
      <c r="AU317" s="259" t="s">
        <v>78</v>
      </c>
      <c r="AV317" s="258" t="s">
        <v>203</v>
      </c>
      <c r="AW317" s="258" t="s">
        <v>34</v>
      </c>
      <c r="AX317" s="258" t="s">
        <v>78</v>
      </c>
      <c r="AY317" s="259" t="s">
        <v>196</v>
      </c>
    </row>
    <row r="318" spans="2:63" s="215" customFormat="1" ht="37.35" customHeight="1">
      <c r="B318" s="214"/>
      <c r="D318" s="216" t="s">
        <v>70</v>
      </c>
      <c r="E318" s="217" t="s">
        <v>631</v>
      </c>
      <c r="F318" s="217" t="s">
        <v>969</v>
      </c>
      <c r="I318" s="25"/>
      <c r="J318" s="218">
        <f>BK318</f>
        <v>0</v>
      </c>
      <c r="L318" s="214"/>
      <c r="M318" s="219"/>
      <c r="N318" s="220"/>
      <c r="O318" s="220"/>
      <c r="P318" s="221">
        <f>P319</f>
        <v>0</v>
      </c>
      <c r="Q318" s="220"/>
      <c r="R318" s="221">
        <f>R319</f>
        <v>0</v>
      </c>
      <c r="S318" s="220"/>
      <c r="T318" s="222">
        <f>T319</f>
        <v>0</v>
      </c>
      <c r="AR318" s="216" t="s">
        <v>78</v>
      </c>
      <c r="AT318" s="223" t="s">
        <v>70</v>
      </c>
      <c r="AU318" s="223" t="s">
        <v>71</v>
      </c>
      <c r="AY318" s="216" t="s">
        <v>196</v>
      </c>
      <c r="BK318" s="224">
        <f>BK319</f>
        <v>0</v>
      </c>
    </row>
    <row r="319" spans="2:65" s="140" customFormat="1" ht="25.5" customHeight="1">
      <c r="B319" s="141"/>
      <c r="C319" s="227" t="s">
        <v>367</v>
      </c>
      <c r="D319" s="227" t="s">
        <v>198</v>
      </c>
      <c r="E319" s="228" t="s">
        <v>3454</v>
      </c>
      <c r="F319" s="229" t="s">
        <v>3455</v>
      </c>
      <c r="G319" s="230" t="s">
        <v>285</v>
      </c>
      <c r="H319" s="231">
        <v>272.496</v>
      </c>
      <c r="I319" s="26"/>
      <c r="J319" s="232">
        <f>ROUND(I319*H319,2)</f>
        <v>0</v>
      </c>
      <c r="K319" s="229" t="s">
        <v>202</v>
      </c>
      <c r="L319" s="141"/>
      <c r="M319" s="233" t="s">
        <v>5</v>
      </c>
      <c r="N319" s="234" t="s">
        <v>42</v>
      </c>
      <c r="O319" s="142"/>
      <c r="P319" s="235">
        <f>O319*H319</f>
        <v>0</v>
      </c>
      <c r="Q319" s="235">
        <v>0</v>
      </c>
      <c r="R319" s="235">
        <f>Q319*H319</f>
        <v>0</v>
      </c>
      <c r="S319" s="235">
        <v>0</v>
      </c>
      <c r="T319" s="236">
        <f>S319*H319</f>
        <v>0</v>
      </c>
      <c r="AR319" s="128" t="s">
        <v>203</v>
      </c>
      <c r="AT319" s="128" t="s">
        <v>198</v>
      </c>
      <c r="AU319" s="128" t="s">
        <v>78</v>
      </c>
      <c r="AY319" s="128" t="s">
        <v>196</v>
      </c>
      <c r="BE319" s="237">
        <f>IF(N319="základní",J319,0)</f>
        <v>0</v>
      </c>
      <c r="BF319" s="237">
        <f>IF(N319="snížená",J319,0)</f>
        <v>0</v>
      </c>
      <c r="BG319" s="237">
        <f>IF(N319="zákl. přenesená",J319,0)</f>
        <v>0</v>
      </c>
      <c r="BH319" s="237">
        <f>IF(N319="sníž. přenesená",J319,0)</f>
        <v>0</v>
      </c>
      <c r="BI319" s="237">
        <f>IF(N319="nulová",J319,0)</f>
        <v>0</v>
      </c>
      <c r="BJ319" s="128" t="s">
        <v>78</v>
      </c>
      <c r="BK319" s="237">
        <f>ROUND(I319*H319,2)</f>
        <v>0</v>
      </c>
      <c r="BL319" s="128" t="s">
        <v>203</v>
      </c>
      <c r="BM319" s="128" t="s">
        <v>473</v>
      </c>
    </row>
    <row r="320" spans="2:63" s="215" customFormat="1" ht="37.35" customHeight="1">
      <c r="B320" s="214"/>
      <c r="D320" s="216" t="s">
        <v>70</v>
      </c>
      <c r="E320" s="217" t="s">
        <v>3456</v>
      </c>
      <c r="F320" s="217" t="s">
        <v>3457</v>
      </c>
      <c r="I320" s="25"/>
      <c r="J320" s="218">
        <f>BK320</f>
        <v>0</v>
      </c>
      <c r="L320" s="214"/>
      <c r="M320" s="219"/>
      <c r="N320" s="220"/>
      <c r="O320" s="220"/>
      <c r="P320" s="221">
        <f>P321</f>
        <v>0</v>
      </c>
      <c r="Q320" s="220"/>
      <c r="R320" s="221">
        <f>R321</f>
        <v>0</v>
      </c>
      <c r="S320" s="220"/>
      <c r="T320" s="222">
        <f>T321</f>
        <v>0</v>
      </c>
      <c r="AR320" s="216" t="s">
        <v>78</v>
      </c>
      <c r="AT320" s="223" t="s">
        <v>70</v>
      </c>
      <c r="AU320" s="223" t="s">
        <v>71</v>
      </c>
      <c r="AY320" s="216" t="s">
        <v>196</v>
      </c>
      <c r="BK320" s="224">
        <f>BK321</f>
        <v>0</v>
      </c>
    </row>
    <row r="321" spans="2:65" s="140" customFormat="1" ht="16.5" customHeight="1">
      <c r="B321" s="141"/>
      <c r="C321" s="227" t="s">
        <v>452</v>
      </c>
      <c r="D321" s="227" t="s">
        <v>198</v>
      </c>
      <c r="E321" s="228" t="s">
        <v>3458</v>
      </c>
      <c r="F321" s="229" t="s">
        <v>3459</v>
      </c>
      <c r="G321" s="230" t="s">
        <v>304</v>
      </c>
      <c r="H321" s="231">
        <v>36</v>
      </c>
      <c r="I321" s="26"/>
      <c r="J321" s="232">
        <f>ROUND(I321*H321,2)</f>
        <v>0</v>
      </c>
      <c r="K321" s="229" t="s">
        <v>5</v>
      </c>
      <c r="L321" s="141"/>
      <c r="M321" s="233" t="s">
        <v>5</v>
      </c>
      <c r="N321" s="234" t="s">
        <v>42</v>
      </c>
      <c r="O321" s="142"/>
      <c r="P321" s="235">
        <f>O321*H321</f>
        <v>0</v>
      </c>
      <c r="Q321" s="235">
        <v>0</v>
      </c>
      <c r="R321" s="235">
        <f>Q321*H321</f>
        <v>0</v>
      </c>
      <c r="S321" s="235">
        <v>0</v>
      </c>
      <c r="T321" s="236">
        <f>S321*H321</f>
        <v>0</v>
      </c>
      <c r="AR321" s="128" t="s">
        <v>203</v>
      </c>
      <c r="AT321" s="128" t="s">
        <v>198</v>
      </c>
      <c r="AU321" s="128" t="s">
        <v>78</v>
      </c>
      <c r="AY321" s="128" t="s">
        <v>196</v>
      </c>
      <c r="BE321" s="237">
        <f>IF(N321="základní",J321,0)</f>
        <v>0</v>
      </c>
      <c r="BF321" s="237">
        <f>IF(N321="snížená",J321,0)</f>
        <v>0</v>
      </c>
      <c r="BG321" s="237">
        <f>IF(N321="zákl. přenesená",J321,0)</f>
        <v>0</v>
      </c>
      <c r="BH321" s="237">
        <f>IF(N321="sníž. přenesená",J321,0)</f>
        <v>0</v>
      </c>
      <c r="BI321" s="237">
        <f>IF(N321="nulová",J321,0)</f>
        <v>0</v>
      </c>
      <c r="BJ321" s="128" t="s">
        <v>78</v>
      </c>
      <c r="BK321" s="237">
        <f>ROUND(I321*H321,2)</f>
        <v>0</v>
      </c>
      <c r="BL321" s="128" t="s">
        <v>203</v>
      </c>
      <c r="BM321" s="128" t="s">
        <v>476</v>
      </c>
    </row>
    <row r="322" spans="2:63" s="215" customFormat="1" ht="37.35" customHeight="1">
      <c r="B322" s="214"/>
      <c r="D322" s="216" t="s">
        <v>70</v>
      </c>
      <c r="E322" s="217" t="s">
        <v>3460</v>
      </c>
      <c r="F322" s="217" t="s">
        <v>3461</v>
      </c>
      <c r="I322" s="25"/>
      <c r="J322" s="218">
        <f>BK322</f>
        <v>0</v>
      </c>
      <c r="L322" s="214"/>
      <c r="M322" s="219"/>
      <c r="N322" s="220"/>
      <c r="O322" s="220"/>
      <c r="P322" s="221">
        <f>P323</f>
        <v>0</v>
      </c>
      <c r="Q322" s="220"/>
      <c r="R322" s="221">
        <f>R323</f>
        <v>0</v>
      </c>
      <c r="S322" s="220"/>
      <c r="T322" s="222">
        <f>T323</f>
        <v>0</v>
      </c>
      <c r="AR322" s="216" t="s">
        <v>78</v>
      </c>
      <c r="AT322" s="223" t="s">
        <v>70</v>
      </c>
      <c r="AU322" s="223" t="s">
        <v>71</v>
      </c>
      <c r="AY322" s="216" t="s">
        <v>196</v>
      </c>
      <c r="BK322" s="224">
        <f>BK323</f>
        <v>0</v>
      </c>
    </row>
    <row r="323" spans="2:65" s="140" customFormat="1" ht="16.5" customHeight="1">
      <c r="B323" s="141"/>
      <c r="C323" s="227" t="s">
        <v>371</v>
      </c>
      <c r="D323" s="227" t="s">
        <v>198</v>
      </c>
      <c r="E323" s="228" t="s">
        <v>3462</v>
      </c>
      <c r="F323" s="229" t="s">
        <v>3463</v>
      </c>
      <c r="G323" s="230" t="s">
        <v>304</v>
      </c>
      <c r="H323" s="231">
        <v>37</v>
      </c>
      <c r="I323" s="26"/>
      <c r="J323" s="232">
        <f>ROUND(I323*H323,2)</f>
        <v>0</v>
      </c>
      <c r="K323" s="229" t="s">
        <v>5</v>
      </c>
      <c r="L323" s="141"/>
      <c r="M323" s="233" t="s">
        <v>5</v>
      </c>
      <c r="N323" s="234" t="s">
        <v>42</v>
      </c>
      <c r="O323" s="142"/>
      <c r="P323" s="235">
        <f>O323*H323</f>
        <v>0</v>
      </c>
      <c r="Q323" s="235">
        <v>0</v>
      </c>
      <c r="R323" s="235">
        <f>Q323*H323</f>
        <v>0</v>
      </c>
      <c r="S323" s="235">
        <v>0</v>
      </c>
      <c r="T323" s="236">
        <f>S323*H323</f>
        <v>0</v>
      </c>
      <c r="AR323" s="128" t="s">
        <v>203</v>
      </c>
      <c r="AT323" s="128" t="s">
        <v>198</v>
      </c>
      <c r="AU323" s="128" t="s">
        <v>78</v>
      </c>
      <c r="AY323" s="128" t="s">
        <v>196</v>
      </c>
      <c r="BE323" s="237">
        <f>IF(N323="základní",J323,0)</f>
        <v>0</v>
      </c>
      <c r="BF323" s="237">
        <f>IF(N323="snížená",J323,0)</f>
        <v>0</v>
      </c>
      <c r="BG323" s="237">
        <f>IF(N323="zákl. přenesená",J323,0)</f>
        <v>0</v>
      </c>
      <c r="BH323" s="237">
        <f>IF(N323="sníž. přenesená",J323,0)</f>
        <v>0</v>
      </c>
      <c r="BI323" s="237">
        <f>IF(N323="nulová",J323,0)</f>
        <v>0</v>
      </c>
      <c r="BJ323" s="128" t="s">
        <v>78</v>
      </c>
      <c r="BK323" s="237">
        <f>ROUND(I323*H323,2)</f>
        <v>0</v>
      </c>
      <c r="BL323" s="128" t="s">
        <v>203</v>
      </c>
      <c r="BM323" s="128" t="s">
        <v>480</v>
      </c>
    </row>
    <row r="324" spans="2:63" s="215" customFormat="1" ht="37.35" customHeight="1">
      <c r="B324" s="214"/>
      <c r="D324" s="216" t="s">
        <v>70</v>
      </c>
      <c r="E324" s="217" t="s">
        <v>3464</v>
      </c>
      <c r="F324" s="217" t="s">
        <v>3465</v>
      </c>
      <c r="I324" s="25"/>
      <c r="J324" s="218">
        <f>BK324</f>
        <v>0</v>
      </c>
      <c r="L324" s="214"/>
      <c r="M324" s="219"/>
      <c r="N324" s="220"/>
      <c r="O324" s="220"/>
      <c r="P324" s="221">
        <f>SUM(P325:P348)</f>
        <v>0</v>
      </c>
      <c r="Q324" s="220"/>
      <c r="R324" s="221">
        <f>SUM(R325:R348)</f>
        <v>0</v>
      </c>
      <c r="S324" s="220"/>
      <c r="T324" s="222">
        <f>SUM(T325:T348)</f>
        <v>0</v>
      </c>
      <c r="AR324" s="216" t="s">
        <v>78</v>
      </c>
      <c r="AT324" s="223" t="s">
        <v>70</v>
      </c>
      <c r="AU324" s="223" t="s">
        <v>71</v>
      </c>
      <c r="AY324" s="216" t="s">
        <v>196</v>
      </c>
      <c r="BK324" s="224">
        <f>SUM(BK325:BK348)</f>
        <v>0</v>
      </c>
    </row>
    <row r="325" spans="2:65" s="140" customFormat="1" ht="25.5" customHeight="1">
      <c r="B325" s="141"/>
      <c r="C325" s="227" t="s">
        <v>463</v>
      </c>
      <c r="D325" s="227" t="s">
        <v>198</v>
      </c>
      <c r="E325" s="228" t="s">
        <v>3466</v>
      </c>
      <c r="F325" s="229" t="s">
        <v>3467</v>
      </c>
      <c r="G325" s="230" t="s">
        <v>285</v>
      </c>
      <c r="H325" s="231">
        <v>94.818</v>
      </c>
      <c r="I325" s="26"/>
      <c r="J325" s="232">
        <f>ROUND(I325*H325,2)</f>
        <v>0</v>
      </c>
      <c r="K325" s="229" t="s">
        <v>202</v>
      </c>
      <c r="L325" s="141"/>
      <c r="M325" s="233" t="s">
        <v>5</v>
      </c>
      <c r="N325" s="234" t="s">
        <v>42</v>
      </c>
      <c r="O325" s="142"/>
      <c r="P325" s="235">
        <f>O325*H325</f>
        <v>0</v>
      </c>
      <c r="Q325" s="235">
        <v>0</v>
      </c>
      <c r="R325" s="235">
        <f>Q325*H325</f>
        <v>0</v>
      </c>
      <c r="S325" s="235">
        <v>0</v>
      </c>
      <c r="T325" s="236">
        <f>S325*H325</f>
        <v>0</v>
      </c>
      <c r="AR325" s="128" t="s">
        <v>203</v>
      </c>
      <c r="AT325" s="128" t="s">
        <v>198</v>
      </c>
      <c r="AU325" s="128" t="s">
        <v>78</v>
      </c>
      <c r="AY325" s="128" t="s">
        <v>196</v>
      </c>
      <c r="BE325" s="237">
        <f>IF(N325="základní",J325,0)</f>
        <v>0</v>
      </c>
      <c r="BF325" s="237">
        <f>IF(N325="snížená",J325,0)</f>
        <v>0</v>
      </c>
      <c r="BG325" s="237">
        <f>IF(N325="zákl. přenesená",J325,0)</f>
        <v>0</v>
      </c>
      <c r="BH325" s="237">
        <f>IF(N325="sníž. přenesená",J325,0)</f>
        <v>0</v>
      </c>
      <c r="BI325" s="237">
        <f>IF(N325="nulová",J325,0)</f>
        <v>0</v>
      </c>
      <c r="BJ325" s="128" t="s">
        <v>78</v>
      </c>
      <c r="BK325" s="237">
        <f>ROUND(I325*H325,2)</f>
        <v>0</v>
      </c>
      <c r="BL325" s="128" t="s">
        <v>203</v>
      </c>
      <c r="BM325" s="128" t="s">
        <v>484</v>
      </c>
    </row>
    <row r="326" spans="2:47" s="140" customFormat="1" ht="121.5">
      <c r="B326" s="141"/>
      <c r="D326" s="238" t="s">
        <v>204</v>
      </c>
      <c r="F326" s="239" t="s">
        <v>3468</v>
      </c>
      <c r="I326" s="22"/>
      <c r="L326" s="141"/>
      <c r="M326" s="240"/>
      <c r="N326" s="142"/>
      <c r="O326" s="142"/>
      <c r="P326" s="142"/>
      <c r="Q326" s="142"/>
      <c r="R326" s="142"/>
      <c r="S326" s="142"/>
      <c r="T326" s="241"/>
      <c r="AT326" s="128" t="s">
        <v>204</v>
      </c>
      <c r="AU326" s="128" t="s">
        <v>78</v>
      </c>
    </row>
    <row r="327" spans="2:51" s="250" customFormat="1" ht="13.5">
      <c r="B327" s="249"/>
      <c r="D327" s="238" t="s">
        <v>206</v>
      </c>
      <c r="E327" s="251" t="s">
        <v>5</v>
      </c>
      <c r="F327" s="252" t="s">
        <v>3469</v>
      </c>
      <c r="H327" s="253">
        <v>94.818</v>
      </c>
      <c r="I327" s="28"/>
      <c r="L327" s="249"/>
      <c r="M327" s="254"/>
      <c r="N327" s="255"/>
      <c r="O327" s="255"/>
      <c r="P327" s="255"/>
      <c r="Q327" s="255"/>
      <c r="R327" s="255"/>
      <c r="S327" s="255"/>
      <c r="T327" s="256"/>
      <c r="AT327" s="251" t="s">
        <v>206</v>
      </c>
      <c r="AU327" s="251" t="s">
        <v>78</v>
      </c>
      <c r="AV327" s="250" t="s">
        <v>80</v>
      </c>
      <c r="AW327" s="250" t="s">
        <v>34</v>
      </c>
      <c r="AX327" s="250" t="s">
        <v>71</v>
      </c>
      <c r="AY327" s="251" t="s">
        <v>196</v>
      </c>
    </row>
    <row r="328" spans="2:51" s="258" customFormat="1" ht="13.5">
      <c r="B328" s="257"/>
      <c r="D328" s="238" t="s">
        <v>206</v>
      </c>
      <c r="E328" s="259" t="s">
        <v>5</v>
      </c>
      <c r="F328" s="260" t="s">
        <v>209</v>
      </c>
      <c r="H328" s="261">
        <v>94.818</v>
      </c>
      <c r="I328" s="29"/>
      <c r="L328" s="257"/>
      <c r="M328" s="262"/>
      <c r="N328" s="263"/>
      <c r="O328" s="263"/>
      <c r="P328" s="263"/>
      <c r="Q328" s="263"/>
      <c r="R328" s="263"/>
      <c r="S328" s="263"/>
      <c r="T328" s="264"/>
      <c r="AT328" s="259" t="s">
        <v>206</v>
      </c>
      <c r="AU328" s="259" t="s">
        <v>78</v>
      </c>
      <c r="AV328" s="258" t="s">
        <v>203</v>
      </c>
      <c r="AW328" s="258" t="s">
        <v>34</v>
      </c>
      <c r="AX328" s="258" t="s">
        <v>78</v>
      </c>
      <c r="AY328" s="259" t="s">
        <v>196</v>
      </c>
    </row>
    <row r="329" spans="2:65" s="140" customFormat="1" ht="38.25" customHeight="1">
      <c r="B329" s="141"/>
      <c r="C329" s="227" t="s">
        <v>375</v>
      </c>
      <c r="D329" s="227" t="s">
        <v>198</v>
      </c>
      <c r="E329" s="228" t="s">
        <v>3470</v>
      </c>
      <c r="F329" s="229" t="s">
        <v>3471</v>
      </c>
      <c r="G329" s="230" t="s">
        <v>285</v>
      </c>
      <c r="H329" s="231">
        <v>853.362</v>
      </c>
      <c r="I329" s="26"/>
      <c r="J329" s="232">
        <f>ROUND(I329*H329,2)</f>
        <v>0</v>
      </c>
      <c r="K329" s="229" t="s">
        <v>202</v>
      </c>
      <c r="L329" s="141"/>
      <c r="M329" s="233" t="s">
        <v>5</v>
      </c>
      <c r="N329" s="234" t="s">
        <v>42</v>
      </c>
      <c r="O329" s="142"/>
      <c r="P329" s="235">
        <f>O329*H329</f>
        <v>0</v>
      </c>
      <c r="Q329" s="235">
        <v>0</v>
      </c>
      <c r="R329" s="235">
        <f>Q329*H329</f>
        <v>0</v>
      </c>
      <c r="S329" s="235">
        <v>0</v>
      </c>
      <c r="T329" s="236">
        <f>S329*H329</f>
        <v>0</v>
      </c>
      <c r="AR329" s="128" t="s">
        <v>203</v>
      </c>
      <c r="AT329" s="128" t="s">
        <v>198</v>
      </c>
      <c r="AU329" s="128" t="s">
        <v>78</v>
      </c>
      <c r="AY329" s="128" t="s">
        <v>196</v>
      </c>
      <c r="BE329" s="237">
        <f>IF(N329="základní",J329,0)</f>
        <v>0</v>
      </c>
      <c r="BF329" s="237">
        <f>IF(N329="snížená",J329,0)</f>
        <v>0</v>
      </c>
      <c r="BG329" s="237">
        <f>IF(N329="zákl. přenesená",J329,0)</f>
        <v>0</v>
      </c>
      <c r="BH329" s="237">
        <f>IF(N329="sníž. přenesená",J329,0)</f>
        <v>0</v>
      </c>
      <c r="BI329" s="237">
        <f>IF(N329="nulová",J329,0)</f>
        <v>0</v>
      </c>
      <c r="BJ329" s="128" t="s">
        <v>78</v>
      </c>
      <c r="BK329" s="237">
        <f>ROUND(I329*H329,2)</f>
        <v>0</v>
      </c>
      <c r="BL329" s="128" t="s">
        <v>203</v>
      </c>
      <c r="BM329" s="128" t="s">
        <v>488</v>
      </c>
    </row>
    <row r="330" spans="2:47" s="140" customFormat="1" ht="94.5">
      <c r="B330" s="141"/>
      <c r="D330" s="238" t="s">
        <v>204</v>
      </c>
      <c r="F330" s="239" t="s">
        <v>3472</v>
      </c>
      <c r="I330" s="22"/>
      <c r="L330" s="141"/>
      <c r="M330" s="240"/>
      <c r="N330" s="142"/>
      <c r="O330" s="142"/>
      <c r="P330" s="142"/>
      <c r="Q330" s="142"/>
      <c r="R330" s="142"/>
      <c r="S330" s="142"/>
      <c r="T330" s="241"/>
      <c r="AT330" s="128" t="s">
        <v>204</v>
      </c>
      <c r="AU330" s="128" t="s">
        <v>78</v>
      </c>
    </row>
    <row r="331" spans="2:51" s="250" customFormat="1" ht="13.5">
      <c r="B331" s="249"/>
      <c r="D331" s="238" t="s">
        <v>206</v>
      </c>
      <c r="E331" s="251" t="s">
        <v>5</v>
      </c>
      <c r="F331" s="252" t="s">
        <v>3473</v>
      </c>
      <c r="H331" s="253">
        <v>284.454</v>
      </c>
      <c r="I331" s="28"/>
      <c r="L331" s="249"/>
      <c r="M331" s="254"/>
      <c r="N331" s="255"/>
      <c r="O331" s="255"/>
      <c r="P331" s="255"/>
      <c r="Q331" s="255"/>
      <c r="R331" s="255"/>
      <c r="S331" s="255"/>
      <c r="T331" s="256"/>
      <c r="AT331" s="251" t="s">
        <v>206</v>
      </c>
      <c r="AU331" s="251" t="s">
        <v>78</v>
      </c>
      <c r="AV331" s="250" t="s">
        <v>80</v>
      </c>
      <c r="AW331" s="250" t="s">
        <v>34</v>
      </c>
      <c r="AX331" s="250" t="s">
        <v>71</v>
      </c>
      <c r="AY331" s="251" t="s">
        <v>196</v>
      </c>
    </row>
    <row r="332" spans="2:51" s="258" customFormat="1" ht="13.5">
      <c r="B332" s="257"/>
      <c r="D332" s="238" t="s">
        <v>206</v>
      </c>
      <c r="E332" s="259" t="s">
        <v>5</v>
      </c>
      <c r="F332" s="260" t="s">
        <v>209</v>
      </c>
      <c r="H332" s="261">
        <v>284.454</v>
      </c>
      <c r="I332" s="29"/>
      <c r="L332" s="257"/>
      <c r="M332" s="262"/>
      <c r="N332" s="263"/>
      <c r="O332" s="263"/>
      <c r="P332" s="263"/>
      <c r="Q332" s="263"/>
      <c r="R332" s="263"/>
      <c r="S332" s="263"/>
      <c r="T332" s="264"/>
      <c r="AT332" s="259" t="s">
        <v>206</v>
      </c>
      <c r="AU332" s="259" t="s">
        <v>78</v>
      </c>
      <c r="AV332" s="258" t="s">
        <v>203</v>
      </c>
      <c r="AW332" s="258" t="s">
        <v>34</v>
      </c>
      <c r="AX332" s="258" t="s">
        <v>78</v>
      </c>
      <c r="AY332" s="259" t="s">
        <v>196</v>
      </c>
    </row>
    <row r="333" spans="2:51" s="250" customFormat="1" ht="13.5">
      <c r="B333" s="249"/>
      <c r="D333" s="238" t="s">
        <v>206</v>
      </c>
      <c r="F333" s="252" t="s">
        <v>3474</v>
      </c>
      <c r="H333" s="253">
        <v>853.362</v>
      </c>
      <c r="I333" s="28"/>
      <c r="L333" s="249"/>
      <c r="M333" s="254"/>
      <c r="N333" s="255"/>
      <c r="O333" s="255"/>
      <c r="P333" s="255"/>
      <c r="Q333" s="255"/>
      <c r="R333" s="255"/>
      <c r="S333" s="255"/>
      <c r="T333" s="256"/>
      <c r="AT333" s="251" t="s">
        <v>206</v>
      </c>
      <c r="AU333" s="251" t="s">
        <v>78</v>
      </c>
      <c r="AV333" s="250" t="s">
        <v>80</v>
      </c>
      <c r="AW333" s="250" t="s">
        <v>6</v>
      </c>
      <c r="AX333" s="250" t="s">
        <v>78</v>
      </c>
      <c r="AY333" s="251" t="s">
        <v>196</v>
      </c>
    </row>
    <row r="334" spans="2:65" s="140" customFormat="1" ht="38.25" customHeight="1">
      <c r="B334" s="141"/>
      <c r="C334" s="227" t="s">
        <v>470</v>
      </c>
      <c r="D334" s="227" t="s">
        <v>198</v>
      </c>
      <c r="E334" s="228" t="s">
        <v>3475</v>
      </c>
      <c r="F334" s="229" t="s">
        <v>3476</v>
      </c>
      <c r="G334" s="230" t="s">
        <v>285</v>
      </c>
      <c r="H334" s="231">
        <v>224.192</v>
      </c>
      <c r="I334" s="26"/>
      <c r="J334" s="232">
        <f>ROUND(I334*H334,2)</f>
        <v>0</v>
      </c>
      <c r="K334" s="229" t="s">
        <v>202</v>
      </c>
      <c r="L334" s="141"/>
      <c r="M334" s="233" t="s">
        <v>5</v>
      </c>
      <c r="N334" s="234" t="s">
        <v>42</v>
      </c>
      <c r="O334" s="142"/>
      <c r="P334" s="235">
        <f>O334*H334</f>
        <v>0</v>
      </c>
      <c r="Q334" s="235">
        <v>0</v>
      </c>
      <c r="R334" s="235">
        <f>Q334*H334</f>
        <v>0</v>
      </c>
      <c r="S334" s="235">
        <v>0</v>
      </c>
      <c r="T334" s="236">
        <f>S334*H334</f>
        <v>0</v>
      </c>
      <c r="AR334" s="128" t="s">
        <v>203</v>
      </c>
      <c r="AT334" s="128" t="s">
        <v>198</v>
      </c>
      <c r="AU334" s="128" t="s">
        <v>78</v>
      </c>
      <c r="AY334" s="128" t="s">
        <v>196</v>
      </c>
      <c r="BE334" s="237">
        <f>IF(N334="základní",J334,0)</f>
        <v>0</v>
      </c>
      <c r="BF334" s="237">
        <f>IF(N334="snížená",J334,0)</f>
        <v>0</v>
      </c>
      <c r="BG334" s="237">
        <f>IF(N334="zákl. přenesená",J334,0)</f>
        <v>0</v>
      </c>
      <c r="BH334" s="237">
        <f>IF(N334="sníž. přenesená",J334,0)</f>
        <v>0</v>
      </c>
      <c r="BI334" s="237">
        <f>IF(N334="nulová",J334,0)</f>
        <v>0</v>
      </c>
      <c r="BJ334" s="128" t="s">
        <v>78</v>
      </c>
      <c r="BK334" s="237">
        <f>ROUND(I334*H334,2)</f>
        <v>0</v>
      </c>
      <c r="BL334" s="128" t="s">
        <v>203</v>
      </c>
      <c r="BM334" s="128" t="s">
        <v>492</v>
      </c>
    </row>
    <row r="335" spans="2:47" s="140" customFormat="1" ht="94.5">
      <c r="B335" s="141"/>
      <c r="D335" s="238" t="s">
        <v>204</v>
      </c>
      <c r="F335" s="239" t="s">
        <v>3477</v>
      </c>
      <c r="I335" s="22"/>
      <c r="L335" s="141"/>
      <c r="M335" s="240"/>
      <c r="N335" s="142"/>
      <c r="O335" s="142"/>
      <c r="P335" s="142"/>
      <c r="Q335" s="142"/>
      <c r="R335" s="142"/>
      <c r="S335" s="142"/>
      <c r="T335" s="241"/>
      <c r="AT335" s="128" t="s">
        <v>204</v>
      </c>
      <c r="AU335" s="128" t="s">
        <v>78</v>
      </c>
    </row>
    <row r="336" spans="2:51" s="250" customFormat="1" ht="13.5">
      <c r="B336" s="249"/>
      <c r="D336" s="238" t="s">
        <v>206</v>
      </c>
      <c r="E336" s="251" t="s">
        <v>5</v>
      </c>
      <c r="F336" s="252" t="s">
        <v>3478</v>
      </c>
      <c r="H336" s="253">
        <v>112.096</v>
      </c>
      <c r="I336" s="28"/>
      <c r="L336" s="249"/>
      <c r="M336" s="254"/>
      <c r="N336" s="255"/>
      <c r="O336" s="255"/>
      <c r="P336" s="255"/>
      <c r="Q336" s="255"/>
      <c r="R336" s="255"/>
      <c r="S336" s="255"/>
      <c r="T336" s="256"/>
      <c r="AT336" s="251" t="s">
        <v>206</v>
      </c>
      <c r="AU336" s="251" t="s">
        <v>78</v>
      </c>
      <c r="AV336" s="250" t="s">
        <v>80</v>
      </c>
      <c r="AW336" s="250" t="s">
        <v>34</v>
      </c>
      <c r="AX336" s="250" t="s">
        <v>71</v>
      </c>
      <c r="AY336" s="251" t="s">
        <v>196</v>
      </c>
    </row>
    <row r="337" spans="2:51" s="258" customFormat="1" ht="13.5">
      <c r="B337" s="257"/>
      <c r="D337" s="238" t="s">
        <v>206</v>
      </c>
      <c r="E337" s="259" t="s">
        <v>5</v>
      </c>
      <c r="F337" s="260" t="s">
        <v>209</v>
      </c>
      <c r="H337" s="261">
        <v>112.096</v>
      </c>
      <c r="I337" s="29"/>
      <c r="L337" s="257"/>
      <c r="M337" s="262"/>
      <c r="N337" s="263"/>
      <c r="O337" s="263"/>
      <c r="P337" s="263"/>
      <c r="Q337" s="263"/>
      <c r="R337" s="263"/>
      <c r="S337" s="263"/>
      <c r="T337" s="264"/>
      <c r="AT337" s="259" t="s">
        <v>206</v>
      </c>
      <c r="AU337" s="259" t="s">
        <v>78</v>
      </c>
      <c r="AV337" s="258" t="s">
        <v>203</v>
      </c>
      <c r="AW337" s="258" t="s">
        <v>34</v>
      </c>
      <c r="AX337" s="258" t="s">
        <v>78</v>
      </c>
      <c r="AY337" s="259" t="s">
        <v>196</v>
      </c>
    </row>
    <row r="338" spans="2:51" s="250" customFormat="1" ht="13.5">
      <c r="B338" s="249"/>
      <c r="D338" s="238" t="s">
        <v>206</v>
      </c>
      <c r="F338" s="252" t="s">
        <v>3479</v>
      </c>
      <c r="H338" s="253">
        <v>224.192</v>
      </c>
      <c r="I338" s="28"/>
      <c r="L338" s="249"/>
      <c r="M338" s="254"/>
      <c r="N338" s="255"/>
      <c r="O338" s="255"/>
      <c r="P338" s="255"/>
      <c r="Q338" s="255"/>
      <c r="R338" s="255"/>
      <c r="S338" s="255"/>
      <c r="T338" s="256"/>
      <c r="AT338" s="251" t="s">
        <v>206</v>
      </c>
      <c r="AU338" s="251" t="s">
        <v>78</v>
      </c>
      <c r="AV338" s="250" t="s">
        <v>80</v>
      </c>
      <c r="AW338" s="250" t="s">
        <v>6</v>
      </c>
      <c r="AX338" s="250" t="s">
        <v>78</v>
      </c>
      <c r="AY338" s="251" t="s">
        <v>196</v>
      </c>
    </row>
    <row r="339" spans="2:65" s="140" customFormat="1" ht="16.5" customHeight="1">
      <c r="B339" s="141"/>
      <c r="C339" s="227" t="s">
        <v>378</v>
      </c>
      <c r="D339" s="227" t="s">
        <v>198</v>
      </c>
      <c r="E339" s="228" t="s">
        <v>3480</v>
      </c>
      <c r="F339" s="229" t="s">
        <v>3481</v>
      </c>
      <c r="G339" s="230" t="s">
        <v>285</v>
      </c>
      <c r="H339" s="231">
        <v>94.818</v>
      </c>
      <c r="I339" s="26"/>
      <c r="J339" s="232">
        <f>ROUND(I339*H339,2)</f>
        <v>0</v>
      </c>
      <c r="K339" s="229" t="s">
        <v>202</v>
      </c>
      <c r="L339" s="141"/>
      <c r="M339" s="233" t="s">
        <v>5</v>
      </c>
      <c r="N339" s="234" t="s">
        <v>42</v>
      </c>
      <c r="O339" s="142"/>
      <c r="P339" s="235">
        <f>O339*H339</f>
        <v>0</v>
      </c>
      <c r="Q339" s="235">
        <v>0</v>
      </c>
      <c r="R339" s="235">
        <f>Q339*H339</f>
        <v>0</v>
      </c>
      <c r="S339" s="235">
        <v>0</v>
      </c>
      <c r="T339" s="236">
        <f>S339*H339</f>
        <v>0</v>
      </c>
      <c r="AR339" s="128" t="s">
        <v>203</v>
      </c>
      <c r="AT339" s="128" t="s">
        <v>198</v>
      </c>
      <c r="AU339" s="128" t="s">
        <v>78</v>
      </c>
      <c r="AY339" s="128" t="s">
        <v>196</v>
      </c>
      <c r="BE339" s="237">
        <f>IF(N339="základní",J339,0)</f>
        <v>0</v>
      </c>
      <c r="BF339" s="237">
        <f>IF(N339="snížená",J339,0)</f>
        <v>0</v>
      </c>
      <c r="BG339" s="237">
        <f>IF(N339="zákl. přenesená",J339,0)</f>
        <v>0</v>
      </c>
      <c r="BH339" s="237">
        <f>IF(N339="sníž. přenesená",J339,0)</f>
        <v>0</v>
      </c>
      <c r="BI339" s="237">
        <f>IF(N339="nulová",J339,0)</f>
        <v>0</v>
      </c>
      <c r="BJ339" s="128" t="s">
        <v>78</v>
      </c>
      <c r="BK339" s="237">
        <f>ROUND(I339*H339,2)</f>
        <v>0</v>
      </c>
      <c r="BL339" s="128" t="s">
        <v>203</v>
      </c>
      <c r="BM339" s="128" t="s">
        <v>496</v>
      </c>
    </row>
    <row r="340" spans="2:47" s="140" customFormat="1" ht="54">
      <c r="B340" s="141"/>
      <c r="D340" s="238" t="s">
        <v>204</v>
      </c>
      <c r="F340" s="239" t="s">
        <v>3482</v>
      </c>
      <c r="I340" s="22"/>
      <c r="L340" s="141"/>
      <c r="M340" s="240"/>
      <c r="N340" s="142"/>
      <c r="O340" s="142"/>
      <c r="P340" s="142"/>
      <c r="Q340" s="142"/>
      <c r="R340" s="142"/>
      <c r="S340" s="142"/>
      <c r="T340" s="241"/>
      <c r="AT340" s="128" t="s">
        <v>204</v>
      </c>
      <c r="AU340" s="128" t="s">
        <v>78</v>
      </c>
    </row>
    <row r="341" spans="2:51" s="250" customFormat="1" ht="13.5">
      <c r="B341" s="249"/>
      <c r="D341" s="238" t="s">
        <v>206</v>
      </c>
      <c r="E341" s="251" t="s">
        <v>5</v>
      </c>
      <c r="F341" s="252" t="s">
        <v>3483</v>
      </c>
      <c r="H341" s="253">
        <v>94.818</v>
      </c>
      <c r="I341" s="28"/>
      <c r="L341" s="249"/>
      <c r="M341" s="254"/>
      <c r="N341" s="255"/>
      <c r="O341" s="255"/>
      <c r="P341" s="255"/>
      <c r="Q341" s="255"/>
      <c r="R341" s="255"/>
      <c r="S341" s="255"/>
      <c r="T341" s="256"/>
      <c r="AT341" s="251" t="s">
        <v>206</v>
      </c>
      <c r="AU341" s="251" t="s">
        <v>78</v>
      </c>
      <c r="AV341" s="250" t="s">
        <v>80</v>
      </c>
      <c r="AW341" s="250" t="s">
        <v>34</v>
      </c>
      <c r="AX341" s="250" t="s">
        <v>71</v>
      </c>
      <c r="AY341" s="251" t="s">
        <v>196</v>
      </c>
    </row>
    <row r="342" spans="2:51" s="258" customFormat="1" ht="13.5">
      <c r="B342" s="257"/>
      <c r="D342" s="238" t="s">
        <v>206</v>
      </c>
      <c r="E342" s="259" t="s">
        <v>5</v>
      </c>
      <c r="F342" s="260" t="s">
        <v>209</v>
      </c>
      <c r="H342" s="261">
        <v>94.818</v>
      </c>
      <c r="I342" s="29"/>
      <c r="L342" s="257"/>
      <c r="M342" s="262"/>
      <c r="N342" s="263"/>
      <c r="O342" s="263"/>
      <c r="P342" s="263"/>
      <c r="Q342" s="263"/>
      <c r="R342" s="263"/>
      <c r="S342" s="263"/>
      <c r="T342" s="264"/>
      <c r="AT342" s="259" t="s">
        <v>206</v>
      </c>
      <c r="AU342" s="259" t="s">
        <v>78</v>
      </c>
      <c r="AV342" s="258" t="s">
        <v>203</v>
      </c>
      <c r="AW342" s="258" t="s">
        <v>34</v>
      </c>
      <c r="AX342" s="258" t="s">
        <v>78</v>
      </c>
      <c r="AY342" s="259" t="s">
        <v>196</v>
      </c>
    </row>
    <row r="343" spans="2:65" s="140" customFormat="1" ht="16.5" customHeight="1">
      <c r="B343" s="141"/>
      <c r="C343" s="227" t="s">
        <v>477</v>
      </c>
      <c r="D343" s="227" t="s">
        <v>198</v>
      </c>
      <c r="E343" s="228" t="s">
        <v>3484</v>
      </c>
      <c r="F343" s="229" t="s">
        <v>3485</v>
      </c>
      <c r="G343" s="230" t="s">
        <v>285</v>
      </c>
      <c r="H343" s="231">
        <v>56.048</v>
      </c>
      <c r="I343" s="26"/>
      <c r="J343" s="232">
        <f>ROUND(I343*H343,2)</f>
        <v>0</v>
      </c>
      <c r="K343" s="229" t="s">
        <v>202</v>
      </c>
      <c r="L343" s="141"/>
      <c r="M343" s="233" t="s">
        <v>5</v>
      </c>
      <c r="N343" s="234" t="s">
        <v>42</v>
      </c>
      <c r="O343" s="142"/>
      <c r="P343" s="235">
        <f>O343*H343</f>
        <v>0</v>
      </c>
      <c r="Q343" s="235">
        <v>0</v>
      </c>
      <c r="R343" s="235">
        <f>Q343*H343</f>
        <v>0</v>
      </c>
      <c r="S343" s="235">
        <v>0</v>
      </c>
      <c r="T343" s="236">
        <f>S343*H343</f>
        <v>0</v>
      </c>
      <c r="AR343" s="128" t="s">
        <v>203</v>
      </c>
      <c r="AT343" s="128" t="s">
        <v>198</v>
      </c>
      <c r="AU343" s="128" t="s">
        <v>78</v>
      </c>
      <c r="AY343" s="128" t="s">
        <v>196</v>
      </c>
      <c r="BE343" s="237">
        <f>IF(N343="základní",J343,0)</f>
        <v>0</v>
      </c>
      <c r="BF343" s="237">
        <f>IF(N343="snížená",J343,0)</f>
        <v>0</v>
      </c>
      <c r="BG343" s="237">
        <f>IF(N343="zákl. přenesená",J343,0)</f>
        <v>0</v>
      </c>
      <c r="BH343" s="237">
        <f>IF(N343="sníž. přenesená",J343,0)</f>
        <v>0</v>
      </c>
      <c r="BI343" s="237">
        <f>IF(N343="nulová",J343,0)</f>
        <v>0</v>
      </c>
      <c r="BJ343" s="128" t="s">
        <v>78</v>
      </c>
      <c r="BK343" s="237">
        <f>ROUND(I343*H343,2)</f>
        <v>0</v>
      </c>
      <c r="BL343" s="128" t="s">
        <v>203</v>
      </c>
      <c r="BM343" s="128" t="s">
        <v>499</v>
      </c>
    </row>
    <row r="344" spans="2:47" s="140" customFormat="1" ht="54">
      <c r="B344" s="141"/>
      <c r="D344" s="238" t="s">
        <v>204</v>
      </c>
      <c r="F344" s="239" t="s">
        <v>3482</v>
      </c>
      <c r="I344" s="22"/>
      <c r="L344" s="141"/>
      <c r="M344" s="240"/>
      <c r="N344" s="142"/>
      <c r="O344" s="142"/>
      <c r="P344" s="142"/>
      <c r="Q344" s="142"/>
      <c r="R344" s="142"/>
      <c r="S344" s="142"/>
      <c r="T344" s="241"/>
      <c r="AT344" s="128" t="s">
        <v>204</v>
      </c>
      <c r="AU344" s="128" t="s">
        <v>78</v>
      </c>
    </row>
    <row r="345" spans="2:51" s="250" customFormat="1" ht="13.5">
      <c r="B345" s="249"/>
      <c r="D345" s="238" t="s">
        <v>206</v>
      </c>
      <c r="E345" s="251" t="s">
        <v>5</v>
      </c>
      <c r="F345" s="252" t="s">
        <v>3486</v>
      </c>
      <c r="H345" s="253">
        <v>56.048</v>
      </c>
      <c r="I345" s="28"/>
      <c r="L345" s="249"/>
      <c r="M345" s="254"/>
      <c r="N345" s="255"/>
      <c r="O345" s="255"/>
      <c r="P345" s="255"/>
      <c r="Q345" s="255"/>
      <c r="R345" s="255"/>
      <c r="S345" s="255"/>
      <c r="T345" s="256"/>
      <c r="AT345" s="251" t="s">
        <v>206</v>
      </c>
      <c r="AU345" s="251" t="s">
        <v>78</v>
      </c>
      <c r="AV345" s="250" t="s">
        <v>80</v>
      </c>
      <c r="AW345" s="250" t="s">
        <v>34</v>
      </c>
      <c r="AX345" s="250" t="s">
        <v>71</v>
      </c>
      <c r="AY345" s="251" t="s">
        <v>196</v>
      </c>
    </row>
    <row r="346" spans="2:51" s="258" customFormat="1" ht="13.5">
      <c r="B346" s="257"/>
      <c r="D346" s="238" t="s">
        <v>206</v>
      </c>
      <c r="E346" s="259" t="s">
        <v>5</v>
      </c>
      <c r="F346" s="260" t="s">
        <v>209</v>
      </c>
      <c r="H346" s="261">
        <v>56.048</v>
      </c>
      <c r="I346" s="29"/>
      <c r="L346" s="257"/>
      <c r="M346" s="262"/>
      <c r="N346" s="263"/>
      <c r="O346" s="263"/>
      <c r="P346" s="263"/>
      <c r="Q346" s="263"/>
      <c r="R346" s="263"/>
      <c r="S346" s="263"/>
      <c r="T346" s="264"/>
      <c r="AT346" s="259" t="s">
        <v>206</v>
      </c>
      <c r="AU346" s="259" t="s">
        <v>78</v>
      </c>
      <c r="AV346" s="258" t="s">
        <v>203</v>
      </c>
      <c r="AW346" s="258" t="s">
        <v>34</v>
      </c>
      <c r="AX346" s="258" t="s">
        <v>78</v>
      </c>
      <c r="AY346" s="259" t="s">
        <v>196</v>
      </c>
    </row>
    <row r="347" spans="2:65" s="140" customFormat="1" ht="38.25" customHeight="1">
      <c r="B347" s="141"/>
      <c r="C347" s="227" t="s">
        <v>382</v>
      </c>
      <c r="D347" s="227" t="s">
        <v>198</v>
      </c>
      <c r="E347" s="228" t="s">
        <v>1001</v>
      </c>
      <c r="F347" s="229" t="s">
        <v>1002</v>
      </c>
      <c r="G347" s="230" t="s">
        <v>285</v>
      </c>
      <c r="H347" s="231">
        <v>150.866</v>
      </c>
      <c r="I347" s="26"/>
      <c r="J347" s="232">
        <f>ROUND(I347*H347,2)</f>
        <v>0</v>
      </c>
      <c r="K347" s="229" t="s">
        <v>202</v>
      </c>
      <c r="L347" s="141"/>
      <c r="M347" s="233" t="s">
        <v>5</v>
      </c>
      <c r="N347" s="234" t="s">
        <v>42</v>
      </c>
      <c r="O347" s="142"/>
      <c r="P347" s="235">
        <f>O347*H347</f>
        <v>0</v>
      </c>
      <c r="Q347" s="235">
        <v>0</v>
      </c>
      <c r="R347" s="235">
        <f>Q347*H347</f>
        <v>0</v>
      </c>
      <c r="S347" s="235">
        <v>0</v>
      </c>
      <c r="T347" s="236">
        <f>S347*H347</f>
        <v>0</v>
      </c>
      <c r="AR347" s="128" t="s">
        <v>203</v>
      </c>
      <c r="AT347" s="128" t="s">
        <v>198</v>
      </c>
      <c r="AU347" s="128" t="s">
        <v>78</v>
      </c>
      <c r="AY347" s="128" t="s">
        <v>196</v>
      </c>
      <c r="BE347" s="237">
        <f>IF(N347="základní",J347,0)</f>
        <v>0</v>
      </c>
      <c r="BF347" s="237">
        <f>IF(N347="snížená",J347,0)</f>
        <v>0</v>
      </c>
      <c r="BG347" s="237">
        <f>IF(N347="zákl. přenesená",J347,0)</f>
        <v>0</v>
      </c>
      <c r="BH347" s="237">
        <f>IF(N347="sníž. přenesená",J347,0)</f>
        <v>0</v>
      </c>
      <c r="BI347" s="237">
        <f>IF(N347="nulová",J347,0)</f>
        <v>0</v>
      </c>
      <c r="BJ347" s="128" t="s">
        <v>78</v>
      </c>
      <c r="BK347" s="237">
        <f>ROUND(I347*H347,2)</f>
        <v>0</v>
      </c>
      <c r="BL347" s="128" t="s">
        <v>203</v>
      </c>
      <c r="BM347" s="128" t="s">
        <v>504</v>
      </c>
    </row>
    <row r="348" spans="2:47" s="140" customFormat="1" ht="108">
      <c r="B348" s="141"/>
      <c r="D348" s="238" t="s">
        <v>204</v>
      </c>
      <c r="F348" s="239" t="s">
        <v>1004</v>
      </c>
      <c r="I348" s="22"/>
      <c r="L348" s="141"/>
      <c r="M348" s="288"/>
      <c r="N348" s="284"/>
      <c r="O348" s="284"/>
      <c r="P348" s="284"/>
      <c r="Q348" s="284"/>
      <c r="R348" s="284"/>
      <c r="S348" s="284"/>
      <c r="T348" s="289"/>
      <c r="AT348" s="128" t="s">
        <v>204</v>
      </c>
      <c r="AU348" s="128" t="s">
        <v>78</v>
      </c>
    </row>
    <row r="349" spans="2:12" s="140" customFormat="1" ht="6.95" customHeight="1">
      <c r="B349" s="167"/>
      <c r="C349" s="168"/>
      <c r="D349" s="168"/>
      <c r="E349" s="168"/>
      <c r="F349" s="168"/>
      <c r="G349" s="168"/>
      <c r="H349" s="168"/>
      <c r="I349" s="17"/>
      <c r="J349" s="168"/>
      <c r="K349" s="168"/>
      <c r="L349" s="141"/>
    </row>
  </sheetData>
  <sheetProtection password="CC4E" sheet="1" objects="1" scenarios="1" selectLockedCells="1"/>
  <autoFilter ref="C90:K348"/>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2" activePane="bottomLeft" state="frozen"/>
      <selection pane="bottomLeft" activeCell="I1" sqref="I1"/>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121</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s="140" customFormat="1" ht="15">
      <c r="B8" s="141"/>
      <c r="C8" s="142"/>
      <c r="D8" s="137" t="s">
        <v>134</v>
      </c>
      <c r="E8" s="142"/>
      <c r="F8" s="142"/>
      <c r="G8" s="142"/>
      <c r="H8" s="142"/>
      <c r="I8" s="10"/>
      <c r="J8" s="142"/>
      <c r="K8" s="144"/>
    </row>
    <row r="9" spans="2:11" s="140" customFormat="1" ht="36.95" customHeight="1">
      <c r="B9" s="141"/>
      <c r="C9" s="142"/>
      <c r="D9" s="142"/>
      <c r="E9" s="145" t="s">
        <v>3487</v>
      </c>
      <c r="F9" s="143"/>
      <c r="G9" s="143"/>
      <c r="H9" s="143"/>
      <c r="I9" s="10"/>
      <c r="J9" s="142"/>
      <c r="K9" s="144"/>
    </row>
    <row r="10" spans="2:11" s="140" customFormat="1" ht="13.5">
      <c r="B10" s="141"/>
      <c r="C10" s="142"/>
      <c r="D10" s="142"/>
      <c r="E10" s="142"/>
      <c r="F10" s="142"/>
      <c r="G10" s="142"/>
      <c r="H10" s="142"/>
      <c r="I10" s="10"/>
      <c r="J10" s="142"/>
      <c r="K10" s="144"/>
    </row>
    <row r="11" spans="2:11" s="140" customFormat="1" ht="14.45" customHeight="1">
      <c r="B11" s="141"/>
      <c r="C11" s="142"/>
      <c r="D11" s="137" t="s">
        <v>21</v>
      </c>
      <c r="E11" s="142"/>
      <c r="F11" s="146" t="s">
        <v>5</v>
      </c>
      <c r="G11" s="142"/>
      <c r="H11" s="142"/>
      <c r="I11" s="11" t="s">
        <v>22</v>
      </c>
      <c r="J11" s="146" t="s">
        <v>5</v>
      </c>
      <c r="K11" s="144"/>
    </row>
    <row r="12" spans="2:11" s="140" customFormat="1" ht="14.45" customHeight="1">
      <c r="B12" s="141"/>
      <c r="C12" s="142"/>
      <c r="D12" s="137" t="s">
        <v>23</v>
      </c>
      <c r="E12" s="142"/>
      <c r="F12" s="146" t="s">
        <v>24</v>
      </c>
      <c r="G12" s="142"/>
      <c r="H12" s="142"/>
      <c r="I12" s="11" t="s">
        <v>25</v>
      </c>
      <c r="J12" s="147">
        <f>'Rekapitulace stavby'!AN8</f>
        <v>43418</v>
      </c>
      <c r="K12" s="144"/>
    </row>
    <row r="13" spans="2:11" s="140" customFormat="1" ht="10.9" customHeight="1">
      <c r="B13" s="141"/>
      <c r="C13" s="142"/>
      <c r="D13" s="142"/>
      <c r="E13" s="142"/>
      <c r="F13" s="142"/>
      <c r="G13" s="142"/>
      <c r="H13" s="142"/>
      <c r="I13" s="10"/>
      <c r="J13" s="142"/>
      <c r="K13" s="144"/>
    </row>
    <row r="14" spans="2:11" s="140" customFormat="1" ht="14.45" customHeight="1">
      <c r="B14" s="141"/>
      <c r="C14" s="142"/>
      <c r="D14" s="137" t="s">
        <v>26</v>
      </c>
      <c r="E14" s="142"/>
      <c r="F14" s="142"/>
      <c r="G14" s="142"/>
      <c r="H14" s="142"/>
      <c r="I14" s="11" t="s">
        <v>27</v>
      </c>
      <c r="J14" s="146" t="s">
        <v>5</v>
      </c>
      <c r="K14" s="144"/>
    </row>
    <row r="15" spans="2:11" s="140" customFormat="1" ht="18" customHeight="1">
      <c r="B15" s="141"/>
      <c r="C15" s="142"/>
      <c r="D15" s="142"/>
      <c r="E15" s="146" t="s">
        <v>28</v>
      </c>
      <c r="F15" s="142"/>
      <c r="G15" s="142"/>
      <c r="H15" s="142"/>
      <c r="I15" s="11" t="s">
        <v>29</v>
      </c>
      <c r="J15" s="146" t="s">
        <v>5</v>
      </c>
      <c r="K15" s="144"/>
    </row>
    <row r="16" spans="2:11" s="140" customFormat="1" ht="6.95" customHeight="1">
      <c r="B16" s="141"/>
      <c r="C16" s="142"/>
      <c r="D16" s="142"/>
      <c r="E16" s="142"/>
      <c r="F16" s="142"/>
      <c r="G16" s="142"/>
      <c r="H16" s="142"/>
      <c r="I16" s="10"/>
      <c r="J16" s="142"/>
      <c r="K16" s="144"/>
    </row>
    <row r="17" spans="2:11" s="140" customFormat="1" ht="14.45" customHeight="1">
      <c r="B17" s="141"/>
      <c r="C17" s="142"/>
      <c r="D17" s="137" t="s">
        <v>30</v>
      </c>
      <c r="E17" s="142"/>
      <c r="F17" s="142"/>
      <c r="G17" s="142"/>
      <c r="H17" s="142"/>
      <c r="I17" s="11" t="s">
        <v>27</v>
      </c>
      <c r="J17" s="146" t="str">
        <f>IF('Rekapitulace stavby'!AN13="Vyplň údaj","",IF('Rekapitulace stavby'!AN13="","",'Rekapitulace stavby'!AN13))</f>
        <v/>
      </c>
      <c r="K17" s="144"/>
    </row>
    <row r="18" spans="2:11" s="140" customFormat="1" ht="18" customHeight="1">
      <c r="B18" s="141"/>
      <c r="C18" s="142"/>
      <c r="D18" s="142"/>
      <c r="E18" s="146" t="str">
        <f>IF('Rekapitulace stavby'!E14="Vyplň údaj","",IF('Rekapitulace stavby'!E14="","",'Rekapitulace stavby'!E14))</f>
        <v/>
      </c>
      <c r="F18" s="142"/>
      <c r="G18" s="142"/>
      <c r="H18" s="142"/>
      <c r="I18" s="11" t="s">
        <v>29</v>
      </c>
      <c r="J18" s="146" t="str">
        <f>IF('Rekapitulace stavby'!AN14="Vyplň údaj","",IF('Rekapitulace stavby'!AN14="","",'Rekapitulace stavby'!AN14))</f>
        <v/>
      </c>
      <c r="K18" s="144"/>
    </row>
    <row r="19" spans="2:11" s="140" customFormat="1" ht="6.95" customHeight="1">
      <c r="B19" s="141"/>
      <c r="C19" s="142"/>
      <c r="D19" s="142"/>
      <c r="E19" s="142"/>
      <c r="F19" s="142"/>
      <c r="G19" s="142"/>
      <c r="H19" s="142"/>
      <c r="I19" s="10"/>
      <c r="J19" s="142"/>
      <c r="K19" s="144"/>
    </row>
    <row r="20" spans="2:11" s="140" customFormat="1" ht="14.45" customHeight="1">
      <c r="B20" s="141"/>
      <c r="C20" s="142"/>
      <c r="D20" s="137" t="s">
        <v>32</v>
      </c>
      <c r="E20" s="142"/>
      <c r="F20" s="142"/>
      <c r="G20" s="142"/>
      <c r="H20" s="142"/>
      <c r="I20" s="11" t="s">
        <v>27</v>
      </c>
      <c r="J20" s="146" t="s">
        <v>5</v>
      </c>
      <c r="K20" s="144"/>
    </row>
    <row r="21" spans="2:11" s="140" customFormat="1" ht="18" customHeight="1">
      <c r="B21" s="141"/>
      <c r="C21" s="142"/>
      <c r="D21" s="142"/>
      <c r="E21" s="146" t="s">
        <v>33</v>
      </c>
      <c r="F21" s="142"/>
      <c r="G21" s="142"/>
      <c r="H21" s="142"/>
      <c r="I21" s="11" t="s">
        <v>29</v>
      </c>
      <c r="J21" s="146" t="s">
        <v>5</v>
      </c>
      <c r="K21" s="144"/>
    </row>
    <row r="22" spans="2:11" s="140" customFormat="1" ht="6.95" customHeight="1">
      <c r="B22" s="141"/>
      <c r="C22" s="142"/>
      <c r="D22" s="142"/>
      <c r="E22" s="142"/>
      <c r="F22" s="142"/>
      <c r="G22" s="142"/>
      <c r="H22" s="142"/>
      <c r="I22" s="10"/>
      <c r="J22" s="142"/>
      <c r="K22" s="144"/>
    </row>
    <row r="23" spans="2:11" s="140" customFormat="1" ht="14.45" customHeight="1">
      <c r="B23" s="141"/>
      <c r="C23" s="142"/>
      <c r="D23" s="137" t="s">
        <v>35</v>
      </c>
      <c r="E23" s="142"/>
      <c r="F23" s="142"/>
      <c r="G23" s="142"/>
      <c r="H23" s="142"/>
      <c r="I23" s="10"/>
      <c r="J23" s="142"/>
      <c r="K23" s="144"/>
    </row>
    <row r="24" spans="2:11" s="152" customFormat="1" ht="99.75" customHeight="1">
      <c r="B24" s="148"/>
      <c r="C24" s="149"/>
      <c r="D24" s="149"/>
      <c r="E24" s="150" t="s">
        <v>138</v>
      </c>
      <c r="F24" s="150"/>
      <c r="G24" s="150"/>
      <c r="H24" s="150"/>
      <c r="I24" s="12"/>
      <c r="J24" s="149"/>
      <c r="K24" s="151"/>
    </row>
    <row r="25" spans="2:11" s="140" customFormat="1" ht="6.95" customHeight="1">
      <c r="B25" s="141"/>
      <c r="C25" s="142"/>
      <c r="D25" s="142"/>
      <c r="E25" s="142"/>
      <c r="F25" s="142"/>
      <c r="G25" s="142"/>
      <c r="H25" s="142"/>
      <c r="I25" s="10"/>
      <c r="J25" s="142"/>
      <c r="K25" s="144"/>
    </row>
    <row r="26" spans="2:11" s="140" customFormat="1" ht="6.95" customHeight="1">
      <c r="B26" s="141"/>
      <c r="C26" s="142"/>
      <c r="D26" s="153"/>
      <c r="E26" s="153"/>
      <c r="F26" s="153"/>
      <c r="G26" s="153"/>
      <c r="H26" s="153"/>
      <c r="I26" s="13"/>
      <c r="J26" s="153"/>
      <c r="K26" s="154"/>
    </row>
    <row r="27" spans="2:11" s="140" customFormat="1" ht="25.35" customHeight="1">
      <c r="B27" s="141"/>
      <c r="C27" s="142"/>
      <c r="D27" s="155" t="s">
        <v>37</v>
      </c>
      <c r="E27" s="142"/>
      <c r="F27" s="142"/>
      <c r="G27" s="142"/>
      <c r="H27" s="142"/>
      <c r="I27" s="10"/>
      <c r="J27" s="156">
        <f>ROUND(J83,2)</f>
        <v>0</v>
      </c>
      <c r="K27" s="144"/>
    </row>
    <row r="28" spans="2:11" s="140" customFormat="1" ht="6.95" customHeight="1">
      <c r="B28" s="141"/>
      <c r="C28" s="142"/>
      <c r="D28" s="153"/>
      <c r="E28" s="153"/>
      <c r="F28" s="153"/>
      <c r="G28" s="153"/>
      <c r="H28" s="153"/>
      <c r="I28" s="13"/>
      <c r="J28" s="153"/>
      <c r="K28" s="154"/>
    </row>
    <row r="29" spans="2:11" s="140" customFormat="1" ht="14.45" customHeight="1">
      <c r="B29" s="141"/>
      <c r="C29" s="142"/>
      <c r="D29" s="142"/>
      <c r="E29" s="142"/>
      <c r="F29" s="157" t="s">
        <v>39</v>
      </c>
      <c r="G29" s="142"/>
      <c r="H29" s="142"/>
      <c r="I29" s="14" t="s">
        <v>38</v>
      </c>
      <c r="J29" s="157" t="s">
        <v>40</v>
      </c>
      <c r="K29" s="144"/>
    </row>
    <row r="30" spans="2:11" s="140" customFormat="1" ht="14.45" customHeight="1">
      <c r="B30" s="141"/>
      <c r="C30" s="142"/>
      <c r="D30" s="158" t="s">
        <v>41</v>
      </c>
      <c r="E30" s="158" t="s">
        <v>42</v>
      </c>
      <c r="F30" s="159">
        <f>ROUND(SUM(BE83:BE157),2)</f>
        <v>0</v>
      </c>
      <c r="G30" s="142"/>
      <c r="H30" s="142"/>
      <c r="I30" s="15">
        <v>0.21</v>
      </c>
      <c r="J30" s="159">
        <f>ROUND(ROUND((SUM(BE83:BE157)),2)*I30,2)</f>
        <v>0</v>
      </c>
      <c r="K30" s="144"/>
    </row>
    <row r="31" spans="2:11" s="140" customFormat="1" ht="14.45" customHeight="1">
      <c r="B31" s="141"/>
      <c r="C31" s="142"/>
      <c r="D31" s="142"/>
      <c r="E31" s="158" t="s">
        <v>43</v>
      </c>
      <c r="F31" s="159">
        <f>ROUND(SUM(BF83:BF157),2)</f>
        <v>0</v>
      </c>
      <c r="G31" s="142"/>
      <c r="H31" s="142"/>
      <c r="I31" s="15">
        <v>0.15</v>
      </c>
      <c r="J31" s="159">
        <f>ROUND(ROUND((SUM(BF83:BF157)),2)*I31,2)</f>
        <v>0</v>
      </c>
      <c r="K31" s="144"/>
    </row>
    <row r="32" spans="2:11" s="140" customFormat="1" ht="14.45" customHeight="1" hidden="1">
      <c r="B32" s="141"/>
      <c r="C32" s="142"/>
      <c r="D32" s="142"/>
      <c r="E32" s="158" t="s">
        <v>44</v>
      </c>
      <c r="F32" s="159">
        <f>ROUND(SUM(BG83:BG157),2)</f>
        <v>0</v>
      </c>
      <c r="G32" s="142"/>
      <c r="H32" s="142"/>
      <c r="I32" s="15">
        <v>0.21</v>
      </c>
      <c r="J32" s="159">
        <v>0</v>
      </c>
      <c r="K32" s="144"/>
    </row>
    <row r="33" spans="2:11" s="140" customFormat="1" ht="14.45" customHeight="1" hidden="1">
      <c r="B33" s="141"/>
      <c r="C33" s="142"/>
      <c r="D33" s="142"/>
      <c r="E33" s="158" t="s">
        <v>45</v>
      </c>
      <c r="F33" s="159">
        <f>ROUND(SUM(BH83:BH157),2)</f>
        <v>0</v>
      </c>
      <c r="G33" s="142"/>
      <c r="H33" s="142"/>
      <c r="I33" s="15">
        <v>0.15</v>
      </c>
      <c r="J33" s="159">
        <v>0</v>
      </c>
      <c r="K33" s="144"/>
    </row>
    <row r="34" spans="2:11" s="140" customFormat="1" ht="14.45" customHeight="1" hidden="1">
      <c r="B34" s="141"/>
      <c r="C34" s="142"/>
      <c r="D34" s="142"/>
      <c r="E34" s="158" t="s">
        <v>46</v>
      </c>
      <c r="F34" s="159">
        <f>ROUND(SUM(BI83:BI157),2)</f>
        <v>0</v>
      </c>
      <c r="G34" s="142"/>
      <c r="H34" s="142"/>
      <c r="I34" s="15">
        <v>0</v>
      </c>
      <c r="J34" s="159">
        <v>0</v>
      </c>
      <c r="K34" s="144"/>
    </row>
    <row r="35" spans="2:11" s="140" customFormat="1" ht="6.95" customHeight="1">
      <c r="B35" s="141"/>
      <c r="C35" s="142"/>
      <c r="D35" s="142"/>
      <c r="E35" s="142"/>
      <c r="F35" s="142"/>
      <c r="G35" s="142"/>
      <c r="H35" s="142"/>
      <c r="I35" s="10"/>
      <c r="J35" s="142"/>
      <c r="K35" s="144"/>
    </row>
    <row r="36" spans="2:11" s="140" customFormat="1" ht="25.35" customHeight="1">
      <c r="B36" s="141"/>
      <c r="C36" s="160"/>
      <c r="D36" s="161" t="s">
        <v>47</v>
      </c>
      <c r="E36" s="162"/>
      <c r="F36" s="162"/>
      <c r="G36" s="163" t="s">
        <v>48</v>
      </c>
      <c r="H36" s="164" t="s">
        <v>49</v>
      </c>
      <c r="I36" s="16"/>
      <c r="J36" s="165">
        <f>SUM(J27:J34)</f>
        <v>0</v>
      </c>
      <c r="K36" s="166"/>
    </row>
    <row r="37" spans="2:11" s="140" customFormat="1" ht="14.45" customHeight="1">
      <c r="B37" s="167"/>
      <c r="C37" s="168"/>
      <c r="D37" s="168"/>
      <c r="E37" s="168"/>
      <c r="F37" s="168"/>
      <c r="G37" s="168"/>
      <c r="H37" s="168"/>
      <c r="I37" s="17"/>
      <c r="J37" s="168"/>
      <c r="K37" s="169"/>
    </row>
    <row r="41" spans="2:11" s="140" customFormat="1" ht="6.95" customHeight="1">
      <c r="B41" s="170"/>
      <c r="C41" s="171"/>
      <c r="D41" s="171"/>
      <c r="E41" s="171"/>
      <c r="F41" s="171"/>
      <c r="G41" s="171"/>
      <c r="H41" s="171"/>
      <c r="I41" s="18"/>
      <c r="J41" s="171"/>
      <c r="K41" s="172"/>
    </row>
    <row r="42" spans="2:11" s="140" customFormat="1" ht="36.95" customHeight="1">
      <c r="B42" s="141"/>
      <c r="C42" s="134" t="s">
        <v>139</v>
      </c>
      <c r="D42" s="142"/>
      <c r="E42" s="142"/>
      <c r="F42" s="142"/>
      <c r="G42" s="142"/>
      <c r="H42" s="142"/>
      <c r="I42" s="10"/>
      <c r="J42" s="142"/>
      <c r="K42" s="144"/>
    </row>
    <row r="43" spans="2:11" s="140" customFormat="1" ht="6.95" customHeight="1">
      <c r="B43" s="141"/>
      <c r="C43" s="142"/>
      <c r="D43" s="142"/>
      <c r="E43" s="142"/>
      <c r="F43" s="142"/>
      <c r="G43" s="142"/>
      <c r="H43" s="142"/>
      <c r="I43" s="10"/>
      <c r="J43" s="142"/>
      <c r="K43" s="144"/>
    </row>
    <row r="44" spans="2:11" s="140" customFormat="1" ht="14.45" customHeight="1">
      <c r="B44" s="141"/>
      <c r="C44" s="137" t="s">
        <v>19</v>
      </c>
      <c r="D44" s="142"/>
      <c r="E44" s="142"/>
      <c r="F44" s="142"/>
      <c r="G44" s="142"/>
      <c r="H44" s="142"/>
      <c r="I44" s="10"/>
      <c r="J44" s="142"/>
      <c r="K44" s="144"/>
    </row>
    <row r="45" spans="2:11" s="140" customFormat="1" ht="16.5" customHeight="1">
      <c r="B45" s="141"/>
      <c r="C45" s="142"/>
      <c r="D45" s="142"/>
      <c r="E45" s="138" t="str">
        <f>E7</f>
        <v>Přístavba ZŠ Komenského, Dačice</v>
      </c>
      <c r="F45" s="139"/>
      <c r="G45" s="139"/>
      <c r="H45" s="139"/>
      <c r="I45" s="10"/>
      <c r="J45" s="142"/>
      <c r="K45" s="144"/>
    </row>
    <row r="46" spans="2:11" s="140" customFormat="1" ht="14.45" customHeight="1">
      <c r="B46" s="141"/>
      <c r="C46" s="137" t="s">
        <v>134</v>
      </c>
      <c r="D46" s="142"/>
      <c r="E46" s="142"/>
      <c r="F46" s="142"/>
      <c r="G46" s="142"/>
      <c r="H46" s="142"/>
      <c r="I46" s="10"/>
      <c r="J46" s="142"/>
      <c r="K46" s="144"/>
    </row>
    <row r="47" spans="2:11" s="140" customFormat="1" ht="17.25" customHeight="1">
      <c r="B47" s="141"/>
      <c r="C47" s="142"/>
      <c r="D47" s="142"/>
      <c r="E47" s="145" t="str">
        <f>E9</f>
        <v>SO04 - Přeložka plynu</v>
      </c>
      <c r="F47" s="143"/>
      <c r="G47" s="143"/>
      <c r="H47" s="143"/>
      <c r="I47" s="10"/>
      <c r="J47" s="142"/>
      <c r="K47" s="144"/>
    </row>
    <row r="48" spans="2:11" s="140" customFormat="1" ht="6.95" customHeight="1">
      <c r="B48" s="141"/>
      <c r="C48" s="142"/>
      <c r="D48" s="142"/>
      <c r="E48" s="142"/>
      <c r="F48" s="142"/>
      <c r="G48" s="142"/>
      <c r="H48" s="142"/>
      <c r="I48" s="10"/>
      <c r="J48" s="142"/>
      <c r="K48" s="144"/>
    </row>
    <row r="49" spans="2:11" s="140" customFormat="1" ht="18" customHeight="1">
      <c r="B49" s="141"/>
      <c r="C49" s="137" t="s">
        <v>23</v>
      </c>
      <c r="D49" s="142"/>
      <c r="E49" s="142"/>
      <c r="F49" s="146" t="str">
        <f>F12</f>
        <v xml:space="preserve"> </v>
      </c>
      <c r="G49" s="142"/>
      <c r="H49" s="142"/>
      <c r="I49" s="11" t="s">
        <v>25</v>
      </c>
      <c r="J49" s="147">
        <f>IF(J12="","",J12)</f>
        <v>43418</v>
      </c>
      <c r="K49" s="144"/>
    </row>
    <row r="50" spans="2:11" s="140" customFormat="1" ht="6.95" customHeight="1">
      <c r="B50" s="141"/>
      <c r="C50" s="142"/>
      <c r="D50" s="142"/>
      <c r="E50" s="142"/>
      <c r="F50" s="142"/>
      <c r="G50" s="142"/>
      <c r="H50" s="142"/>
      <c r="I50" s="10"/>
      <c r="J50" s="142"/>
      <c r="K50" s="144"/>
    </row>
    <row r="51" spans="2:11" s="140" customFormat="1" ht="15">
      <c r="B51" s="141"/>
      <c r="C51" s="137" t="s">
        <v>26</v>
      </c>
      <c r="D51" s="142"/>
      <c r="E51" s="142"/>
      <c r="F51" s="146" t="str">
        <f>E15</f>
        <v>Město Dačice</v>
      </c>
      <c r="G51" s="142"/>
      <c r="H51" s="142"/>
      <c r="I51" s="11" t="s">
        <v>32</v>
      </c>
      <c r="J51" s="150" t="str">
        <f>E21</f>
        <v>f-plan, spol. s r.o.</v>
      </c>
      <c r="K51" s="144"/>
    </row>
    <row r="52" spans="2:11" s="140" customFormat="1" ht="14.45" customHeight="1">
      <c r="B52" s="141"/>
      <c r="C52" s="137" t="s">
        <v>30</v>
      </c>
      <c r="D52" s="142"/>
      <c r="E52" s="142"/>
      <c r="F52" s="146" t="str">
        <f>IF(E18="","",E18)</f>
        <v/>
      </c>
      <c r="G52" s="142"/>
      <c r="H52" s="142"/>
      <c r="I52" s="10"/>
      <c r="J52" s="173"/>
      <c r="K52" s="144"/>
    </row>
    <row r="53" spans="2:11" s="140" customFormat="1" ht="10.35" customHeight="1">
      <c r="B53" s="141"/>
      <c r="C53" s="142"/>
      <c r="D53" s="142"/>
      <c r="E53" s="142"/>
      <c r="F53" s="142"/>
      <c r="G53" s="142"/>
      <c r="H53" s="142"/>
      <c r="I53" s="10"/>
      <c r="J53" s="142"/>
      <c r="K53" s="144"/>
    </row>
    <row r="54" spans="2:11" s="140" customFormat="1" ht="29.25" customHeight="1">
      <c r="B54" s="141"/>
      <c r="C54" s="174" t="s">
        <v>140</v>
      </c>
      <c r="D54" s="160"/>
      <c r="E54" s="160"/>
      <c r="F54" s="160"/>
      <c r="G54" s="160"/>
      <c r="H54" s="160"/>
      <c r="I54" s="19"/>
      <c r="J54" s="175" t="s">
        <v>141</v>
      </c>
      <c r="K54" s="176"/>
    </row>
    <row r="55" spans="2:11" s="140" customFormat="1" ht="10.35" customHeight="1">
      <c r="B55" s="141"/>
      <c r="C55" s="142"/>
      <c r="D55" s="142"/>
      <c r="E55" s="142"/>
      <c r="F55" s="142"/>
      <c r="G55" s="142"/>
      <c r="H55" s="142"/>
      <c r="I55" s="10"/>
      <c r="J55" s="142"/>
      <c r="K55" s="144"/>
    </row>
    <row r="56" spans="2:47" s="140" customFormat="1" ht="29.25" customHeight="1">
      <c r="B56" s="141"/>
      <c r="C56" s="177" t="s">
        <v>142</v>
      </c>
      <c r="D56" s="142"/>
      <c r="E56" s="142"/>
      <c r="F56" s="142"/>
      <c r="G56" s="142"/>
      <c r="H56" s="142"/>
      <c r="I56" s="10"/>
      <c r="J56" s="156">
        <f>J83</f>
        <v>0</v>
      </c>
      <c r="K56" s="144"/>
      <c r="AU56" s="128" t="s">
        <v>143</v>
      </c>
    </row>
    <row r="57" spans="2:11" s="184" customFormat="1" ht="24.95" customHeight="1">
      <c r="B57" s="178"/>
      <c r="C57" s="179"/>
      <c r="D57" s="180" t="s">
        <v>1949</v>
      </c>
      <c r="E57" s="181"/>
      <c r="F57" s="181"/>
      <c r="G57" s="181"/>
      <c r="H57" s="181"/>
      <c r="I57" s="20"/>
      <c r="J57" s="182">
        <f>J84</f>
        <v>0</v>
      </c>
      <c r="K57" s="183"/>
    </row>
    <row r="58" spans="2:11" s="184" customFormat="1" ht="24.95" customHeight="1">
      <c r="B58" s="178"/>
      <c r="C58" s="179"/>
      <c r="D58" s="180" t="s">
        <v>1950</v>
      </c>
      <c r="E58" s="181"/>
      <c r="F58" s="181"/>
      <c r="G58" s="181"/>
      <c r="H58" s="181"/>
      <c r="I58" s="20"/>
      <c r="J58" s="182">
        <f>J114</f>
        <v>0</v>
      </c>
      <c r="K58" s="183"/>
    </row>
    <row r="59" spans="2:11" s="184" customFormat="1" ht="24.95" customHeight="1">
      <c r="B59" s="178"/>
      <c r="C59" s="179"/>
      <c r="D59" s="180" t="s">
        <v>1951</v>
      </c>
      <c r="E59" s="181"/>
      <c r="F59" s="181"/>
      <c r="G59" s="181"/>
      <c r="H59" s="181"/>
      <c r="I59" s="20"/>
      <c r="J59" s="182">
        <f>J119</f>
        <v>0</v>
      </c>
      <c r="K59" s="183"/>
    </row>
    <row r="60" spans="2:11" s="184" customFormat="1" ht="24.95" customHeight="1">
      <c r="B60" s="178"/>
      <c r="C60" s="179"/>
      <c r="D60" s="180" t="s">
        <v>1952</v>
      </c>
      <c r="E60" s="181"/>
      <c r="F60" s="181"/>
      <c r="G60" s="181"/>
      <c r="H60" s="181"/>
      <c r="I60" s="20"/>
      <c r="J60" s="182">
        <f>J135</f>
        <v>0</v>
      </c>
      <c r="K60" s="183"/>
    </row>
    <row r="61" spans="2:11" s="184" customFormat="1" ht="24.95" customHeight="1">
      <c r="B61" s="178"/>
      <c r="C61" s="179"/>
      <c r="D61" s="180" t="s">
        <v>3283</v>
      </c>
      <c r="E61" s="181"/>
      <c r="F61" s="181"/>
      <c r="G61" s="181"/>
      <c r="H61" s="181"/>
      <c r="I61" s="20"/>
      <c r="J61" s="182">
        <f>J138</f>
        <v>0</v>
      </c>
      <c r="K61" s="183"/>
    </row>
    <row r="62" spans="2:11" s="184" customFormat="1" ht="24.95" customHeight="1">
      <c r="B62" s="178"/>
      <c r="C62" s="179"/>
      <c r="D62" s="180" t="s">
        <v>3488</v>
      </c>
      <c r="E62" s="181"/>
      <c r="F62" s="181"/>
      <c r="G62" s="181"/>
      <c r="H62" s="181"/>
      <c r="I62" s="20"/>
      <c r="J62" s="182">
        <f>J140</f>
        <v>0</v>
      </c>
      <c r="K62" s="183"/>
    </row>
    <row r="63" spans="2:11" s="184" customFormat="1" ht="24.95" customHeight="1">
      <c r="B63" s="178"/>
      <c r="C63" s="179"/>
      <c r="D63" s="180" t="s">
        <v>3489</v>
      </c>
      <c r="E63" s="181"/>
      <c r="F63" s="181"/>
      <c r="G63" s="181"/>
      <c r="H63" s="181"/>
      <c r="I63" s="20"/>
      <c r="J63" s="182">
        <f>J156</f>
        <v>0</v>
      </c>
      <c r="K63" s="183"/>
    </row>
    <row r="64" spans="2:11" s="140" customFormat="1" ht="21.75" customHeight="1">
      <c r="B64" s="141"/>
      <c r="C64" s="142"/>
      <c r="D64" s="142"/>
      <c r="E64" s="142"/>
      <c r="F64" s="142"/>
      <c r="G64" s="142"/>
      <c r="H64" s="142"/>
      <c r="I64" s="10"/>
      <c r="J64" s="142"/>
      <c r="K64" s="144"/>
    </row>
    <row r="65" spans="2:11" s="140" customFormat="1" ht="6.95" customHeight="1">
      <c r="B65" s="167"/>
      <c r="C65" s="168"/>
      <c r="D65" s="168"/>
      <c r="E65" s="168"/>
      <c r="F65" s="168"/>
      <c r="G65" s="168"/>
      <c r="H65" s="168"/>
      <c r="I65" s="17"/>
      <c r="J65" s="168"/>
      <c r="K65" s="169"/>
    </row>
    <row r="69" spans="2:12" s="140" customFormat="1" ht="6.95" customHeight="1">
      <c r="B69" s="170"/>
      <c r="C69" s="171"/>
      <c r="D69" s="171"/>
      <c r="E69" s="171"/>
      <c r="F69" s="171"/>
      <c r="G69" s="171"/>
      <c r="H69" s="171"/>
      <c r="I69" s="18"/>
      <c r="J69" s="171"/>
      <c r="K69" s="171"/>
      <c r="L69" s="141"/>
    </row>
    <row r="70" spans="2:12" s="140" customFormat="1" ht="36.95" customHeight="1">
      <c r="B70" s="141"/>
      <c r="C70" s="192" t="s">
        <v>180</v>
      </c>
      <c r="I70" s="22"/>
      <c r="L70" s="141"/>
    </row>
    <row r="71" spans="2:12" s="140" customFormat="1" ht="6.95" customHeight="1">
      <c r="B71" s="141"/>
      <c r="I71" s="22"/>
      <c r="L71" s="141"/>
    </row>
    <row r="72" spans="2:12" s="140" customFormat="1" ht="14.45" customHeight="1">
      <c r="B72" s="141"/>
      <c r="C72" s="193" t="s">
        <v>19</v>
      </c>
      <c r="I72" s="22"/>
      <c r="L72" s="141"/>
    </row>
    <row r="73" spans="2:12" s="140" customFormat="1" ht="16.5" customHeight="1">
      <c r="B73" s="141"/>
      <c r="E73" s="194" t="str">
        <f>E7</f>
        <v>Přístavba ZŠ Komenského, Dačice</v>
      </c>
      <c r="F73" s="195"/>
      <c r="G73" s="195"/>
      <c r="H73" s="195"/>
      <c r="I73" s="22"/>
      <c r="L73" s="141"/>
    </row>
    <row r="74" spans="2:12" s="140" customFormat="1" ht="14.45" customHeight="1">
      <c r="B74" s="141"/>
      <c r="C74" s="193" t="s">
        <v>134</v>
      </c>
      <c r="I74" s="22"/>
      <c r="L74" s="141"/>
    </row>
    <row r="75" spans="2:12" s="140" customFormat="1" ht="17.25" customHeight="1">
      <c r="B75" s="141"/>
      <c r="E75" s="197" t="str">
        <f>E9</f>
        <v>SO04 - Přeložka plynu</v>
      </c>
      <c r="F75" s="196"/>
      <c r="G75" s="196"/>
      <c r="H75" s="196"/>
      <c r="I75" s="22"/>
      <c r="L75" s="141"/>
    </row>
    <row r="76" spans="2:12" s="140" customFormat="1" ht="6.95" customHeight="1">
      <c r="B76" s="141"/>
      <c r="I76" s="22"/>
      <c r="L76" s="141"/>
    </row>
    <row r="77" spans="2:12" s="140" customFormat="1" ht="18" customHeight="1">
      <c r="B77" s="141"/>
      <c r="C77" s="193" t="s">
        <v>23</v>
      </c>
      <c r="F77" s="198" t="str">
        <f>F12</f>
        <v xml:space="preserve"> </v>
      </c>
      <c r="I77" s="23" t="s">
        <v>25</v>
      </c>
      <c r="J77" s="199">
        <f>IF(J12="","",J12)</f>
        <v>43418</v>
      </c>
      <c r="L77" s="141"/>
    </row>
    <row r="78" spans="2:12" s="140" customFormat="1" ht="6.95" customHeight="1">
      <c r="B78" s="141"/>
      <c r="I78" s="22"/>
      <c r="L78" s="141"/>
    </row>
    <row r="79" spans="2:12" s="140" customFormat="1" ht="15">
      <c r="B79" s="141"/>
      <c r="C79" s="193" t="s">
        <v>26</v>
      </c>
      <c r="F79" s="198" t="str">
        <f>E15</f>
        <v>Město Dačice</v>
      </c>
      <c r="I79" s="23" t="s">
        <v>32</v>
      </c>
      <c r="J79" s="198" t="str">
        <f>E21</f>
        <v>f-plan, spol. s r.o.</v>
      </c>
      <c r="L79" s="141"/>
    </row>
    <row r="80" spans="2:12" s="140" customFormat="1" ht="14.45" customHeight="1">
      <c r="B80" s="141"/>
      <c r="C80" s="193" t="s">
        <v>30</v>
      </c>
      <c r="F80" s="198" t="str">
        <f>IF(E18="","",E18)</f>
        <v/>
      </c>
      <c r="I80" s="22"/>
      <c r="L80" s="141"/>
    </row>
    <row r="81" spans="2:12" s="140" customFormat="1" ht="10.35" customHeight="1">
      <c r="B81" s="141"/>
      <c r="I81" s="22"/>
      <c r="L81" s="141"/>
    </row>
    <row r="82" spans="2:20" s="207" customFormat="1" ht="29.25" customHeight="1">
      <c r="B82" s="200"/>
      <c r="C82" s="201" t="s">
        <v>181</v>
      </c>
      <c r="D82" s="202" t="s">
        <v>56</v>
      </c>
      <c r="E82" s="202" t="s">
        <v>52</v>
      </c>
      <c r="F82" s="202" t="s">
        <v>182</v>
      </c>
      <c r="G82" s="202" t="s">
        <v>183</v>
      </c>
      <c r="H82" s="202" t="s">
        <v>184</v>
      </c>
      <c r="I82" s="24" t="s">
        <v>185</v>
      </c>
      <c r="J82" s="202" t="s">
        <v>141</v>
      </c>
      <c r="K82" s="203" t="s">
        <v>186</v>
      </c>
      <c r="L82" s="200"/>
      <c r="M82" s="204" t="s">
        <v>187</v>
      </c>
      <c r="N82" s="205" t="s">
        <v>41</v>
      </c>
      <c r="O82" s="205" t="s">
        <v>188</v>
      </c>
      <c r="P82" s="205" t="s">
        <v>189</v>
      </c>
      <c r="Q82" s="205" t="s">
        <v>190</v>
      </c>
      <c r="R82" s="205" t="s">
        <v>191</v>
      </c>
      <c r="S82" s="205" t="s">
        <v>192</v>
      </c>
      <c r="T82" s="206" t="s">
        <v>193</v>
      </c>
    </row>
    <row r="83" spans="2:63" s="140" customFormat="1" ht="29.25" customHeight="1">
      <c r="B83" s="141"/>
      <c r="C83" s="208" t="s">
        <v>142</v>
      </c>
      <c r="I83" s="22"/>
      <c r="J83" s="209">
        <f>BK83</f>
        <v>0</v>
      </c>
      <c r="L83" s="141"/>
      <c r="M83" s="210"/>
      <c r="N83" s="153"/>
      <c r="O83" s="153"/>
      <c r="P83" s="211">
        <f>P84+P114+P119+P135+P138+P140+P156</f>
        <v>0</v>
      </c>
      <c r="Q83" s="153"/>
      <c r="R83" s="211">
        <f>R84+R114+R119+R135+R138+R140+R156</f>
        <v>3.5323149999999996</v>
      </c>
      <c r="S83" s="153"/>
      <c r="T83" s="212">
        <f>T84+T114+T119+T135+T138+T140+T156</f>
        <v>0</v>
      </c>
      <c r="AT83" s="128" t="s">
        <v>70</v>
      </c>
      <c r="AU83" s="128" t="s">
        <v>143</v>
      </c>
      <c r="BK83" s="213">
        <f>BK84+BK114+BK119+BK135+BK138+BK140+BK156</f>
        <v>0</v>
      </c>
    </row>
    <row r="84" spans="2:63" s="215" customFormat="1" ht="37.35" customHeight="1">
      <c r="B84" s="214"/>
      <c r="D84" s="216" t="s">
        <v>70</v>
      </c>
      <c r="E84" s="217" t="s">
        <v>78</v>
      </c>
      <c r="F84" s="217" t="s">
        <v>197</v>
      </c>
      <c r="I84" s="25"/>
      <c r="J84" s="218">
        <f>BK84</f>
        <v>0</v>
      </c>
      <c r="L84" s="214"/>
      <c r="M84" s="219"/>
      <c r="N84" s="220"/>
      <c r="O84" s="220"/>
      <c r="P84" s="221">
        <f>SUM(P85:P113)</f>
        <v>0</v>
      </c>
      <c r="Q84" s="220"/>
      <c r="R84" s="221">
        <f>SUM(R85:R113)</f>
        <v>0</v>
      </c>
      <c r="S84" s="220"/>
      <c r="T84" s="222">
        <f>SUM(T85:T113)</f>
        <v>0</v>
      </c>
      <c r="AR84" s="216" t="s">
        <v>78</v>
      </c>
      <c r="AT84" s="223" t="s">
        <v>70</v>
      </c>
      <c r="AU84" s="223" t="s">
        <v>71</v>
      </c>
      <c r="AY84" s="216" t="s">
        <v>196</v>
      </c>
      <c r="BK84" s="224">
        <f>SUM(BK85:BK113)</f>
        <v>0</v>
      </c>
    </row>
    <row r="85" spans="2:65" s="140" customFormat="1" ht="25.5" customHeight="1">
      <c r="B85" s="141"/>
      <c r="C85" s="227" t="s">
        <v>78</v>
      </c>
      <c r="D85" s="227" t="s">
        <v>198</v>
      </c>
      <c r="E85" s="228" t="s">
        <v>3490</v>
      </c>
      <c r="F85" s="229" t="s">
        <v>3491</v>
      </c>
      <c r="G85" s="230" t="s">
        <v>201</v>
      </c>
      <c r="H85" s="231">
        <v>19.6</v>
      </c>
      <c r="I85" s="26"/>
      <c r="J85" s="232">
        <f>ROUND(I85*H85,2)</f>
        <v>0</v>
      </c>
      <c r="K85" s="229" t="s">
        <v>202</v>
      </c>
      <c r="L85" s="141"/>
      <c r="M85" s="233" t="s">
        <v>5</v>
      </c>
      <c r="N85" s="234" t="s">
        <v>42</v>
      </c>
      <c r="O85" s="142"/>
      <c r="P85" s="235">
        <f>O85*H85</f>
        <v>0</v>
      </c>
      <c r="Q85" s="235">
        <v>0</v>
      </c>
      <c r="R85" s="235">
        <f>Q85*H85</f>
        <v>0</v>
      </c>
      <c r="S85" s="235">
        <v>0</v>
      </c>
      <c r="T85" s="236">
        <f>S85*H85</f>
        <v>0</v>
      </c>
      <c r="AR85" s="128" t="s">
        <v>203</v>
      </c>
      <c r="AT85" s="128" t="s">
        <v>198</v>
      </c>
      <c r="AU85" s="128" t="s">
        <v>78</v>
      </c>
      <c r="AY85" s="128" t="s">
        <v>196</v>
      </c>
      <c r="BE85" s="237">
        <f>IF(N85="základní",J85,0)</f>
        <v>0</v>
      </c>
      <c r="BF85" s="237">
        <f>IF(N85="snížená",J85,0)</f>
        <v>0</v>
      </c>
      <c r="BG85" s="237">
        <f>IF(N85="zákl. přenesená",J85,0)</f>
        <v>0</v>
      </c>
      <c r="BH85" s="237">
        <f>IF(N85="sníž. přenesená",J85,0)</f>
        <v>0</v>
      </c>
      <c r="BI85" s="237">
        <f>IF(N85="nulová",J85,0)</f>
        <v>0</v>
      </c>
      <c r="BJ85" s="128" t="s">
        <v>78</v>
      </c>
      <c r="BK85" s="237">
        <f>ROUND(I85*H85,2)</f>
        <v>0</v>
      </c>
      <c r="BL85" s="128" t="s">
        <v>203</v>
      </c>
      <c r="BM85" s="128" t="s">
        <v>203</v>
      </c>
    </row>
    <row r="86" spans="2:47" s="140" customFormat="1" ht="409.5">
      <c r="B86" s="141"/>
      <c r="D86" s="238" t="s">
        <v>204</v>
      </c>
      <c r="F86" s="239" t="s">
        <v>3492</v>
      </c>
      <c r="I86" s="22"/>
      <c r="L86" s="141"/>
      <c r="M86" s="240"/>
      <c r="N86" s="142"/>
      <c r="O86" s="142"/>
      <c r="P86" s="142"/>
      <c r="Q86" s="142"/>
      <c r="R86" s="142"/>
      <c r="S86" s="142"/>
      <c r="T86" s="241"/>
      <c r="AT86" s="128" t="s">
        <v>204</v>
      </c>
      <c r="AU86" s="128" t="s">
        <v>78</v>
      </c>
    </row>
    <row r="87" spans="2:51" s="243" customFormat="1" ht="13.5">
      <c r="B87" s="242"/>
      <c r="D87" s="238" t="s">
        <v>206</v>
      </c>
      <c r="E87" s="244" t="s">
        <v>5</v>
      </c>
      <c r="F87" s="245" t="s">
        <v>3493</v>
      </c>
      <c r="H87" s="244" t="s">
        <v>5</v>
      </c>
      <c r="I87" s="27"/>
      <c r="L87" s="242"/>
      <c r="M87" s="246"/>
      <c r="N87" s="247"/>
      <c r="O87" s="247"/>
      <c r="P87" s="247"/>
      <c r="Q87" s="247"/>
      <c r="R87" s="247"/>
      <c r="S87" s="247"/>
      <c r="T87" s="248"/>
      <c r="AT87" s="244" t="s">
        <v>206</v>
      </c>
      <c r="AU87" s="244" t="s">
        <v>78</v>
      </c>
      <c r="AV87" s="243" t="s">
        <v>78</v>
      </c>
      <c r="AW87" s="243" t="s">
        <v>34</v>
      </c>
      <c r="AX87" s="243" t="s">
        <v>71</v>
      </c>
      <c r="AY87" s="244" t="s">
        <v>196</v>
      </c>
    </row>
    <row r="88" spans="2:51" s="250" customFormat="1" ht="13.5">
      <c r="B88" s="249"/>
      <c r="D88" s="238" t="s">
        <v>206</v>
      </c>
      <c r="E88" s="251" t="s">
        <v>5</v>
      </c>
      <c r="F88" s="252" t="s">
        <v>3494</v>
      </c>
      <c r="H88" s="253">
        <v>19.6</v>
      </c>
      <c r="I88" s="28"/>
      <c r="L88" s="249"/>
      <c r="M88" s="254"/>
      <c r="N88" s="255"/>
      <c r="O88" s="255"/>
      <c r="P88" s="255"/>
      <c r="Q88" s="255"/>
      <c r="R88" s="255"/>
      <c r="S88" s="255"/>
      <c r="T88" s="256"/>
      <c r="AT88" s="251" t="s">
        <v>206</v>
      </c>
      <c r="AU88" s="251" t="s">
        <v>78</v>
      </c>
      <c r="AV88" s="250" t="s">
        <v>80</v>
      </c>
      <c r="AW88" s="250" t="s">
        <v>34</v>
      </c>
      <c r="AX88" s="250" t="s">
        <v>71</v>
      </c>
      <c r="AY88" s="251" t="s">
        <v>196</v>
      </c>
    </row>
    <row r="89" spans="2:51" s="258" customFormat="1" ht="13.5">
      <c r="B89" s="257"/>
      <c r="D89" s="238" t="s">
        <v>206</v>
      </c>
      <c r="E89" s="259" t="s">
        <v>5</v>
      </c>
      <c r="F89" s="260" t="s">
        <v>209</v>
      </c>
      <c r="H89" s="261">
        <v>19.6</v>
      </c>
      <c r="I89" s="29"/>
      <c r="L89" s="257"/>
      <c r="M89" s="262"/>
      <c r="N89" s="263"/>
      <c r="O89" s="263"/>
      <c r="P89" s="263"/>
      <c r="Q89" s="263"/>
      <c r="R89" s="263"/>
      <c r="S89" s="263"/>
      <c r="T89" s="264"/>
      <c r="AT89" s="259" t="s">
        <v>206</v>
      </c>
      <c r="AU89" s="259" t="s">
        <v>78</v>
      </c>
      <c r="AV89" s="258" t="s">
        <v>203</v>
      </c>
      <c r="AW89" s="258" t="s">
        <v>34</v>
      </c>
      <c r="AX89" s="258" t="s">
        <v>78</v>
      </c>
      <c r="AY89" s="259" t="s">
        <v>196</v>
      </c>
    </row>
    <row r="90" spans="2:65" s="140" customFormat="1" ht="25.5" customHeight="1">
      <c r="B90" s="141"/>
      <c r="C90" s="227" t="s">
        <v>80</v>
      </c>
      <c r="D90" s="227" t="s">
        <v>198</v>
      </c>
      <c r="E90" s="228" t="s">
        <v>228</v>
      </c>
      <c r="F90" s="229" t="s">
        <v>229</v>
      </c>
      <c r="G90" s="230" t="s">
        <v>201</v>
      </c>
      <c r="H90" s="231">
        <v>38.016</v>
      </c>
      <c r="I90" s="26"/>
      <c r="J90" s="232">
        <f>ROUND(I90*H90,2)</f>
        <v>0</v>
      </c>
      <c r="K90" s="229" t="s">
        <v>202</v>
      </c>
      <c r="L90" s="141"/>
      <c r="M90" s="233" t="s">
        <v>5</v>
      </c>
      <c r="N90" s="234" t="s">
        <v>42</v>
      </c>
      <c r="O90" s="142"/>
      <c r="P90" s="235">
        <f>O90*H90</f>
        <v>0</v>
      </c>
      <c r="Q90" s="235">
        <v>0</v>
      </c>
      <c r="R90" s="235">
        <f>Q90*H90</f>
        <v>0</v>
      </c>
      <c r="S90" s="235">
        <v>0</v>
      </c>
      <c r="T90" s="236">
        <f>S90*H90</f>
        <v>0</v>
      </c>
      <c r="AR90" s="128" t="s">
        <v>203</v>
      </c>
      <c r="AT90" s="128" t="s">
        <v>198</v>
      </c>
      <c r="AU90" s="128" t="s">
        <v>78</v>
      </c>
      <c r="AY90" s="128" t="s">
        <v>196</v>
      </c>
      <c r="BE90" s="237">
        <f>IF(N90="základní",J90,0)</f>
        <v>0</v>
      </c>
      <c r="BF90" s="237">
        <f>IF(N90="snížená",J90,0)</f>
        <v>0</v>
      </c>
      <c r="BG90" s="237">
        <f>IF(N90="zákl. přenesená",J90,0)</f>
        <v>0</v>
      </c>
      <c r="BH90" s="237">
        <f>IF(N90="sníž. přenesená",J90,0)</f>
        <v>0</v>
      </c>
      <c r="BI90" s="237">
        <f>IF(N90="nulová",J90,0)</f>
        <v>0</v>
      </c>
      <c r="BJ90" s="128" t="s">
        <v>78</v>
      </c>
      <c r="BK90" s="237">
        <f>ROUND(I90*H90,2)</f>
        <v>0</v>
      </c>
      <c r="BL90" s="128" t="s">
        <v>203</v>
      </c>
      <c r="BM90" s="128" t="s">
        <v>221</v>
      </c>
    </row>
    <row r="91" spans="2:47" s="140" customFormat="1" ht="148.5">
      <c r="B91" s="141"/>
      <c r="D91" s="238" t="s">
        <v>204</v>
      </c>
      <c r="F91" s="239" t="s">
        <v>231</v>
      </c>
      <c r="I91" s="22"/>
      <c r="L91" s="141"/>
      <c r="M91" s="240"/>
      <c r="N91" s="142"/>
      <c r="O91" s="142"/>
      <c r="P91" s="142"/>
      <c r="Q91" s="142"/>
      <c r="R91" s="142"/>
      <c r="S91" s="142"/>
      <c r="T91" s="241"/>
      <c r="AT91" s="128" t="s">
        <v>204</v>
      </c>
      <c r="AU91" s="128" t="s">
        <v>78</v>
      </c>
    </row>
    <row r="92" spans="2:51" s="250" customFormat="1" ht="13.5">
      <c r="B92" s="249"/>
      <c r="D92" s="238" t="s">
        <v>206</v>
      </c>
      <c r="E92" s="251" t="s">
        <v>5</v>
      </c>
      <c r="F92" s="252" t="s">
        <v>3495</v>
      </c>
      <c r="H92" s="253">
        <v>38.016</v>
      </c>
      <c r="I92" s="28"/>
      <c r="L92" s="249"/>
      <c r="M92" s="254"/>
      <c r="N92" s="255"/>
      <c r="O92" s="255"/>
      <c r="P92" s="255"/>
      <c r="Q92" s="255"/>
      <c r="R92" s="255"/>
      <c r="S92" s="255"/>
      <c r="T92" s="256"/>
      <c r="AT92" s="251" t="s">
        <v>206</v>
      </c>
      <c r="AU92" s="251" t="s">
        <v>78</v>
      </c>
      <c r="AV92" s="250" t="s">
        <v>80</v>
      </c>
      <c r="AW92" s="250" t="s">
        <v>34</v>
      </c>
      <c r="AX92" s="250" t="s">
        <v>71</v>
      </c>
      <c r="AY92" s="251" t="s">
        <v>196</v>
      </c>
    </row>
    <row r="93" spans="2:51" s="258" customFormat="1" ht="13.5">
      <c r="B93" s="257"/>
      <c r="D93" s="238" t="s">
        <v>206</v>
      </c>
      <c r="E93" s="259" t="s">
        <v>5</v>
      </c>
      <c r="F93" s="260" t="s">
        <v>209</v>
      </c>
      <c r="H93" s="261">
        <v>38.016</v>
      </c>
      <c r="I93" s="29"/>
      <c r="L93" s="257"/>
      <c r="M93" s="262"/>
      <c r="N93" s="263"/>
      <c r="O93" s="263"/>
      <c r="P93" s="263"/>
      <c r="Q93" s="263"/>
      <c r="R93" s="263"/>
      <c r="S93" s="263"/>
      <c r="T93" s="264"/>
      <c r="AT93" s="259" t="s">
        <v>206</v>
      </c>
      <c r="AU93" s="259" t="s">
        <v>78</v>
      </c>
      <c r="AV93" s="258" t="s">
        <v>203</v>
      </c>
      <c r="AW93" s="258" t="s">
        <v>34</v>
      </c>
      <c r="AX93" s="258" t="s">
        <v>78</v>
      </c>
      <c r="AY93" s="259" t="s">
        <v>196</v>
      </c>
    </row>
    <row r="94" spans="2:65" s="140" customFormat="1" ht="38.25" customHeight="1">
      <c r="B94" s="141"/>
      <c r="C94" s="227" t="s">
        <v>215</v>
      </c>
      <c r="D94" s="227" t="s">
        <v>198</v>
      </c>
      <c r="E94" s="228" t="s">
        <v>267</v>
      </c>
      <c r="F94" s="229" t="s">
        <v>268</v>
      </c>
      <c r="G94" s="230" t="s">
        <v>201</v>
      </c>
      <c r="H94" s="231">
        <v>9.506</v>
      </c>
      <c r="I94" s="26"/>
      <c r="J94" s="232">
        <f>ROUND(I94*H94,2)</f>
        <v>0</v>
      </c>
      <c r="K94" s="229" t="s">
        <v>202</v>
      </c>
      <c r="L94" s="141"/>
      <c r="M94" s="233" t="s">
        <v>5</v>
      </c>
      <c r="N94" s="234" t="s">
        <v>42</v>
      </c>
      <c r="O94" s="142"/>
      <c r="P94" s="235">
        <f>O94*H94</f>
        <v>0</v>
      </c>
      <c r="Q94" s="235">
        <v>0</v>
      </c>
      <c r="R94" s="235">
        <f>Q94*H94</f>
        <v>0</v>
      </c>
      <c r="S94" s="235">
        <v>0</v>
      </c>
      <c r="T94" s="236">
        <f>S94*H94</f>
        <v>0</v>
      </c>
      <c r="AR94" s="128" t="s">
        <v>203</v>
      </c>
      <c r="AT94" s="128" t="s">
        <v>198</v>
      </c>
      <c r="AU94" s="128" t="s">
        <v>78</v>
      </c>
      <c r="AY94" s="128" t="s">
        <v>196</v>
      </c>
      <c r="BE94" s="237">
        <f>IF(N94="základní",J94,0)</f>
        <v>0</v>
      </c>
      <c r="BF94" s="237">
        <f>IF(N94="snížená",J94,0)</f>
        <v>0</v>
      </c>
      <c r="BG94" s="237">
        <f>IF(N94="zákl. přenesená",J94,0)</f>
        <v>0</v>
      </c>
      <c r="BH94" s="237">
        <f>IF(N94="sníž. přenesená",J94,0)</f>
        <v>0</v>
      </c>
      <c r="BI94" s="237">
        <f>IF(N94="nulová",J94,0)</f>
        <v>0</v>
      </c>
      <c r="BJ94" s="128" t="s">
        <v>78</v>
      </c>
      <c r="BK94" s="237">
        <f>ROUND(I94*H94,2)</f>
        <v>0</v>
      </c>
      <c r="BL94" s="128" t="s">
        <v>203</v>
      </c>
      <c r="BM94" s="128" t="s">
        <v>230</v>
      </c>
    </row>
    <row r="95" spans="2:47" s="140" customFormat="1" ht="243">
      <c r="B95" s="141"/>
      <c r="D95" s="238" t="s">
        <v>204</v>
      </c>
      <c r="F95" s="239" t="s">
        <v>264</v>
      </c>
      <c r="I95" s="22"/>
      <c r="L95" s="141"/>
      <c r="M95" s="240"/>
      <c r="N95" s="142"/>
      <c r="O95" s="142"/>
      <c r="P95" s="142"/>
      <c r="Q95" s="142"/>
      <c r="R95" s="142"/>
      <c r="S95" s="142"/>
      <c r="T95" s="241"/>
      <c r="AT95" s="128" t="s">
        <v>204</v>
      </c>
      <c r="AU95" s="128" t="s">
        <v>78</v>
      </c>
    </row>
    <row r="96" spans="2:51" s="243" customFormat="1" ht="13.5">
      <c r="B96" s="242"/>
      <c r="D96" s="238" t="s">
        <v>206</v>
      </c>
      <c r="E96" s="244" t="s">
        <v>5</v>
      </c>
      <c r="F96" s="245" t="s">
        <v>270</v>
      </c>
      <c r="H96" s="244" t="s">
        <v>5</v>
      </c>
      <c r="I96" s="27"/>
      <c r="L96" s="242"/>
      <c r="M96" s="246"/>
      <c r="N96" s="247"/>
      <c r="O96" s="247"/>
      <c r="P96" s="247"/>
      <c r="Q96" s="247"/>
      <c r="R96" s="247"/>
      <c r="S96" s="247"/>
      <c r="T96" s="248"/>
      <c r="AT96" s="244" t="s">
        <v>206</v>
      </c>
      <c r="AU96" s="244" t="s">
        <v>78</v>
      </c>
      <c r="AV96" s="243" t="s">
        <v>78</v>
      </c>
      <c r="AW96" s="243" t="s">
        <v>34</v>
      </c>
      <c r="AX96" s="243" t="s">
        <v>71</v>
      </c>
      <c r="AY96" s="244" t="s">
        <v>196</v>
      </c>
    </row>
    <row r="97" spans="2:51" s="250" customFormat="1" ht="13.5">
      <c r="B97" s="249"/>
      <c r="D97" s="238" t="s">
        <v>206</v>
      </c>
      <c r="E97" s="251" t="s">
        <v>5</v>
      </c>
      <c r="F97" s="252" t="s">
        <v>3495</v>
      </c>
      <c r="H97" s="253">
        <v>38.016</v>
      </c>
      <c r="I97" s="28"/>
      <c r="L97" s="249"/>
      <c r="M97" s="254"/>
      <c r="N97" s="255"/>
      <c r="O97" s="255"/>
      <c r="P97" s="255"/>
      <c r="Q97" s="255"/>
      <c r="R97" s="255"/>
      <c r="S97" s="255"/>
      <c r="T97" s="256"/>
      <c r="AT97" s="251" t="s">
        <v>206</v>
      </c>
      <c r="AU97" s="251" t="s">
        <v>78</v>
      </c>
      <c r="AV97" s="250" t="s">
        <v>80</v>
      </c>
      <c r="AW97" s="250" t="s">
        <v>34</v>
      </c>
      <c r="AX97" s="250" t="s">
        <v>71</v>
      </c>
      <c r="AY97" s="251" t="s">
        <v>196</v>
      </c>
    </row>
    <row r="98" spans="2:51" s="250" customFormat="1" ht="13.5">
      <c r="B98" s="249"/>
      <c r="D98" s="238" t="s">
        <v>206</v>
      </c>
      <c r="E98" s="251" t="s">
        <v>5</v>
      </c>
      <c r="F98" s="252" t="s">
        <v>3496</v>
      </c>
      <c r="H98" s="253">
        <v>-28.51</v>
      </c>
      <c r="I98" s="28"/>
      <c r="L98" s="249"/>
      <c r="M98" s="254"/>
      <c r="N98" s="255"/>
      <c r="O98" s="255"/>
      <c r="P98" s="255"/>
      <c r="Q98" s="255"/>
      <c r="R98" s="255"/>
      <c r="S98" s="255"/>
      <c r="T98" s="256"/>
      <c r="AT98" s="251" t="s">
        <v>206</v>
      </c>
      <c r="AU98" s="251" t="s">
        <v>78</v>
      </c>
      <c r="AV98" s="250" t="s">
        <v>80</v>
      </c>
      <c r="AW98" s="250" t="s">
        <v>34</v>
      </c>
      <c r="AX98" s="250" t="s">
        <v>71</v>
      </c>
      <c r="AY98" s="251" t="s">
        <v>196</v>
      </c>
    </row>
    <row r="99" spans="2:51" s="258" customFormat="1" ht="13.5">
      <c r="B99" s="257"/>
      <c r="D99" s="238" t="s">
        <v>206</v>
      </c>
      <c r="E99" s="259" t="s">
        <v>5</v>
      </c>
      <c r="F99" s="260" t="s">
        <v>209</v>
      </c>
      <c r="H99" s="261">
        <v>9.506</v>
      </c>
      <c r="I99" s="29"/>
      <c r="L99" s="257"/>
      <c r="M99" s="262"/>
      <c r="N99" s="263"/>
      <c r="O99" s="263"/>
      <c r="P99" s="263"/>
      <c r="Q99" s="263"/>
      <c r="R99" s="263"/>
      <c r="S99" s="263"/>
      <c r="T99" s="264"/>
      <c r="AT99" s="259" t="s">
        <v>206</v>
      </c>
      <c r="AU99" s="259" t="s">
        <v>78</v>
      </c>
      <c r="AV99" s="258" t="s">
        <v>203</v>
      </c>
      <c r="AW99" s="258" t="s">
        <v>34</v>
      </c>
      <c r="AX99" s="258" t="s">
        <v>78</v>
      </c>
      <c r="AY99" s="259" t="s">
        <v>196</v>
      </c>
    </row>
    <row r="100" spans="2:65" s="140" customFormat="1" ht="16.5" customHeight="1">
      <c r="B100" s="141"/>
      <c r="C100" s="227" t="s">
        <v>203</v>
      </c>
      <c r="D100" s="227" t="s">
        <v>198</v>
      </c>
      <c r="E100" s="228" t="s">
        <v>279</v>
      </c>
      <c r="F100" s="229" t="s">
        <v>280</v>
      </c>
      <c r="G100" s="230" t="s">
        <v>201</v>
      </c>
      <c r="H100" s="231">
        <v>9.506</v>
      </c>
      <c r="I100" s="26"/>
      <c r="J100" s="232">
        <f>ROUND(I100*H100,2)</f>
        <v>0</v>
      </c>
      <c r="K100" s="229" t="s">
        <v>202</v>
      </c>
      <c r="L100" s="141"/>
      <c r="M100" s="233" t="s">
        <v>5</v>
      </c>
      <c r="N100" s="234" t="s">
        <v>42</v>
      </c>
      <c r="O100" s="142"/>
      <c r="P100" s="235">
        <f>O100*H100</f>
        <v>0</v>
      </c>
      <c r="Q100" s="235">
        <v>0</v>
      </c>
      <c r="R100" s="235">
        <f>Q100*H100</f>
        <v>0</v>
      </c>
      <c r="S100" s="235">
        <v>0</v>
      </c>
      <c r="T100" s="236">
        <f>S100*H100</f>
        <v>0</v>
      </c>
      <c r="AR100" s="128" t="s">
        <v>203</v>
      </c>
      <c r="AT100" s="128" t="s">
        <v>198</v>
      </c>
      <c r="AU100" s="128" t="s">
        <v>78</v>
      </c>
      <c r="AY100" s="128" t="s">
        <v>196</v>
      </c>
      <c r="BE100" s="237">
        <f>IF(N100="základní",J100,0)</f>
        <v>0</v>
      </c>
      <c r="BF100" s="237">
        <f>IF(N100="snížená",J100,0)</f>
        <v>0</v>
      </c>
      <c r="BG100" s="237">
        <f>IF(N100="zákl. přenesená",J100,0)</f>
        <v>0</v>
      </c>
      <c r="BH100" s="237">
        <f>IF(N100="sníž. přenesená",J100,0)</f>
        <v>0</v>
      </c>
      <c r="BI100" s="237">
        <f>IF(N100="nulová",J100,0)</f>
        <v>0</v>
      </c>
      <c r="BJ100" s="128" t="s">
        <v>78</v>
      </c>
      <c r="BK100" s="237">
        <f>ROUND(I100*H100,2)</f>
        <v>0</v>
      </c>
      <c r="BL100" s="128" t="s">
        <v>203</v>
      </c>
      <c r="BM100" s="128" t="s">
        <v>238</v>
      </c>
    </row>
    <row r="101" spans="2:47" s="140" customFormat="1" ht="378">
      <c r="B101" s="141"/>
      <c r="D101" s="238" t="s">
        <v>204</v>
      </c>
      <c r="F101" s="239" t="s">
        <v>282</v>
      </c>
      <c r="I101" s="22"/>
      <c r="L101" s="141"/>
      <c r="M101" s="240"/>
      <c r="N101" s="142"/>
      <c r="O101" s="142"/>
      <c r="P101" s="142"/>
      <c r="Q101" s="142"/>
      <c r="R101" s="142"/>
      <c r="S101" s="142"/>
      <c r="T101" s="241"/>
      <c r="AT101" s="128" t="s">
        <v>204</v>
      </c>
      <c r="AU101" s="128" t="s">
        <v>78</v>
      </c>
    </row>
    <row r="102" spans="2:65" s="140" customFormat="1" ht="25.5" customHeight="1">
      <c r="B102" s="141"/>
      <c r="C102" s="227" t="s">
        <v>224</v>
      </c>
      <c r="D102" s="227" t="s">
        <v>198</v>
      </c>
      <c r="E102" s="228" t="s">
        <v>283</v>
      </c>
      <c r="F102" s="229" t="s">
        <v>284</v>
      </c>
      <c r="G102" s="230" t="s">
        <v>285</v>
      </c>
      <c r="H102" s="231">
        <v>16.16</v>
      </c>
      <c r="I102" s="26"/>
      <c r="J102" s="232">
        <f>ROUND(I102*H102,2)</f>
        <v>0</v>
      </c>
      <c r="K102" s="229" t="s">
        <v>202</v>
      </c>
      <c r="L102" s="141"/>
      <c r="M102" s="233" t="s">
        <v>5</v>
      </c>
      <c r="N102" s="234" t="s">
        <v>42</v>
      </c>
      <c r="O102" s="142"/>
      <c r="P102" s="235">
        <f>O102*H102</f>
        <v>0</v>
      </c>
      <c r="Q102" s="235">
        <v>0</v>
      </c>
      <c r="R102" s="235">
        <f>Q102*H102</f>
        <v>0</v>
      </c>
      <c r="S102" s="235">
        <v>0</v>
      </c>
      <c r="T102" s="236">
        <f>S102*H102</f>
        <v>0</v>
      </c>
      <c r="AR102" s="128" t="s">
        <v>203</v>
      </c>
      <c r="AT102" s="128" t="s">
        <v>198</v>
      </c>
      <c r="AU102" s="128" t="s">
        <v>78</v>
      </c>
      <c r="AY102" s="128" t="s">
        <v>196</v>
      </c>
      <c r="BE102" s="237">
        <f>IF(N102="základní",J102,0)</f>
        <v>0</v>
      </c>
      <c r="BF102" s="237">
        <f>IF(N102="snížená",J102,0)</f>
        <v>0</v>
      </c>
      <c r="BG102" s="237">
        <f>IF(N102="zákl. přenesená",J102,0)</f>
        <v>0</v>
      </c>
      <c r="BH102" s="237">
        <f>IF(N102="sníž. přenesená",J102,0)</f>
        <v>0</v>
      </c>
      <c r="BI102" s="237">
        <f>IF(N102="nulová",J102,0)</f>
        <v>0</v>
      </c>
      <c r="BJ102" s="128" t="s">
        <v>78</v>
      </c>
      <c r="BK102" s="237">
        <f>ROUND(I102*H102,2)</f>
        <v>0</v>
      </c>
      <c r="BL102" s="128" t="s">
        <v>203</v>
      </c>
      <c r="BM102" s="128" t="s">
        <v>248</v>
      </c>
    </row>
    <row r="103" spans="2:47" s="140" customFormat="1" ht="40.5">
      <c r="B103" s="141"/>
      <c r="D103" s="238" t="s">
        <v>204</v>
      </c>
      <c r="F103" s="239" t="s">
        <v>287</v>
      </c>
      <c r="I103" s="22"/>
      <c r="L103" s="141"/>
      <c r="M103" s="240"/>
      <c r="N103" s="142"/>
      <c r="O103" s="142"/>
      <c r="P103" s="142"/>
      <c r="Q103" s="142"/>
      <c r="R103" s="142"/>
      <c r="S103" s="142"/>
      <c r="T103" s="241"/>
      <c r="AT103" s="128" t="s">
        <v>204</v>
      </c>
      <c r="AU103" s="128" t="s">
        <v>78</v>
      </c>
    </row>
    <row r="104" spans="2:51" s="250" customFormat="1" ht="13.5">
      <c r="B104" s="249"/>
      <c r="D104" s="238" t="s">
        <v>206</v>
      </c>
      <c r="E104" s="251" t="s">
        <v>5</v>
      </c>
      <c r="F104" s="252" t="s">
        <v>3497</v>
      </c>
      <c r="H104" s="253">
        <v>16.16</v>
      </c>
      <c r="I104" s="28"/>
      <c r="L104" s="249"/>
      <c r="M104" s="254"/>
      <c r="N104" s="255"/>
      <c r="O104" s="255"/>
      <c r="P104" s="255"/>
      <c r="Q104" s="255"/>
      <c r="R104" s="255"/>
      <c r="S104" s="255"/>
      <c r="T104" s="256"/>
      <c r="AT104" s="251" t="s">
        <v>206</v>
      </c>
      <c r="AU104" s="251" t="s">
        <v>78</v>
      </c>
      <c r="AV104" s="250" t="s">
        <v>80</v>
      </c>
      <c r="AW104" s="250" t="s">
        <v>34</v>
      </c>
      <c r="AX104" s="250" t="s">
        <v>71</v>
      </c>
      <c r="AY104" s="251" t="s">
        <v>196</v>
      </c>
    </row>
    <row r="105" spans="2:51" s="258" customFormat="1" ht="13.5">
      <c r="B105" s="257"/>
      <c r="D105" s="238" t="s">
        <v>206</v>
      </c>
      <c r="E105" s="259" t="s">
        <v>5</v>
      </c>
      <c r="F105" s="260" t="s">
        <v>209</v>
      </c>
      <c r="H105" s="261">
        <v>16.16</v>
      </c>
      <c r="I105" s="29"/>
      <c r="L105" s="257"/>
      <c r="M105" s="262"/>
      <c r="N105" s="263"/>
      <c r="O105" s="263"/>
      <c r="P105" s="263"/>
      <c r="Q105" s="263"/>
      <c r="R105" s="263"/>
      <c r="S105" s="263"/>
      <c r="T105" s="264"/>
      <c r="AT105" s="259" t="s">
        <v>206</v>
      </c>
      <c r="AU105" s="259" t="s">
        <v>78</v>
      </c>
      <c r="AV105" s="258" t="s">
        <v>203</v>
      </c>
      <c r="AW105" s="258" t="s">
        <v>34</v>
      </c>
      <c r="AX105" s="258" t="s">
        <v>78</v>
      </c>
      <c r="AY105" s="259" t="s">
        <v>196</v>
      </c>
    </row>
    <row r="106" spans="2:65" s="140" customFormat="1" ht="25.5" customHeight="1">
      <c r="B106" s="141"/>
      <c r="C106" s="227" t="s">
        <v>221</v>
      </c>
      <c r="D106" s="227" t="s">
        <v>198</v>
      </c>
      <c r="E106" s="228" t="s">
        <v>290</v>
      </c>
      <c r="F106" s="229" t="s">
        <v>291</v>
      </c>
      <c r="G106" s="230" t="s">
        <v>201</v>
      </c>
      <c r="H106" s="231">
        <v>28.512</v>
      </c>
      <c r="I106" s="26"/>
      <c r="J106" s="232">
        <f>ROUND(I106*H106,2)</f>
        <v>0</v>
      </c>
      <c r="K106" s="229" t="s">
        <v>202</v>
      </c>
      <c r="L106" s="141"/>
      <c r="M106" s="233" t="s">
        <v>5</v>
      </c>
      <c r="N106" s="234" t="s">
        <v>42</v>
      </c>
      <c r="O106" s="142"/>
      <c r="P106" s="235">
        <f>O106*H106</f>
        <v>0</v>
      </c>
      <c r="Q106" s="235">
        <v>0</v>
      </c>
      <c r="R106" s="235">
        <f>Q106*H106</f>
        <v>0</v>
      </c>
      <c r="S106" s="235">
        <v>0</v>
      </c>
      <c r="T106" s="236">
        <f>S106*H106</f>
        <v>0</v>
      </c>
      <c r="AR106" s="128" t="s">
        <v>203</v>
      </c>
      <c r="AT106" s="128" t="s">
        <v>198</v>
      </c>
      <c r="AU106" s="128" t="s">
        <v>78</v>
      </c>
      <c r="AY106" s="128" t="s">
        <v>196</v>
      </c>
      <c r="BE106" s="237">
        <f>IF(N106="základní",J106,0)</f>
        <v>0</v>
      </c>
      <c r="BF106" s="237">
        <f>IF(N106="snížená",J106,0)</f>
        <v>0</v>
      </c>
      <c r="BG106" s="237">
        <f>IF(N106="zákl. přenesená",J106,0)</f>
        <v>0</v>
      </c>
      <c r="BH106" s="237">
        <f>IF(N106="sníž. přenesená",J106,0)</f>
        <v>0</v>
      </c>
      <c r="BI106" s="237">
        <f>IF(N106="nulová",J106,0)</f>
        <v>0</v>
      </c>
      <c r="BJ106" s="128" t="s">
        <v>78</v>
      </c>
      <c r="BK106" s="237">
        <f>ROUND(I106*H106,2)</f>
        <v>0</v>
      </c>
      <c r="BL106" s="128" t="s">
        <v>203</v>
      </c>
      <c r="BM106" s="128" t="s">
        <v>255</v>
      </c>
    </row>
    <row r="107" spans="2:47" s="140" customFormat="1" ht="409.5">
      <c r="B107" s="141"/>
      <c r="D107" s="238" t="s">
        <v>204</v>
      </c>
      <c r="F107" s="265" t="s">
        <v>293</v>
      </c>
      <c r="I107" s="22"/>
      <c r="L107" s="141"/>
      <c r="M107" s="240"/>
      <c r="N107" s="142"/>
      <c r="O107" s="142"/>
      <c r="P107" s="142"/>
      <c r="Q107" s="142"/>
      <c r="R107" s="142"/>
      <c r="S107" s="142"/>
      <c r="T107" s="241"/>
      <c r="AT107" s="128" t="s">
        <v>204</v>
      </c>
      <c r="AU107" s="128" t="s">
        <v>78</v>
      </c>
    </row>
    <row r="108" spans="2:51" s="250" customFormat="1" ht="13.5">
      <c r="B108" s="249"/>
      <c r="D108" s="238" t="s">
        <v>206</v>
      </c>
      <c r="E108" s="251" t="s">
        <v>5</v>
      </c>
      <c r="F108" s="252" t="s">
        <v>3498</v>
      </c>
      <c r="H108" s="253">
        <v>28.512</v>
      </c>
      <c r="I108" s="28"/>
      <c r="L108" s="249"/>
      <c r="M108" s="254"/>
      <c r="N108" s="255"/>
      <c r="O108" s="255"/>
      <c r="P108" s="255"/>
      <c r="Q108" s="255"/>
      <c r="R108" s="255"/>
      <c r="S108" s="255"/>
      <c r="T108" s="256"/>
      <c r="AT108" s="251" t="s">
        <v>206</v>
      </c>
      <c r="AU108" s="251" t="s">
        <v>78</v>
      </c>
      <c r="AV108" s="250" t="s">
        <v>80</v>
      </c>
      <c r="AW108" s="250" t="s">
        <v>34</v>
      </c>
      <c r="AX108" s="250" t="s">
        <v>71</v>
      </c>
      <c r="AY108" s="251" t="s">
        <v>196</v>
      </c>
    </row>
    <row r="109" spans="2:51" s="258" customFormat="1" ht="13.5">
      <c r="B109" s="257"/>
      <c r="D109" s="238" t="s">
        <v>206</v>
      </c>
      <c r="E109" s="259" t="s">
        <v>5</v>
      </c>
      <c r="F109" s="260" t="s">
        <v>209</v>
      </c>
      <c r="H109" s="261">
        <v>28.512</v>
      </c>
      <c r="I109" s="29"/>
      <c r="L109" s="257"/>
      <c r="M109" s="262"/>
      <c r="N109" s="263"/>
      <c r="O109" s="263"/>
      <c r="P109" s="263"/>
      <c r="Q109" s="263"/>
      <c r="R109" s="263"/>
      <c r="S109" s="263"/>
      <c r="T109" s="264"/>
      <c r="AT109" s="259" t="s">
        <v>206</v>
      </c>
      <c r="AU109" s="259" t="s">
        <v>78</v>
      </c>
      <c r="AV109" s="258" t="s">
        <v>203</v>
      </c>
      <c r="AW109" s="258" t="s">
        <v>34</v>
      </c>
      <c r="AX109" s="258" t="s">
        <v>78</v>
      </c>
      <c r="AY109" s="259" t="s">
        <v>196</v>
      </c>
    </row>
    <row r="110" spans="2:65" s="140" customFormat="1" ht="51" customHeight="1">
      <c r="B110" s="141"/>
      <c r="C110" s="227" t="s">
        <v>232</v>
      </c>
      <c r="D110" s="227" t="s">
        <v>198</v>
      </c>
      <c r="E110" s="228" t="s">
        <v>3499</v>
      </c>
      <c r="F110" s="229" t="s">
        <v>3500</v>
      </c>
      <c r="G110" s="230" t="s">
        <v>201</v>
      </c>
      <c r="H110" s="231">
        <v>6.336</v>
      </c>
      <c r="I110" s="26"/>
      <c r="J110" s="232">
        <f>ROUND(I110*H110,2)</f>
        <v>0</v>
      </c>
      <c r="K110" s="229" t="s">
        <v>202</v>
      </c>
      <c r="L110" s="141"/>
      <c r="M110" s="233" t="s">
        <v>5</v>
      </c>
      <c r="N110" s="234" t="s">
        <v>42</v>
      </c>
      <c r="O110" s="142"/>
      <c r="P110" s="235">
        <f>O110*H110</f>
        <v>0</v>
      </c>
      <c r="Q110" s="235">
        <v>0</v>
      </c>
      <c r="R110" s="235">
        <f>Q110*H110</f>
        <v>0</v>
      </c>
      <c r="S110" s="235">
        <v>0</v>
      </c>
      <c r="T110" s="236">
        <f>S110*H110</f>
        <v>0</v>
      </c>
      <c r="AR110" s="128" t="s">
        <v>203</v>
      </c>
      <c r="AT110" s="128" t="s">
        <v>198</v>
      </c>
      <c r="AU110" s="128" t="s">
        <v>78</v>
      </c>
      <c r="AY110" s="128" t="s">
        <v>196</v>
      </c>
      <c r="BE110" s="237">
        <f>IF(N110="základní",J110,0)</f>
        <v>0</v>
      </c>
      <c r="BF110" s="237">
        <f>IF(N110="snížená",J110,0)</f>
        <v>0</v>
      </c>
      <c r="BG110" s="237">
        <f>IF(N110="zákl. přenesená",J110,0)</f>
        <v>0</v>
      </c>
      <c r="BH110" s="237">
        <f>IF(N110="sníž. přenesená",J110,0)</f>
        <v>0</v>
      </c>
      <c r="BI110" s="237">
        <f>IF(N110="nulová",J110,0)</f>
        <v>0</v>
      </c>
      <c r="BJ110" s="128" t="s">
        <v>78</v>
      </c>
      <c r="BK110" s="237">
        <f>ROUND(I110*H110,2)</f>
        <v>0</v>
      </c>
      <c r="BL110" s="128" t="s">
        <v>203</v>
      </c>
      <c r="BM110" s="128" t="s">
        <v>263</v>
      </c>
    </row>
    <row r="111" spans="2:47" s="140" customFormat="1" ht="351">
      <c r="B111" s="141"/>
      <c r="D111" s="238" t="s">
        <v>204</v>
      </c>
      <c r="F111" s="239" t="s">
        <v>3501</v>
      </c>
      <c r="I111" s="22"/>
      <c r="L111" s="141"/>
      <c r="M111" s="240"/>
      <c r="N111" s="142"/>
      <c r="O111" s="142"/>
      <c r="P111" s="142"/>
      <c r="Q111" s="142"/>
      <c r="R111" s="142"/>
      <c r="S111" s="142"/>
      <c r="T111" s="241"/>
      <c r="AT111" s="128" t="s">
        <v>204</v>
      </c>
      <c r="AU111" s="128" t="s">
        <v>78</v>
      </c>
    </row>
    <row r="112" spans="2:51" s="250" customFormat="1" ht="13.5">
      <c r="B112" s="249"/>
      <c r="D112" s="238" t="s">
        <v>206</v>
      </c>
      <c r="E112" s="251" t="s">
        <v>5</v>
      </c>
      <c r="F112" s="252" t="s">
        <v>3502</v>
      </c>
      <c r="H112" s="253">
        <v>6.336</v>
      </c>
      <c r="I112" s="28"/>
      <c r="L112" s="249"/>
      <c r="M112" s="254"/>
      <c r="N112" s="255"/>
      <c r="O112" s="255"/>
      <c r="P112" s="255"/>
      <c r="Q112" s="255"/>
      <c r="R112" s="255"/>
      <c r="S112" s="255"/>
      <c r="T112" s="256"/>
      <c r="AT112" s="251" t="s">
        <v>206</v>
      </c>
      <c r="AU112" s="251" t="s">
        <v>78</v>
      </c>
      <c r="AV112" s="250" t="s">
        <v>80</v>
      </c>
      <c r="AW112" s="250" t="s">
        <v>34</v>
      </c>
      <c r="AX112" s="250" t="s">
        <v>71</v>
      </c>
      <c r="AY112" s="251" t="s">
        <v>196</v>
      </c>
    </row>
    <row r="113" spans="2:51" s="258" customFormat="1" ht="13.5">
      <c r="B113" s="257"/>
      <c r="D113" s="238" t="s">
        <v>206</v>
      </c>
      <c r="E113" s="259" t="s">
        <v>5</v>
      </c>
      <c r="F113" s="260" t="s">
        <v>209</v>
      </c>
      <c r="H113" s="261">
        <v>6.336</v>
      </c>
      <c r="I113" s="29"/>
      <c r="L113" s="257"/>
      <c r="M113" s="262"/>
      <c r="N113" s="263"/>
      <c r="O113" s="263"/>
      <c r="P113" s="263"/>
      <c r="Q113" s="263"/>
      <c r="R113" s="263"/>
      <c r="S113" s="263"/>
      <c r="T113" s="264"/>
      <c r="AT113" s="259" t="s">
        <v>206</v>
      </c>
      <c r="AU113" s="259" t="s">
        <v>78</v>
      </c>
      <c r="AV113" s="258" t="s">
        <v>203</v>
      </c>
      <c r="AW113" s="258" t="s">
        <v>34</v>
      </c>
      <c r="AX113" s="258" t="s">
        <v>78</v>
      </c>
      <c r="AY113" s="259" t="s">
        <v>196</v>
      </c>
    </row>
    <row r="114" spans="2:63" s="215" customFormat="1" ht="37.35" customHeight="1">
      <c r="B114" s="214"/>
      <c r="D114" s="216" t="s">
        <v>70</v>
      </c>
      <c r="E114" s="217" t="s">
        <v>203</v>
      </c>
      <c r="F114" s="217" t="s">
        <v>500</v>
      </c>
      <c r="I114" s="25"/>
      <c r="J114" s="218">
        <f>BK114</f>
        <v>0</v>
      </c>
      <c r="L114" s="214"/>
      <c r="M114" s="219"/>
      <c r="N114" s="220"/>
      <c r="O114" s="220"/>
      <c r="P114" s="221">
        <f>SUM(P115:P118)</f>
        <v>0</v>
      </c>
      <c r="Q114" s="220"/>
      <c r="R114" s="221">
        <f>SUM(R115:R118)</f>
        <v>0</v>
      </c>
      <c r="S114" s="220"/>
      <c r="T114" s="222">
        <f>SUM(T115:T118)</f>
        <v>0</v>
      </c>
      <c r="AR114" s="216" t="s">
        <v>78</v>
      </c>
      <c r="AT114" s="223" t="s">
        <v>70</v>
      </c>
      <c r="AU114" s="223" t="s">
        <v>71</v>
      </c>
      <c r="AY114" s="216" t="s">
        <v>196</v>
      </c>
      <c r="BK114" s="224">
        <f>SUM(BK115:BK118)</f>
        <v>0</v>
      </c>
    </row>
    <row r="115" spans="2:65" s="140" customFormat="1" ht="25.5" customHeight="1">
      <c r="B115" s="141"/>
      <c r="C115" s="227" t="s">
        <v>230</v>
      </c>
      <c r="D115" s="227" t="s">
        <v>198</v>
      </c>
      <c r="E115" s="228" t="s">
        <v>3503</v>
      </c>
      <c r="F115" s="229" t="s">
        <v>3504</v>
      </c>
      <c r="G115" s="230" t="s">
        <v>201</v>
      </c>
      <c r="H115" s="231">
        <v>3.168</v>
      </c>
      <c r="I115" s="26"/>
      <c r="J115" s="232">
        <f>ROUND(I115*H115,2)</f>
        <v>0</v>
      </c>
      <c r="K115" s="229" t="s">
        <v>202</v>
      </c>
      <c r="L115" s="141"/>
      <c r="M115" s="233" t="s">
        <v>5</v>
      </c>
      <c r="N115" s="234" t="s">
        <v>42</v>
      </c>
      <c r="O115" s="142"/>
      <c r="P115" s="235">
        <f>O115*H115</f>
        <v>0</v>
      </c>
      <c r="Q115" s="235">
        <v>0</v>
      </c>
      <c r="R115" s="235">
        <f>Q115*H115</f>
        <v>0</v>
      </c>
      <c r="S115" s="235">
        <v>0</v>
      </c>
      <c r="T115" s="236">
        <f>S115*H115</f>
        <v>0</v>
      </c>
      <c r="AR115" s="128" t="s">
        <v>203</v>
      </c>
      <c r="AT115" s="128" t="s">
        <v>198</v>
      </c>
      <c r="AU115" s="128" t="s">
        <v>78</v>
      </c>
      <c r="AY115" s="128" t="s">
        <v>196</v>
      </c>
      <c r="BE115" s="237">
        <f>IF(N115="základní",J115,0)</f>
        <v>0</v>
      </c>
      <c r="BF115" s="237">
        <f>IF(N115="snížená",J115,0)</f>
        <v>0</v>
      </c>
      <c r="BG115" s="237">
        <f>IF(N115="zákl. přenesená",J115,0)</f>
        <v>0</v>
      </c>
      <c r="BH115" s="237">
        <f>IF(N115="sníž. přenesená",J115,0)</f>
        <v>0</v>
      </c>
      <c r="BI115" s="237">
        <f>IF(N115="nulová",J115,0)</f>
        <v>0</v>
      </c>
      <c r="BJ115" s="128" t="s">
        <v>78</v>
      </c>
      <c r="BK115" s="237">
        <f>ROUND(I115*H115,2)</f>
        <v>0</v>
      </c>
      <c r="BL115" s="128" t="s">
        <v>203</v>
      </c>
      <c r="BM115" s="128" t="s">
        <v>269</v>
      </c>
    </row>
    <row r="116" spans="2:47" s="140" customFormat="1" ht="67.5">
      <c r="B116" s="141"/>
      <c r="D116" s="238" t="s">
        <v>204</v>
      </c>
      <c r="F116" s="239" t="s">
        <v>1977</v>
      </c>
      <c r="I116" s="22"/>
      <c r="L116" s="141"/>
      <c r="M116" s="240"/>
      <c r="N116" s="142"/>
      <c r="O116" s="142"/>
      <c r="P116" s="142"/>
      <c r="Q116" s="142"/>
      <c r="R116" s="142"/>
      <c r="S116" s="142"/>
      <c r="T116" s="241"/>
      <c r="AT116" s="128" t="s">
        <v>204</v>
      </c>
      <c r="AU116" s="128" t="s">
        <v>78</v>
      </c>
    </row>
    <row r="117" spans="2:51" s="250" customFormat="1" ht="13.5">
      <c r="B117" s="249"/>
      <c r="D117" s="238" t="s">
        <v>206</v>
      </c>
      <c r="E117" s="251" t="s">
        <v>5</v>
      </c>
      <c r="F117" s="252" t="s">
        <v>3505</v>
      </c>
      <c r="H117" s="253">
        <v>3.168</v>
      </c>
      <c r="I117" s="28"/>
      <c r="L117" s="249"/>
      <c r="M117" s="254"/>
      <c r="N117" s="255"/>
      <c r="O117" s="255"/>
      <c r="P117" s="255"/>
      <c r="Q117" s="255"/>
      <c r="R117" s="255"/>
      <c r="S117" s="255"/>
      <c r="T117" s="256"/>
      <c r="AT117" s="251" t="s">
        <v>206</v>
      </c>
      <c r="AU117" s="251" t="s">
        <v>78</v>
      </c>
      <c r="AV117" s="250" t="s">
        <v>80</v>
      </c>
      <c r="AW117" s="250" t="s">
        <v>34</v>
      </c>
      <c r="AX117" s="250" t="s">
        <v>71</v>
      </c>
      <c r="AY117" s="251" t="s">
        <v>196</v>
      </c>
    </row>
    <row r="118" spans="2:51" s="258" customFormat="1" ht="13.5">
      <c r="B118" s="257"/>
      <c r="D118" s="238" t="s">
        <v>206</v>
      </c>
      <c r="E118" s="259" t="s">
        <v>5</v>
      </c>
      <c r="F118" s="260" t="s">
        <v>209</v>
      </c>
      <c r="H118" s="261">
        <v>3.168</v>
      </c>
      <c r="I118" s="29"/>
      <c r="L118" s="257"/>
      <c r="M118" s="262"/>
      <c r="N118" s="263"/>
      <c r="O118" s="263"/>
      <c r="P118" s="263"/>
      <c r="Q118" s="263"/>
      <c r="R118" s="263"/>
      <c r="S118" s="263"/>
      <c r="T118" s="264"/>
      <c r="AT118" s="259" t="s">
        <v>206</v>
      </c>
      <c r="AU118" s="259" t="s">
        <v>78</v>
      </c>
      <c r="AV118" s="258" t="s">
        <v>203</v>
      </c>
      <c r="AW118" s="258" t="s">
        <v>34</v>
      </c>
      <c r="AX118" s="258" t="s">
        <v>78</v>
      </c>
      <c r="AY118" s="259" t="s">
        <v>196</v>
      </c>
    </row>
    <row r="119" spans="2:63" s="215" customFormat="1" ht="37.35" customHeight="1">
      <c r="B119" s="214"/>
      <c r="D119" s="216" t="s">
        <v>70</v>
      </c>
      <c r="E119" s="217" t="s">
        <v>230</v>
      </c>
      <c r="F119" s="217" t="s">
        <v>1978</v>
      </c>
      <c r="I119" s="25"/>
      <c r="J119" s="218">
        <f>BK119</f>
        <v>0</v>
      </c>
      <c r="L119" s="214"/>
      <c r="M119" s="219"/>
      <c r="N119" s="220"/>
      <c r="O119" s="220"/>
      <c r="P119" s="221">
        <f>SUM(P120:P134)</f>
        <v>0</v>
      </c>
      <c r="Q119" s="220"/>
      <c r="R119" s="221">
        <f>SUM(R120:R134)</f>
        <v>3.5154199999999998</v>
      </c>
      <c r="S119" s="220"/>
      <c r="T119" s="222">
        <f>SUM(T120:T134)</f>
        <v>0</v>
      </c>
      <c r="AR119" s="216" t="s">
        <v>78</v>
      </c>
      <c r="AT119" s="223" t="s">
        <v>70</v>
      </c>
      <c r="AU119" s="223" t="s">
        <v>71</v>
      </c>
      <c r="AY119" s="216" t="s">
        <v>196</v>
      </c>
      <c r="BK119" s="224">
        <f>SUM(BK120:BK134)</f>
        <v>0</v>
      </c>
    </row>
    <row r="120" spans="2:65" s="140" customFormat="1" ht="16.5" customHeight="1">
      <c r="B120" s="141"/>
      <c r="C120" s="227" t="s">
        <v>242</v>
      </c>
      <c r="D120" s="227" t="s">
        <v>198</v>
      </c>
      <c r="E120" s="228" t="s">
        <v>3506</v>
      </c>
      <c r="F120" s="229" t="s">
        <v>3507</v>
      </c>
      <c r="G120" s="230" t="s">
        <v>355</v>
      </c>
      <c r="H120" s="231">
        <v>2</v>
      </c>
      <c r="I120" s="26"/>
      <c r="J120" s="232">
        <f>ROUND(I120*H120,2)</f>
        <v>0</v>
      </c>
      <c r="K120" s="229" t="s">
        <v>5</v>
      </c>
      <c r="L120" s="141"/>
      <c r="M120" s="233" t="s">
        <v>5</v>
      </c>
      <c r="N120" s="234" t="s">
        <v>42</v>
      </c>
      <c r="O120" s="142"/>
      <c r="P120" s="235">
        <f>O120*H120</f>
        <v>0</v>
      </c>
      <c r="Q120" s="235">
        <v>0</v>
      </c>
      <c r="R120" s="235">
        <f>Q120*H120</f>
        <v>0</v>
      </c>
      <c r="S120" s="235">
        <v>0</v>
      </c>
      <c r="T120" s="236">
        <f>S120*H120</f>
        <v>0</v>
      </c>
      <c r="AR120" s="128" t="s">
        <v>203</v>
      </c>
      <c r="AT120" s="128" t="s">
        <v>198</v>
      </c>
      <c r="AU120" s="128" t="s">
        <v>78</v>
      </c>
      <c r="AY120" s="128" t="s">
        <v>196</v>
      </c>
      <c r="BE120" s="237">
        <f>IF(N120="základní",J120,0)</f>
        <v>0</v>
      </c>
      <c r="BF120" s="237">
        <f>IF(N120="snížená",J120,0)</f>
        <v>0</v>
      </c>
      <c r="BG120" s="237">
        <f>IF(N120="zákl. přenesená",J120,0)</f>
        <v>0</v>
      </c>
      <c r="BH120" s="237">
        <f>IF(N120="sníž. přenesená",J120,0)</f>
        <v>0</v>
      </c>
      <c r="BI120" s="237">
        <f>IF(N120="nulová",J120,0)</f>
        <v>0</v>
      </c>
      <c r="BJ120" s="128" t="s">
        <v>78</v>
      </c>
      <c r="BK120" s="237">
        <f>ROUND(I120*H120,2)</f>
        <v>0</v>
      </c>
      <c r="BL120" s="128" t="s">
        <v>203</v>
      </c>
      <c r="BM120" s="128" t="s">
        <v>274</v>
      </c>
    </row>
    <row r="121" spans="2:65" s="140" customFormat="1" ht="16.5" customHeight="1">
      <c r="B121" s="141"/>
      <c r="C121" s="266" t="s">
        <v>238</v>
      </c>
      <c r="D121" s="266" t="s">
        <v>297</v>
      </c>
      <c r="E121" s="267" t="s">
        <v>3508</v>
      </c>
      <c r="F121" s="268" t="s">
        <v>3509</v>
      </c>
      <c r="G121" s="269" t="s">
        <v>304</v>
      </c>
      <c r="H121" s="270">
        <v>24.5</v>
      </c>
      <c r="I121" s="30"/>
      <c r="J121" s="271">
        <f>ROUND(I121*H121,2)</f>
        <v>0</v>
      </c>
      <c r="K121" s="268" t="s">
        <v>5</v>
      </c>
      <c r="L121" s="272"/>
      <c r="M121" s="273" t="s">
        <v>5</v>
      </c>
      <c r="N121" s="274" t="s">
        <v>42</v>
      </c>
      <c r="O121" s="142"/>
      <c r="P121" s="235">
        <f>O121*H121</f>
        <v>0</v>
      </c>
      <c r="Q121" s="235">
        <v>0</v>
      </c>
      <c r="R121" s="235">
        <f>Q121*H121</f>
        <v>0</v>
      </c>
      <c r="S121" s="235">
        <v>0</v>
      </c>
      <c r="T121" s="236">
        <f>S121*H121</f>
        <v>0</v>
      </c>
      <c r="AR121" s="128" t="s">
        <v>230</v>
      </c>
      <c r="AT121" s="128" t="s">
        <v>297</v>
      </c>
      <c r="AU121" s="128" t="s">
        <v>78</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203</v>
      </c>
      <c r="BM121" s="128" t="s">
        <v>281</v>
      </c>
    </row>
    <row r="122" spans="2:51" s="250" customFormat="1" ht="13.5">
      <c r="B122" s="249"/>
      <c r="D122" s="238" t="s">
        <v>206</v>
      </c>
      <c r="E122" s="251" t="s">
        <v>5</v>
      </c>
      <c r="F122" s="252" t="s">
        <v>3510</v>
      </c>
      <c r="H122" s="253">
        <v>24.5</v>
      </c>
      <c r="I122" s="28"/>
      <c r="L122" s="249"/>
      <c r="M122" s="254"/>
      <c r="N122" s="255"/>
      <c r="O122" s="255"/>
      <c r="P122" s="255"/>
      <c r="Q122" s="255"/>
      <c r="R122" s="255"/>
      <c r="S122" s="255"/>
      <c r="T122" s="256"/>
      <c r="AT122" s="251" t="s">
        <v>206</v>
      </c>
      <c r="AU122" s="251" t="s">
        <v>78</v>
      </c>
      <c r="AV122" s="250" t="s">
        <v>80</v>
      </c>
      <c r="AW122" s="250" t="s">
        <v>34</v>
      </c>
      <c r="AX122" s="250" t="s">
        <v>71</v>
      </c>
      <c r="AY122" s="251" t="s">
        <v>196</v>
      </c>
    </row>
    <row r="123" spans="2:51" s="258" customFormat="1" ht="13.5">
      <c r="B123" s="257"/>
      <c r="D123" s="238" t="s">
        <v>206</v>
      </c>
      <c r="E123" s="259" t="s">
        <v>5</v>
      </c>
      <c r="F123" s="260" t="s">
        <v>209</v>
      </c>
      <c r="H123" s="261">
        <v>24.5</v>
      </c>
      <c r="I123" s="29"/>
      <c r="L123" s="257"/>
      <c r="M123" s="262"/>
      <c r="N123" s="263"/>
      <c r="O123" s="263"/>
      <c r="P123" s="263"/>
      <c r="Q123" s="263"/>
      <c r="R123" s="263"/>
      <c r="S123" s="263"/>
      <c r="T123" s="264"/>
      <c r="AT123" s="259" t="s">
        <v>206</v>
      </c>
      <c r="AU123" s="259" t="s">
        <v>78</v>
      </c>
      <c r="AV123" s="258" t="s">
        <v>203</v>
      </c>
      <c r="AW123" s="258" t="s">
        <v>34</v>
      </c>
      <c r="AX123" s="258" t="s">
        <v>78</v>
      </c>
      <c r="AY123" s="259" t="s">
        <v>196</v>
      </c>
    </row>
    <row r="124" spans="2:65" s="140" customFormat="1" ht="25.5" customHeight="1">
      <c r="B124" s="141"/>
      <c r="C124" s="266" t="s">
        <v>249</v>
      </c>
      <c r="D124" s="266" t="s">
        <v>297</v>
      </c>
      <c r="E124" s="267" t="s">
        <v>3511</v>
      </c>
      <c r="F124" s="268" t="s">
        <v>3512</v>
      </c>
      <c r="G124" s="269" t="s">
        <v>304</v>
      </c>
      <c r="H124" s="270">
        <v>44</v>
      </c>
      <c r="I124" s="30"/>
      <c r="J124" s="271">
        <f>ROUND(I124*H124,2)</f>
        <v>0</v>
      </c>
      <c r="K124" s="268" t="s">
        <v>202</v>
      </c>
      <c r="L124" s="272"/>
      <c r="M124" s="273" t="s">
        <v>5</v>
      </c>
      <c r="N124" s="274" t="s">
        <v>42</v>
      </c>
      <c r="O124" s="142"/>
      <c r="P124" s="235">
        <f>O124*H124</f>
        <v>0</v>
      </c>
      <c r="Q124" s="235">
        <v>0.00068</v>
      </c>
      <c r="R124" s="235">
        <f>Q124*H124</f>
        <v>0.029920000000000002</v>
      </c>
      <c r="S124" s="235">
        <v>0</v>
      </c>
      <c r="T124" s="236">
        <f>S124*H124</f>
        <v>0</v>
      </c>
      <c r="AR124" s="128" t="s">
        <v>230</v>
      </c>
      <c r="AT124" s="128" t="s">
        <v>297</v>
      </c>
      <c r="AU124" s="128" t="s">
        <v>78</v>
      </c>
      <c r="AY124" s="128" t="s">
        <v>196</v>
      </c>
      <c r="BE124" s="237">
        <f>IF(N124="základní",J124,0)</f>
        <v>0</v>
      </c>
      <c r="BF124" s="237">
        <f>IF(N124="snížená",J124,0)</f>
        <v>0</v>
      </c>
      <c r="BG124" s="237">
        <f>IF(N124="zákl. přenesená",J124,0)</f>
        <v>0</v>
      </c>
      <c r="BH124" s="237">
        <f>IF(N124="sníž. přenesená",J124,0)</f>
        <v>0</v>
      </c>
      <c r="BI124" s="237">
        <f>IF(N124="nulová",J124,0)</f>
        <v>0</v>
      </c>
      <c r="BJ124" s="128" t="s">
        <v>78</v>
      </c>
      <c r="BK124" s="237">
        <f>ROUND(I124*H124,2)</f>
        <v>0</v>
      </c>
      <c r="BL124" s="128" t="s">
        <v>203</v>
      </c>
      <c r="BM124" s="128" t="s">
        <v>286</v>
      </c>
    </row>
    <row r="125" spans="2:51" s="250" customFormat="1" ht="13.5">
      <c r="B125" s="249"/>
      <c r="D125" s="238" t="s">
        <v>206</v>
      </c>
      <c r="E125" s="251" t="s">
        <v>5</v>
      </c>
      <c r="F125" s="252" t="s">
        <v>3513</v>
      </c>
      <c r="H125" s="253">
        <v>44</v>
      </c>
      <c r="I125" s="28"/>
      <c r="L125" s="249"/>
      <c r="M125" s="254"/>
      <c r="N125" s="255"/>
      <c r="O125" s="255"/>
      <c r="P125" s="255"/>
      <c r="Q125" s="255"/>
      <c r="R125" s="255"/>
      <c r="S125" s="255"/>
      <c r="T125" s="256"/>
      <c r="AT125" s="251" t="s">
        <v>206</v>
      </c>
      <c r="AU125" s="251" t="s">
        <v>78</v>
      </c>
      <c r="AV125" s="250" t="s">
        <v>80</v>
      </c>
      <c r="AW125" s="250" t="s">
        <v>34</v>
      </c>
      <c r="AX125" s="250" t="s">
        <v>71</v>
      </c>
      <c r="AY125" s="251" t="s">
        <v>196</v>
      </c>
    </row>
    <row r="126" spans="2:51" s="258" customFormat="1" ht="13.5">
      <c r="B126" s="257"/>
      <c r="D126" s="238" t="s">
        <v>206</v>
      </c>
      <c r="E126" s="259" t="s">
        <v>5</v>
      </c>
      <c r="F126" s="260" t="s">
        <v>209</v>
      </c>
      <c r="H126" s="261">
        <v>44</v>
      </c>
      <c r="I126" s="29"/>
      <c r="L126" s="257"/>
      <c r="M126" s="262"/>
      <c r="N126" s="263"/>
      <c r="O126" s="263"/>
      <c r="P126" s="263"/>
      <c r="Q126" s="263"/>
      <c r="R126" s="263"/>
      <c r="S126" s="263"/>
      <c r="T126" s="264"/>
      <c r="AT126" s="259" t="s">
        <v>206</v>
      </c>
      <c r="AU126" s="259" t="s">
        <v>78</v>
      </c>
      <c r="AV126" s="258" t="s">
        <v>203</v>
      </c>
      <c r="AW126" s="258" t="s">
        <v>34</v>
      </c>
      <c r="AX126" s="258" t="s">
        <v>78</v>
      </c>
      <c r="AY126" s="259" t="s">
        <v>196</v>
      </c>
    </row>
    <row r="127" spans="2:65" s="140" customFormat="1" ht="16.5" customHeight="1">
      <c r="B127" s="141"/>
      <c r="C127" s="266" t="s">
        <v>248</v>
      </c>
      <c r="D127" s="266" t="s">
        <v>297</v>
      </c>
      <c r="E127" s="267" t="s">
        <v>3514</v>
      </c>
      <c r="F127" s="268" t="s">
        <v>3515</v>
      </c>
      <c r="G127" s="269" t="s">
        <v>355</v>
      </c>
      <c r="H127" s="270">
        <v>2</v>
      </c>
      <c r="I127" s="30"/>
      <c r="J127" s="271">
        <f aca="true" t="shared" si="0" ref="J127:J132">ROUND(I127*H127,2)</f>
        <v>0</v>
      </c>
      <c r="K127" s="268" t="s">
        <v>5</v>
      </c>
      <c r="L127" s="272"/>
      <c r="M127" s="273" t="s">
        <v>5</v>
      </c>
      <c r="N127" s="274" t="s">
        <v>42</v>
      </c>
      <c r="O127" s="142"/>
      <c r="P127" s="235">
        <f aca="true" t="shared" si="1" ref="P127:P132">O127*H127</f>
        <v>0</v>
      </c>
      <c r="Q127" s="235">
        <v>0</v>
      </c>
      <c r="R127" s="235">
        <f aca="true" t="shared" si="2" ref="R127:R132">Q127*H127</f>
        <v>0</v>
      </c>
      <c r="S127" s="235">
        <v>0</v>
      </c>
      <c r="T127" s="236">
        <f aca="true" t="shared" si="3" ref="T127:T132">S127*H127</f>
        <v>0</v>
      </c>
      <c r="AR127" s="128" t="s">
        <v>230</v>
      </c>
      <c r="AT127" s="128" t="s">
        <v>297</v>
      </c>
      <c r="AU127" s="128" t="s">
        <v>78</v>
      </c>
      <c r="AY127" s="128" t="s">
        <v>196</v>
      </c>
      <c r="BE127" s="237">
        <f aca="true" t="shared" si="4" ref="BE127:BE132">IF(N127="základní",J127,0)</f>
        <v>0</v>
      </c>
      <c r="BF127" s="237">
        <f aca="true" t="shared" si="5" ref="BF127:BF132">IF(N127="snížená",J127,0)</f>
        <v>0</v>
      </c>
      <c r="BG127" s="237">
        <f aca="true" t="shared" si="6" ref="BG127:BG132">IF(N127="zákl. přenesená",J127,0)</f>
        <v>0</v>
      </c>
      <c r="BH127" s="237">
        <f aca="true" t="shared" si="7" ref="BH127:BH132">IF(N127="sníž. přenesená",J127,0)</f>
        <v>0</v>
      </c>
      <c r="BI127" s="237">
        <f aca="true" t="shared" si="8" ref="BI127:BI132">IF(N127="nulová",J127,0)</f>
        <v>0</v>
      </c>
      <c r="BJ127" s="128" t="s">
        <v>78</v>
      </c>
      <c r="BK127" s="237">
        <f aca="true" t="shared" si="9" ref="BK127:BK132">ROUND(I127*H127,2)</f>
        <v>0</v>
      </c>
      <c r="BL127" s="128" t="s">
        <v>203</v>
      </c>
      <c r="BM127" s="128" t="s">
        <v>292</v>
      </c>
    </row>
    <row r="128" spans="2:65" s="140" customFormat="1" ht="16.5" customHeight="1">
      <c r="B128" s="141"/>
      <c r="C128" s="266" t="s">
        <v>257</v>
      </c>
      <c r="D128" s="266" t="s">
        <v>297</v>
      </c>
      <c r="E128" s="267" t="s">
        <v>3516</v>
      </c>
      <c r="F128" s="268" t="s">
        <v>3517</v>
      </c>
      <c r="G128" s="269" t="s">
        <v>355</v>
      </c>
      <c r="H128" s="270">
        <v>2</v>
      </c>
      <c r="I128" s="30"/>
      <c r="J128" s="271">
        <f t="shared" si="0"/>
        <v>0</v>
      </c>
      <c r="K128" s="268" t="s">
        <v>5</v>
      </c>
      <c r="L128" s="272"/>
      <c r="M128" s="273" t="s">
        <v>5</v>
      </c>
      <c r="N128" s="274" t="s">
        <v>42</v>
      </c>
      <c r="O128" s="142"/>
      <c r="P128" s="235">
        <f t="shared" si="1"/>
        <v>0</v>
      </c>
      <c r="Q128" s="235">
        <v>0</v>
      </c>
      <c r="R128" s="235">
        <f t="shared" si="2"/>
        <v>0</v>
      </c>
      <c r="S128" s="235">
        <v>0</v>
      </c>
      <c r="T128" s="236">
        <f t="shared" si="3"/>
        <v>0</v>
      </c>
      <c r="AR128" s="128" t="s">
        <v>230</v>
      </c>
      <c r="AT128" s="128" t="s">
        <v>297</v>
      </c>
      <c r="AU128" s="128" t="s">
        <v>78</v>
      </c>
      <c r="AY128" s="128" t="s">
        <v>196</v>
      </c>
      <c r="BE128" s="237">
        <f t="shared" si="4"/>
        <v>0</v>
      </c>
      <c r="BF128" s="237">
        <f t="shared" si="5"/>
        <v>0</v>
      </c>
      <c r="BG128" s="237">
        <f t="shared" si="6"/>
        <v>0</v>
      </c>
      <c r="BH128" s="237">
        <f t="shared" si="7"/>
        <v>0</v>
      </c>
      <c r="BI128" s="237">
        <f t="shared" si="8"/>
        <v>0</v>
      </c>
      <c r="BJ128" s="128" t="s">
        <v>78</v>
      </c>
      <c r="BK128" s="237">
        <f t="shared" si="9"/>
        <v>0</v>
      </c>
      <c r="BL128" s="128" t="s">
        <v>203</v>
      </c>
      <c r="BM128" s="128" t="s">
        <v>296</v>
      </c>
    </row>
    <row r="129" spans="2:65" s="140" customFormat="1" ht="16.5" customHeight="1">
      <c r="B129" s="141"/>
      <c r="C129" s="266" t="s">
        <v>255</v>
      </c>
      <c r="D129" s="266" t="s">
        <v>297</v>
      </c>
      <c r="E129" s="267" t="s">
        <v>3518</v>
      </c>
      <c r="F129" s="268" t="s">
        <v>3519</v>
      </c>
      <c r="G129" s="269" t="s">
        <v>309</v>
      </c>
      <c r="H129" s="270">
        <v>0.5</v>
      </c>
      <c r="I129" s="30"/>
      <c r="J129" s="271">
        <f t="shared" si="0"/>
        <v>0</v>
      </c>
      <c r="K129" s="268" t="s">
        <v>5</v>
      </c>
      <c r="L129" s="272"/>
      <c r="M129" s="273" t="s">
        <v>5</v>
      </c>
      <c r="N129" s="274" t="s">
        <v>42</v>
      </c>
      <c r="O129" s="142"/>
      <c r="P129" s="235">
        <f t="shared" si="1"/>
        <v>0</v>
      </c>
      <c r="Q129" s="235">
        <v>0</v>
      </c>
      <c r="R129" s="235">
        <f t="shared" si="2"/>
        <v>0</v>
      </c>
      <c r="S129" s="235">
        <v>0</v>
      </c>
      <c r="T129" s="236">
        <f t="shared" si="3"/>
        <v>0</v>
      </c>
      <c r="AR129" s="128" t="s">
        <v>230</v>
      </c>
      <c r="AT129" s="128" t="s">
        <v>297</v>
      </c>
      <c r="AU129" s="128" t="s">
        <v>78</v>
      </c>
      <c r="AY129" s="128" t="s">
        <v>196</v>
      </c>
      <c r="BE129" s="237">
        <f t="shared" si="4"/>
        <v>0</v>
      </c>
      <c r="BF129" s="237">
        <f t="shared" si="5"/>
        <v>0</v>
      </c>
      <c r="BG129" s="237">
        <f t="shared" si="6"/>
        <v>0</v>
      </c>
      <c r="BH129" s="237">
        <f t="shared" si="7"/>
        <v>0</v>
      </c>
      <c r="BI129" s="237">
        <f t="shared" si="8"/>
        <v>0</v>
      </c>
      <c r="BJ129" s="128" t="s">
        <v>78</v>
      </c>
      <c r="BK129" s="237">
        <f t="shared" si="9"/>
        <v>0</v>
      </c>
      <c r="BL129" s="128" t="s">
        <v>203</v>
      </c>
      <c r="BM129" s="128" t="s">
        <v>300</v>
      </c>
    </row>
    <row r="130" spans="2:65" s="140" customFormat="1" ht="16.5" customHeight="1">
      <c r="B130" s="141"/>
      <c r="C130" s="266" t="s">
        <v>11</v>
      </c>
      <c r="D130" s="266" t="s">
        <v>297</v>
      </c>
      <c r="E130" s="267" t="s">
        <v>3520</v>
      </c>
      <c r="F130" s="268" t="s">
        <v>3521</v>
      </c>
      <c r="G130" s="269" t="s">
        <v>355</v>
      </c>
      <c r="H130" s="270">
        <v>3</v>
      </c>
      <c r="I130" s="30"/>
      <c r="J130" s="271">
        <f t="shared" si="0"/>
        <v>0</v>
      </c>
      <c r="K130" s="268" t="s">
        <v>202</v>
      </c>
      <c r="L130" s="272"/>
      <c r="M130" s="273" t="s">
        <v>5</v>
      </c>
      <c r="N130" s="274" t="s">
        <v>42</v>
      </c>
      <c r="O130" s="142"/>
      <c r="P130" s="235">
        <f t="shared" si="1"/>
        <v>0</v>
      </c>
      <c r="Q130" s="235">
        <v>0.00013</v>
      </c>
      <c r="R130" s="235">
        <f t="shared" si="2"/>
        <v>0.00038999999999999994</v>
      </c>
      <c r="S130" s="235">
        <v>0</v>
      </c>
      <c r="T130" s="236">
        <f t="shared" si="3"/>
        <v>0</v>
      </c>
      <c r="AR130" s="128" t="s">
        <v>230</v>
      </c>
      <c r="AT130" s="128" t="s">
        <v>297</v>
      </c>
      <c r="AU130" s="128" t="s">
        <v>78</v>
      </c>
      <c r="AY130" s="128" t="s">
        <v>196</v>
      </c>
      <c r="BE130" s="237">
        <f t="shared" si="4"/>
        <v>0</v>
      </c>
      <c r="BF130" s="237">
        <f t="shared" si="5"/>
        <v>0</v>
      </c>
      <c r="BG130" s="237">
        <f t="shared" si="6"/>
        <v>0</v>
      </c>
      <c r="BH130" s="237">
        <f t="shared" si="7"/>
        <v>0</v>
      </c>
      <c r="BI130" s="237">
        <f t="shared" si="8"/>
        <v>0</v>
      </c>
      <c r="BJ130" s="128" t="s">
        <v>78</v>
      </c>
      <c r="BK130" s="237">
        <f t="shared" si="9"/>
        <v>0</v>
      </c>
      <c r="BL130" s="128" t="s">
        <v>203</v>
      </c>
      <c r="BM130" s="128" t="s">
        <v>305</v>
      </c>
    </row>
    <row r="131" spans="2:65" s="140" customFormat="1" ht="16.5" customHeight="1">
      <c r="B131" s="141"/>
      <c r="C131" s="266" t="s">
        <v>263</v>
      </c>
      <c r="D131" s="266" t="s">
        <v>297</v>
      </c>
      <c r="E131" s="267" t="s">
        <v>3522</v>
      </c>
      <c r="F131" s="268" t="s">
        <v>3523</v>
      </c>
      <c r="G131" s="269" t="s">
        <v>355</v>
      </c>
      <c r="H131" s="270">
        <v>1</v>
      </c>
      <c r="I131" s="30"/>
      <c r="J131" s="271">
        <f t="shared" si="0"/>
        <v>0</v>
      </c>
      <c r="K131" s="268" t="s">
        <v>202</v>
      </c>
      <c r="L131" s="272"/>
      <c r="M131" s="273" t="s">
        <v>5</v>
      </c>
      <c r="N131" s="274" t="s">
        <v>42</v>
      </c>
      <c r="O131" s="142"/>
      <c r="P131" s="235">
        <f t="shared" si="1"/>
        <v>0</v>
      </c>
      <c r="Q131" s="235">
        <v>0.00011</v>
      </c>
      <c r="R131" s="235">
        <f t="shared" si="2"/>
        <v>0.00011</v>
      </c>
      <c r="S131" s="235">
        <v>0</v>
      </c>
      <c r="T131" s="236">
        <f t="shared" si="3"/>
        <v>0</v>
      </c>
      <c r="AR131" s="128" t="s">
        <v>230</v>
      </c>
      <c r="AT131" s="128" t="s">
        <v>297</v>
      </c>
      <c r="AU131" s="128" t="s">
        <v>78</v>
      </c>
      <c r="AY131" s="128" t="s">
        <v>196</v>
      </c>
      <c r="BE131" s="237">
        <f t="shared" si="4"/>
        <v>0</v>
      </c>
      <c r="BF131" s="237">
        <f t="shared" si="5"/>
        <v>0</v>
      </c>
      <c r="BG131" s="237">
        <f t="shared" si="6"/>
        <v>0</v>
      </c>
      <c r="BH131" s="237">
        <f t="shared" si="7"/>
        <v>0</v>
      </c>
      <c r="BI131" s="237">
        <f t="shared" si="8"/>
        <v>0</v>
      </c>
      <c r="BJ131" s="128" t="s">
        <v>78</v>
      </c>
      <c r="BK131" s="237">
        <f t="shared" si="9"/>
        <v>0</v>
      </c>
      <c r="BL131" s="128" t="s">
        <v>203</v>
      </c>
      <c r="BM131" s="128" t="s">
        <v>313</v>
      </c>
    </row>
    <row r="132" spans="2:65" s="140" customFormat="1" ht="16.5" customHeight="1">
      <c r="B132" s="141"/>
      <c r="C132" s="266" t="s">
        <v>278</v>
      </c>
      <c r="D132" s="266" t="s">
        <v>297</v>
      </c>
      <c r="E132" s="267" t="s">
        <v>3524</v>
      </c>
      <c r="F132" s="268" t="s">
        <v>3525</v>
      </c>
      <c r="G132" s="269" t="s">
        <v>285</v>
      </c>
      <c r="H132" s="270">
        <v>3.485</v>
      </c>
      <c r="I132" s="30"/>
      <c r="J132" s="271">
        <f t="shared" si="0"/>
        <v>0</v>
      </c>
      <c r="K132" s="268" t="s">
        <v>202</v>
      </c>
      <c r="L132" s="272"/>
      <c r="M132" s="273" t="s">
        <v>5</v>
      </c>
      <c r="N132" s="274" t="s">
        <v>42</v>
      </c>
      <c r="O132" s="142"/>
      <c r="P132" s="235">
        <f t="shared" si="1"/>
        <v>0</v>
      </c>
      <c r="Q132" s="235">
        <v>1</v>
      </c>
      <c r="R132" s="235">
        <f t="shared" si="2"/>
        <v>3.485</v>
      </c>
      <c r="S132" s="235">
        <v>0</v>
      </c>
      <c r="T132" s="236">
        <f t="shared" si="3"/>
        <v>0</v>
      </c>
      <c r="AR132" s="128" t="s">
        <v>230</v>
      </c>
      <c r="AT132" s="128" t="s">
        <v>297</v>
      </c>
      <c r="AU132" s="128" t="s">
        <v>78</v>
      </c>
      <c r="AY132" s="128" t="s">
        <v>196</v>
      </c>
      <c r="BE132" s="237">
        <f t="shared" si="4"/>
        <v>0</v>
      </c>
      <c r="BF132" s="237">
        <f t="shared" si="5"/>
        <v>0</v>
      </c>
      <c r="BG132" s="237">
        <f t="shared" si="6"/>
        <v>0</v>
      </c>
      <c r="BH132" s="237">
        <f t="shared" si="7"/>
        <v>0</v>
      </c>
      <c r="BI132" s="237">
        <f t="shared" si="8"/>
        <v>0</v>
      </c>
      <c r="BJ132" s="128" t="s">
        <v>78</v>
      </c>
      <c r="BK132" s="237">
        <f t="shared" si="9"/>
        <v>0</v>
      </c>
      <c r="BL132" s="128" t="s">
        <v>203</v>
      </c>
      <c r="BM132" s="128" t="s">
        <v>320</v>
      </c>
    </row>
    <row r="133" spans="2:51" s="250" customFormat="1" ht="13.5">
      <c r="B133" s="249"/>
      <c r="D133" s="238" t="s">
        <v>206</v>
      </c>
      <c r="E133" s="251" t="s">
        <v>5</v>
      </c>
      <c r="F133" s="252" t="s">
        <v>3526</v>
      </c>
      <c r="H133" s="253">
        <v>3.485</v>
      </c>
      <c r="I133" s="28"/>
      <c r="L133" s="249"/>
      <c r="M133" s="254"/>
      <c r="N133" s="255"/>
      <c r="O133" s="255"/>
      <c r="P133" s="255"/>
      <c r="Q133" s="255"/>
      <c r="R133" s="255"/>
      <c r="S133" s="255"/>
      <c r="T133" s="256"/>
      <c r="AT133" s="251" t="s">
        <v>206</v>
      </c>
      <c r="AU133" s="251" t="s">
        <v>78</v>
      </c>
      <c r="AV133" s="250" t="s">
        <v>80</v>
      </c>
      <c r="AW133" s="250" t="s">
        <v>34</v>
      </c>
      <c r="AX133" s="250" t="s">
        <v>71</v>
      </c>
      <c r="AY133" s="251" t="s">
        <v>196</v>
      </c>
    </row>
    <row r="134" spans="2:51" s="258" customFormat="1" ht="13.5">
      <c r="B134" s="257"/>
      <c r="D134" s="238" t="s">
        <v>206</v>
      </c>
      <c r="E134" s="259" t="s">
        <v>5</v>
      </c>
      <c r="F134" s="260" t="s">
        <v>209</v>
      </c>
      <c r="H134" s="261">
        <v>3.485</v>
      </c>
      <c r="I134" s="29"/>
      <c r="L134" s="257"/>
      <c r="M134" s="262"/>
      <c r="N134" s="263"/>
      <c r="O134" s="263"/>
      <c r="P134" s="263"/>
      <c r="Q134" s="263"/>
      <c r="R134" s="263"/>
      <c r="S134" s="263"/>
      <c r="T134" s="264"/>
      <c r="AT134" s="259" t="s">
        <v>206</v>
      </c>
      <c r="AU134" s="259" t="s">
        <v>78</v>
      </c>
      <c r="AV134" s="258" t="s">
        <v>203</v>
      </c>
      <c r="AW134" s="258" t="s">
        <v>34</v>
      </c>
      <c r="AX134" s="258" t="s">
        <v>78</v>
      </c>
      <c r="AY134" s="259" t="s">
        <v>196</v>
      </c>
    </row>
    <row r="135" spans="2:63" s="215" customFormat="1" ht="37.35" customHeight="1">
      <c r="B135" s="214"/>
      <c r="D135" s="216" t="s">
        <v>70</v>
      </c>
      <c r="E135" s="217" t="s">
        <v>631</v>
      </c>
      <c r="F135" s="217" t="s">
        <v>969</v>
      </c>
      <c r="I135" s="25"/>
      <c r="J135" s="218">
        <f>BK135</f>
        <v>0</v>
      </c>
      <c r="L135" s="214"/>
      <c r="M135" s="219"/>
      <c r="N135" s="220"/>
      <c r="O135" s="220"/>
      <c r="P135" s="221">
        <f>SUM(P136:P137)</f>
        <v>0</v>
      </c>
      <c r="Q135" s="220"/>
      <c r="R135" s="221">
        <f>SUM(R136:R137)</f>
        <v>0</v>
      </c>
      <c r="S135" s="220"/>
      <c r="T135" s="222">
        <f>SUM(T136:T137)</f>
        <v>0</v>
      </c>
      <c r="AR135" s="216" t="s">
        <v>78</v>
      </c>
      <c r="AT135" s="223" t="s">
        <v>70</v>
      </c>
      <c r="AU135" s="223" t="s">
        <v>71</v>
      </c>
      <c r="AY135" s="216" t="s">
        <v>196</v>
      </c>
      <c r="BK135" s="224">
        <f>SUM(BK136:BK137)</f>
        <v>0</v>
      </c>
    </row>
    <row r="136" spans="2:65" s="140" customFormat="1" ht="38.25" customHeight="1">
      <c r="B136" s="141"/>
      <c r="C136" s="227" t="s">
        <v>269</v>
      </c>
      <c r="D136" s="227" t="s">
        <v>198</v>
      </c>
      <c r="E136" s="228" t="s">
        <v>2056</v>
      </c>
      <c r="F136" s="229" t="s">
        <v>2057</v>
      </c>
      <c r="G136" s="230" t="s">
        <v>285</v>
      </c>
      <c r="H136" s="231">
        <v>9.651</v>
      </c>
      <c r="I136" s="26"/>
      <c r="J136" s="232">
        <f>ROUND(I136*H136,2)</f>
        <v>0</v>
      </c>
      <c r="K136" s="229" t="s">
        <v>202</v>
      </c>
      <c r="L136" s="141"/>
      <c r="M136" s="233" t="s">
        <v>5</v>
      </c>
      <c r="N136" s="234" t="s">
        <v>42</v>
      </c>
      <c r="O136" s="142"/>
      <c r="P136" s="235">
        <f>O136*H136</f>
        <v>0</v>
      </c>
      <c r="Q136" s="235">
        <v>0</v>
      </c>
      <c r="R136" s="235">
        <f>Q136*H136</f>
        <v>0</v>
      </c>
      <c r="S136" s="235">
        <v>0</v>
      </c>
      <c r="T136" s="236">
        <f>S136*H136</f>
        <v>0</v>
      </c>
      <c r="AR136" s="128" t="s">
        <v>203</v>
      </c>
      <c r="AT136" s="128" t="s">
        <v>198</v>
      </c>
      <c r="AU136" s="128" t="s">
        <v>78</v>
      </c>
      <c r="AY136" s="128" t="s">
        <v>196</v>
      </c>
      <c r="BE136" s="237">
        <f>IF(N136="základní",J136,0)</f>
        <v>0</v>
      </c>
      <c r="BF136" s="237">
        <f>IF(N136="snížená",J136,0)</f>
        <v>0</v>
      </c>
      <c r="BG136" s="237">
        <f>IF(N136="zákl. přenesená",J136,0)</f>
        <v>0</v>
      </c>
      <c r="BH136" s="237">
        <f>IF(N136="sníž. přenesená",J136,0)</f>
        <v>0</v>
      </c>
      <c r="BI136" s="237">
        <f>IF(N136="nulová",J136,0)</f>
        <v>0</v>
      </c>
      <c r="BJ136" s="128" t="s">
        <v>78</v>
      </c>
      <c r="BK136" s="237">
        <f>ROUND(I136*H136,2)</f>
        <v>0</v>
      </c>
      <c r="BL136" s="128" t="s">
        <v>203</v>
      </c>
      <c r="BM136" s="128" t="s">
        <v>333</v>
      </c>
    </row>
    <row r="137" spans="2:47" s="140" customFormat="1" ht="67.5">
      <c r="B137" s="141"/>
      <c r="D137" s="238" t="s">
        <v>204</v>
      </c>
      <c r="F137" s="239" t="s">
        <v>2058</v>
      </c>
      <c r="I137" s="22"/>
      <c r="L137" s="141"/>
      <c r="M137" s="240"/>
      <c r="N137" s="142"/>
      <c r="O137" s="142"/>
      <c r="P137" s="142"/>
      <c r="Q137" s="142"/>
      <c r="R137" s="142"/>
      <c r="S137" s="142"/>
      <c r="T137" s="241"/>
      <c r="AT137" s="128" t="s">
        <v>204</v>
      </c>
      <c r="AU137" s="128" t="s">
        <v>78</v>
      </c>
    </row>
    <row r="138" spans="2:63" s="215" customFormat="1" ht="37.35" customHeight="1">
      <c r="B138" s="214"/>
      <c r="D138" s="216" t="s">
        <v>70</v>
      </c>
      <c r="E138" s="217" t="s">
        <v>3456</v>
      </c>
      <c r="F138" s="217" t="s">
        <v>3457</v>
      </c>
      <c r="I138" s="25"/>
      <c r="J138" s="218">
        <f>BK138</f>
        <v>0</v>
      </c>
      <c r="L138" s="214"/>
      <c r="M138" s="219"/>
      <c r="N138" s="220"/>
      <c r="O138" s="220"/>
      <c r="P138" s="221">
        <f>P139</f>
        <v>0</v>
      </c>
      <c r="Q138" s="220"/>
      <c r="R138" s="221">
        <f>R139</f>
        <v>0.007600000000000001</v>
      </c>
      <c r="S138" s="220"/>
      <c r="T138" s="222">
        <f>T139</f>
        <v>0</v>
      </c>
      <c r="AR138" s="216" t="s">
        <v>78</v>
      </c>
      <c r="AT138" s="223" t="s">
        <v>70</v>
      </c>
      <c r="AU138" s="223" t="s">
        <v>71</v>
      </c>
      <c r="AY138" s="216" t="s">
        <v>196</v>
      </c>
      <c r="BK138" s="224">
        <f>BK139</f>
        <v>0</v>
      </c>
    </row>
    <row r="139" spans="2:65" s="140" customFormat="1" ht="16.5" customHeight="1">
      <c r="B139" s="141"/>
      <c r="C139" s="227" t="s">
        <v>289</v>
      </c>
      <c r="D139" s="227" t="s">
        <v>198</v>
      </c>
      <c r="E139" s="228" t="s">
        <v>3527</v>
      </c>
      <c r="F139" s="229" t="s">
        <v>3528</v>
      </c>
      <c r="G139" s="230" t="s">
        <v>304</v>
      </c>
      <c r="H139" s="231">
        <v>40</v>
      </c>
      <c r="I139" s="26"/>
      <c r="J139" s="232">
        <f>ROUND(I139*H139,2)</f>
        <v>0</v>
      </c>
      <c r="K139" s="229" t="s">
        <v>202</v>
      </c>
      <c r="L139" s="141"/>
      <c r="M139" s="233" t="s">
        <v>5</v>
      </c>
      <c r="N139" s="234" t="s">
        <v>42</v>
      </c>
      <c r="O139" s="142"/>
      <c r="P139" s="235">
        <f>O139*H139</f>
        <v>0</v>
      </c>
      <c r="Q139" s="235">
        <v>0.00019</v>
      </c>
      <c r="R139" s="235">
        <f>Q139*H139</f>
        <v>0.007600000000000001</v>
      </c>
      <c r="S139" s="235">
        <v>0</v>
      </c>
      <c r="T139" s="236">
        <f>S139*H139</f>
        <v>0</v>
      </c>
      <c r="AR139" s="128" t="s">
        <v>203</v>
      </c>
      <c r="AT139" s="128" t="s">
        <v>198</v>
      </c>
      <c r="AU139" s="128" t="s">
        <v>78</v>
      </c>
      <c r="AY139" s="128" t="s">
        <v>196</v>
      </c>
      <c r="BE139" s="237">
        <f>IF(N139="základní",J139,0)</f>
        <v>0</v>
      </c>
      <c r="BF139" s="237">
        <f>IF(N139="snížená",J139,0)</f>
        <v>0</v>
      </c>
      <c r="BG139" s="237">
        <f>IF(N139="zákl. přenesená",J139,0)</f>
        <v>0</v>
      </c>
      <c r="BH139" s="237">
        <f>IF(N139="sníž. přenesená",J139,0)</f>
        <v>0</v>
      </c>
      <c r="BI139" s="237">
        <f>IF(N139="nulová",J139,0)</f>
        <v>0</v>
      </c>
      <c r="BJ139" s="128" t="s">
        <v>78</v>
      </c>
      <c r="BK139" s="237">
        <f>ROUND(I139*H139,2)</f>
        <v>0</v>
      </c>
      <c r="BL139" s="128" t="s">
        <v>203</v>
      </c>
      <c r="BM139" s="128" t="s">
        <v>337</v>
      </c>
    </row>
    <row r="140" spans="2:63" s="215" customFormat="1" ht="37.35" customHeight="1">
      <c r="B140" s="214"/>
      <c r="D140" s="216" t="s">
        <v>70</v>
      </c>
      <c r="E140" s="217" t="s">
        <v>3529</v>
      </c>
      <c r="F140" s="217" t="s">
        <v>3530</v>
      </c>
      <c r="I140" s="25"/>
      <c r="J140" s="218">
        <f>BK140</f>
        <v>0</v>
      </c>
      <c r="L140" s="214"/>
      <c r="M140" s="219"/>
      <c r="N140" s="220"/>
      <c r="O140" s="220"/>
      <c r="P140" s="221">
        <f>SUM(P141:P155)</f>
        <v>0</v>
      </c>
      <c r="Q140" s="220"/>
      <c r="R140" s="221">
        <f>SUM(R141:R155)</f>
        <v>0.005695</v>
      </c>
      <c r="S140" s="220"/>
      <c r="T140" s="222">
        <f>SUM(T141:T155)</f>
        <v>0</v>
      </c>
      <c r="AR140" s="216" t="s">
        <v>78</v>
      </c>
      <c r="AT140" s="223" t="s">
        <v>70</v>
      </c>
      <c r="AU140" s="223" t="s">
        <v>71</v>
      </c>
      <c r="AY140" s="216" t="s">
        <v>196</v>
      </c>
      <c r="BK140" s="224">
        <f>SUM(BK141:BK155)</f>
        <v>0</v>
      </c>
    </row>
    <row r="141" spans="2:65" s="140" customFormat="1" ht="16.5" customHeight="1">
      <c r="B141" s="141"/>
      <c r="C141" s="227" t="s">
        <v>274</v>
      </c>
      <c r="D141" s="227" t="s">
        <v>198</v>
      </c>
      <c r="E141" s="228" t="s">
        <v>3531</v>
      </c>
      <c r="F141" s="229" t="s">
        <v>3532</v>
      </c>
      <c r="G141" s="230" t="s">
        <v>355</v>
      </c>
      <c r="H141" s="231">
        <v>2</v>
      </c>
      <c r="I141" s="26"/>
      <c r="J141" s="232">
        <f>ROUND(I141*H141,2)</f>
        <v>0</v>
      </c>
      <c r="K141" s="229" t="s">
        <v>202</v>
      </c>
      <c r="L141" s="141"/>
      <c r="M141" s="233" t="s">
        <v>5</v>
      </c>
      <c r="N141" s="234" t="s">
        <v>42</v>
      </c>
      <c r="O141" s="142"/>
      <c r="P141" s="235">
        <f>O141*H141</f>
        <v>0</v>
      </c>
      <c r="Q141" s="235">
        <v>3E-05</v>
      </c>
      <c r="R141" s="235">
        <f>Q141*H141</f>
        <v>6E-05</v>
      </c>
      <c r="S141" s="235">
        <v>0</v>
      </c>
      <c r="T141" s="236">
        <f>S141*H141</f>
        <v>0</v>
      </c>
      <c r="AR141" s="128" t="s">
        <v>203</v>
      </c>
      <c r="AT141" s="128" t="s">
        <v>198</v>
      </c>
      <c r="AU141" s="128" t="s">
        <v>78</v>
      </c>
      <c r="AY141" s="128" t="s">
        <v>196</v>
      </c>
      <c r="BE141" s="237">
        <f>IF(N141="základní",J141,0)</f>
        <v>0</v>
      </c>
      <c r="BF141" s="237">
        <f>IF(N141="snížená",J141,0)</f>
        <v>0</v>
      </c>
      <c r="BG141" s="237">
        <f>IF(N141="zákl. přenesená",J141,0)</f>
        <v>0</v>
      </c>
      <c r="BH141" s="237">
        <f>IF(N141="sníž. přenesená",J141,0)</f>
        <v>0</v>
      </c>
      <c r="BI141" s="237">
        <f>IF(N141="nulová",J141,0)</f>
        <v>0</v>
      </c>
      <c r="BJ141" s="128" t="s">
        <v>78</v>
      </c>
      <c r="BK141" s="237">
        <f>ROUND(I141*H141,2)</f>
        <v>0</v>
      </c>
      <c r="BL141" s="128" t="s">
        <v>203</v>
      </c>
      <c r="BM141" s="128" t="s">
        <v>342</v>
      </c>
    </row>
    <row r="142" spans="2:65" s="140" customFormat="1" ht="25.5" customHeight="1">
      <c r="B142" s="141"/>
      <c r="C142" s="227" t="s">
        <v>10</v>
      </c>
      <c r="D142" s="227" t="s">
        <v>198</v>
      </c>
      <c r="E142" s="228" t="s">
        <v>3533</v>
      </c>
      <c r="F142" s="229" t="s">
        <v>3534</v>
      </c>
      <c r="G142" s="230" t="s">
        <v>304</v>
      </c>
      <c r="H142" s="231">
        <v>39.6</v>
      </c>
      <c r="I142" s="26"/>
      <c r="J142" s="232">
        <f>ROUND(I142*H142,2)</f>
        <v>0</v>
      </c>
      <c r="K142" s="229" t="s">
        <v>202</v>
      </c>
      <c r="L142" s="141"/>
      <c r="M142" s="233" t="s">
        <v>5</v>
      </c>
      <c r="N142" s="234" t="s">
        <v>42</v>
      </c>
      <c r="O142" s="142"/>
      <c r="P142" s="235">
        <f>O142*H142</f>
        <v>0</v>
      </c>
      <c r="Q142" s="235">
        <v>0</v>
      </c>
      <c r="R142" s="235">
        <f>Q142*H142</f>
        <v>0</v>
      </c>
      <c r="S142" s="235">
        <v>0</v>
      </c>
      <c r="T142" s="236">
        <f>S142*H142</f>
        <v>0</v>
      </c>
      <c r="AR142" s="128" t="s">
        <v>203</v>
      </c>
      <c r="AT142" s="128" t="s">
        <v>198</v>
      </c>
      <c r="AU142" s="128" t="s">
        <v>78</v>
      </c>
      <c r="AY142" s="128" t="s">
        <v>196</v>
      </c>
      <c r="BE142" s="237">
        <f>IF(N142="základní",J142,0)</f>
        <v>0</v>
      </c>
      <c r="BF142" s="237">
        <f>IF(N142="snížená",J142,0)</f>
        <v>0</v>
      </c>
      <c r="BG142" s="237">
        <f>IF(N142="zákl. přenesená",J142,0)</f>
        <v>0</v>
      </c>
      <c r="BH142" s="237">
        <f>IF(N142="sníž. přenesená",J142,0)</f>
        <v>0</v>
      </c>
      <c r="BI142" s="237">
        <f>IF(N142="nulová",J142,0)</f>
        <v>0</v>
      </c>
      <c r="BJ142" s="128" t="s">
        <v>78</v>
      </c>
      <c r="BK142" s="237">
        <f>ROUND(I142*H142,2)</f>
        <v>0</v>
      </c>
      <c r="BL142" s="128" t="s">
        <v>203</v>
      </c>
      <c r="BM142" s="128" t="s">
        <v>347</v>
      </c>
    </row>
    <row r="143" spans="2:47" s="140" customFormat="1" ht="108">
      <c r="B143" s="141"/>
      <c r="D143" s="238" t="s">
        <v>204</v>
      </c>
      <c r="F143" s="239" t="s">
        <v>3535</v>
      </c>
      <c r="I143" s="22"/>
      <c r="L143" s="141"/>
      <c r="M143" s="240"/>
      <c r="N143" s="142"/>
      <c r="O143" s="142"/>
      <c r="P143" s="142"/>
      <c r="Q143" s="142"/>
      <c r="R143" s="142"/>
      <c r="S143" s="142"/>
      <c r="T143" s="241"/>
      <c r="AT143" s="128" t="s">
        <v>204</v>
      </c>
      <c r="AU143" s="128" t="s">
        <v>78</v>
      </c>
    </row>
    <row r="144" spans="2:51" s="250" customFormat="1" ht="13.5">
      <c r="B144" s="249"/>
      <c r="D144" s="238" t="s">
        <v>206</v>
      </c>
      <c r="E144" s="251" t="s">
        <v>5</v>
      </c>
      <c r="F144" s="252" t="s">
        <v>3536</v>
      </c>
      <c r="H144" s="253">
        <v>39.6</v>
      </c>
      <c r="I144" s="28"/>
      <c r="L144" s="249"/>
      <c r="M144" s="254"/>
      <c r="N144" s="255"/>
      <c r="O144" s="255"/>
      <c r="P144" s="255"/>
      <c r="Q144" s="255"/>
      <c r="R144" s="255"/>
      <c r="S144" s="255"/>
      <c r="T144" s="256"/>
      <c r="AT144" s="251" t="s">
        <v>206</v>
      </c>
      <c r="AU144" s="251" t="s">
        <v>78</v>
      </c>
      <c r="AV144" s="250" t="s">
        <v>80</v>
      </c>
      <c r="AW144" s="250" t="s">
        <v>34</v>
      </c>
      <c r="AX144" s="250" t="s">
        <v>71</v>
      </c>
      <c r="AY144" s="251" t="s">
        <v>196</v>
      </c>
    </row>
    <row r="145" spans="2:51" s="258" customFormat="1" ht="13.5">
      <c r="B145" s="257"/>
      <c r="D145" s="238" t="s">
        <v>206</v>
      </c>
      <c r="E145" s="259" t="s">
        <v>5</v>
      </c>
      <c r="F145" s="260" t="s">
        <v>209</v>
      </c>
      <c r="H145" s="261">
        <v>39.6</v>
      </c>
      <c r="I145" s="29"/>
      <c r="L145" s="257"/>
      <c r="M145" s="262"/>
      <c r="N145" s="263"/>
      <c r="O145" s="263"/>
      <c r="P145" s="263"/>
      <c r="Q145" s="263"/>
      <c r="R145" s="263"/>
      <c r="S145" s="263"/>
      <c r="T145" s="264"/>
      <c r="AT145" s="259" t="s">
        <v>206</v>
      </c>
      <c r="AU145" s="259" t="s">
        <v>78</v>
      </c>
      <c r="AV145" s="258" t="s">
        <v>203</v>
      </c>
      <c r="AW145" s="258" t="s">
        <v>34</v>
      </c>
      <c r="AX145" s="258" t="s">
        <v>78</v>
      </c>
      <c r="AY145" s="259" t="s">
        <v>196</v>
      </c>
    </row>
    <row r="146" spans="2:65" s="140" customFormat="1" ht="25.5" customHeight="1">
      <c r="B146" s="141"/>
      <c r="C146" s="227" t="s">
        <v>281</v>
      </c>
      <c r="D146" s="227" t="s">
        <v>198</v>
      </c>
      <c r="E146" s="228" t="s">
        <v>3537</v>
      </c>
      <c r="F146" s="229" t="s">
        <v>3538</v>
      </c>
      <c r="G146" s="230" t="s">
        <v>355</v>
      </c>
      <c r="H146" s="231">
        <v>4</v>
      </c>
      <c r="I146" s="26"/>
      <c r="J146" s="232">
        <f>ROUND(I146*H146,2)</f>
        <v>0</v>
      </c>
      <c r="K146" s="229" t="s">
        <v>202</v>
      </c>
      <c r="L146" s="141"/>
      <c r="M146" s="233" t="s">
        <v>5</v>
      </c>
      <c r="N146" s="234" t="s">
        <v>42</v>
      </c>
      <c r="O146" s="142"/>
      <c r="P146" s="235">
        <f>O146*H146</f>
        <v>0</v>
      </c>
      <c r="Q146" s="235">
        <v>0</v>
      </c>
      <c r="R146" s="235">
        <f>Q146*H146</f>
        <v>0</v>
      </c>
      <c r="S146" s="235">
        <v>0</v>
      </c>
      <c r="T146" s="236">
        <f>S146*H146</f>
        <v>0</v>
      </c>
      <c r="AR146" s="128" t="s">
        <v>203</v>
      </c>
      <c r="AT146" s="128" t="s">
        <v>198</v>
      </c>
      <c r="AU146" s="128" t="s">
        <v>78</v>
      </c>
      <c r="AY146" s="128" t="s">
        <v>196</v>
      </c>
      <c r="BE146" s="237">
        <f>IF(N146="základní",J146,0)</f>
        <v>0</v>
      </c>
      <c r="BF146" s="237">
        <f>IF(N146="snížená",J146,0)</f>
        <v>0</v>
      </c>
      <c r="BG146" s="237">
        <f>IF(N146="zákl. přenesená",J146,0)</f>
        <v>0</v>
      </c>
      <c r="BH146" s="237">
        <f>IF(N146="sníž. přenesená",J146,0)</f>
        <v>0</v>
      </c>
      <c r="BI146" s="237">
        <f>IF(N146="nulová",J146,0)</f>
        <v>0</v>
      </c>
      <c r="BJ146" s="128" t="s">
        <v>78</v>
      </c>
      <c r="BK146" s="237">
        <f>ROUND(I146*H146,2)</f>
        <v>0</v>
      </c>
      <c r="BL146" s="128" t="s">
        <v>203</v>
      </c>
      <c r="BM146" s="128" t="s">
        <v>350</v>
      </c>
    </row>
    <row r="147" spans="2:47" s="140" customFormat="1" ht="67.5">
      <c r="B147" s="141"/>
      <c r="D147" s="238" t="s">
        <v>204</v>
      </c>
      <c r="F147" s="239" t="s">
        <v>3539</v>
      </c>
      <c r="I147" s="22"/>
      <c r="L147" s="141"/>
      <c r="M147" s="240"/>
      <c r="N147" s="142"/>
      <c r="O147" s="142"/>
      <c r="P147" s="142"/>
      <c r="Q147" s="142"/>
      <c r="R147" s="142"/>
      <c r="S147" s="142"/>
      <c r="T147" s="241"/>
      <c r="AT147" s="128" t="s">
        <v>204</v>
      </c>
      <c r="AU147" s="128" t="s">
        <v>78</v>
      </c>
    </row>
    <row r="148" spans="2:65" s="140" customFormat="1" ht="16.5" customHeight="1">
      <c r="B148" s="141"/>
      <c r="C148" s="227" t="s">
        <v>306</v>
      </c>
      <c r="D148" s="227" t="s">
        <v>198</v>
      </c>
      <c r="E148" s="228" t="s">
        <v>3540</v>
      </c>
      <c r="F148" s="229" t="s">
        <v>3541</v>
      </c>
      <c r="G148" s="230" t="s">
        <v>304</v>
      </c>
      <c r="H148" s="231">
        <v>24.5</v>
      </c>
      <c r="I148" s="26"/>
      <c r="J148" s="232">
        <f>ROUND(I148*H148,2)</f>
        <v>0</v>
      </c>
      <c r="K148" s="229" t="s">
        <v>202</v>
      </c>
      <c r="L148" s="141"/>
      <c r="M148" s="233" t="s">
        <v>5</v>
      </c>
      <c r="N148" s="234" t="s">
        <v>42</v>
      </c>
      <c r="O148" s="142"/>
      <c r="P148" s="235">
        <f>O148*H148</f>
        <v>0</v>
      </c>
      <c r="Q148" s="235">
        <v>0.00023</v>
      </c>
      <c r="R148" s="235">
        <f>Q148*H148</f>
        <v>0.005635</v>
      </c>
      <c r="S148" s="235">
        <v>0</v>
      </c>
      <c r="T148" s="236">
        <f>S148*H148</f>
        <v>0</v>
      </c>
      <c r="AR148" s="128" t="s">
        <v>203</v>
      </c>
      <c r="AT148" s="128" t="s">
        <v>198</v>
      </c>
      <c r="AU148" s="128" t="s">
        <v>78</v>
      </c>
      <c r="AY148" s="128" t="s">
        <v>196</v>
      </c>
      <c r="BE148" s="237">
        <f>IF(N148="základní",J148,0)</f>
        <v>0</v>
      </c>
      <c r="BF148" s="237">
        <f>IF(N148="snížená",J148,0)</f>
        <v>0</v>
      </c>
      <c r="BG148" s="237">
        <f>IF(N148="zákl. přenesená",J148,0)</f>
        <v>0</v>
      </c>
      <c r="BH148" s="237">
        <f>IF(N148="sníž. přenesená",J148,0)</f>
        <v>0</v>
      </c>
      <c r="BI148" s="237">
        <f>IF(N148="nulová",J148,0)</f>
        <v>0</v>
      </c>
      <c r="BJ148" s="128" t="s">
        <v>78</v>
      </c>
      <c r="BK148" s="237">
        <f>ROUND(I148*H148,2)</f>
        <v>0</v>
      </c>
      <c r="BL148" s="128" t="s">
        <v>203</v>
      </c>
      <c r="BM148" s="128" t="s">
        <v>356</v>
      </c>
    </row>
    <row r="149" spans="2:51" s="243" customFormat="1" ht="13.5">
      <c r="B149" s="242"/>
      <c r="D149" s="238" t="s">
        <v>206</v>
      </c>
      <c r="E149" s="244" t="s">
        <v>5</v>
      </c>
      <c r="F149" s="245" t="s">
        <v>3542</v>
      </c>
      <c r="H149" s="244" t="s">
        <v>5</v>
      </c>
      <c r="I149" s="27"/>
      <c r="L149" s="242"/>
      <c r="M149" s="246"/>
      <c r="N149" s="247"/>
      <c r="O149" s="247"/>
      <c r="P149" s="247"/>
      <c r="Q149" s="247"/>
      <c r="R149" s="247"/>
      <c r="S149" s="247"/>
      <c r="T149" s="248"/>
      <c r="AT149" s="244" t="s">
        <v>206</v>
      </c>
      <c r="AU149" s="244" t="s">
        <v>78</v>
      </c>
      <c r="AV149" s="243" t="s">
        <v>78</v>
      </c>
      <c r="AW149" s="243" t="s">
        <v>34</v>
      </c>
      <c r="AX149" s="243" t="s">
        <v>71</v>
      </c>
      <c r="AY149" s="244" t="s">
        <v>196</v>
      </c>
    </row>
    <row r="150" spans="2:51" s="250" customFormat="1" ht="13.5">
      <c r="B150" s="249"/>
      <c r="D150" s="238" t="s">
        <v>206</v>
      </c>
      <c r="E150" s="251" t="s">
        <v>5</v>
      </c>
      <c r="F150" s="252" t="s">
        <v>3510</v>
      </c>
      <c r="H150" s="253">
        <v>24.5</v>
      </c>
      <c r="I150" s="28"/>
      <c r="L150" s="249"/>
      <c r="M150" s="254"/>
      <c r="N150" s="255"/>
      <c r="O150" s="255"/>
      <c r="P150" s="255"/>
      <c r="Q150" s="255"/>
      <c r="R150" s="255"/>
      <c r="S150" s="255"/>
      <c r="T150" s="256"/>
      <c r="AT150" s="251" t="s">
        <v>206</v>
      </c>
      <c r="AU150" s="251" t="s">
        <v>78</v>
      </c>
      <c r="AV150" s="250" t="s">
        <v>80</v>
      </c>
      <c r="AW150" s="250" t="s">
        <v>34</v>
      </c>
      <c r="AX150" s="250" t="s">
        <v>71</v>
      </c>
      <c r="AY150" s="251" t="s">
        <v>196</v>
      </c>
    </row>
    <row r="151" spans="2:51" s="258" customFormat="1" ht="13.5">
      <c r="B151" s="257"/>
      <c r="D151" s="238" t="s">
        <v>206</v>
      </c>
      <c r="E151" s="259" t="s">
        <v>5</v>
      </c>
      <c r="F151" s="260" t="s">
        <v>209</v>
      </c>
      <c r="H151" s="261">
        <v>24.5</v>
      </c>
      <c r="I151" s="29"/>
      <c r="L151" s="257"/>
      <c r="M151" s="262"/>
      <c r="N151" s="263"/>
      <c r="O151" s="263"/>
      <c r="P151" s="263"/>
      <c r="Q151" s="263"/>
      <c r="R151" s="263"/>
      <c r="S151" s="263"/>
      <c r="T151" s="264"/>
      <c r="AT151" s="259" t="s">
        <v>206</v>
      </c>
      <c r="AU151" s="259" t="s">
        <v>78</v>
      </c>
      <c r="AV151" s="258" t="s">
        <v>203</v>
      </c>
      <c r="AW151" s="258" t="s">
        <v>34</v>
      </c>
      <c r="AX151" s="258" t="s">
        <v>78</v>
      </c>
      <c r="AY151" s="259" t="s">
        <v>196</v>
      </c>
    </row>
    <row r="152" spans="2:65" s="140" customFormat="1" ht="16.5" customHeight="1">
      <c r="B152" s="141"/>
      <c r="C152" s="227" t="s">
        <v>286</v>
      </c>
      <c r="D152" s="227" t="s">
        <v>198</v>
      </c>
      <c r="E152" s="228" t="s">
        <v>3543</v>
      </c>
      <c r="F152" s="229" t="s">
        <v>3544</v>
      </c>
      <c r="G152" s="230" t="s">
        <v>304</v>
      </c>
      <c r="H152" s="231">
        <v>60</v>
      </c>
      <c r="I152" s="26"/>
      <c r="J152" s="232">
        <f>ROUND(I152*H152,2)</f>
        <v>0</v>
      </c>
      <c r="K152" s="229" t="s">
        <v>202</v>
      </c>
      <c r="L152" s="141"/>
      <c r="M152" s="233" t="s">
        <v>5</v>
      </c>
      <c r="N152" s="234" t="s">
        <v>42</v>
      </c>
      <c r="O152" s="142"/>
      <c r="P152" s="235">
        <f>O152*H152</f>
        <v>0</v>
      </c>
      <c r="Q152" s="235">
        <v>0</v>
      </c>
      <c r="R152" s="235">
        <f>Q152*H152</f>
        <v>0</v>
      </c>
      <c r="S152" s="235">
        <v>0</v>
      </c>
      <c r="T152" s="236">
        <f>S152*H152</f>
        <v>0</v>
      </c>
      <c r="AR152" s="128" t="s">
        <v>203</v>
      </c>
      <c r="AT152" s="128" t="s">
        <v>198</v>
      </c>
      <c r="AU152" s="128" t="s">
        <v>78</v>
      </c>
      <c r="AY152" s="128" t="s">
        <v>196</v>
      </c>
      <c r="BE152" s="237">
        <f>IF(N152="základní",J152,0)</f>
        <v>0</v>
      </c>
      <c r="BF152" s="237">
        <f>IF(N152="snížená",J152,0)</f>
        <v>0</v>
      </c>
      <c r="BG152" s="237">
        <f>IF(N152="zákl. přenesená",J152,0)</f>
        <v>0</v>
      </c>
      <c r="BH152" s="237">
        <f>IF(N152="sníž. přenesená",J152,0)</f>
        <v>0</v>
      </c>
      <c r="BI152" s="237">
        <f>IF(N152="nulová",J152,0)</f>
        <v>0</v>
      </c>
      <c r="BJ152" s="128" t="s">
        <v>78</v>
      </c>
      <c r="BK152" s="237">
        <f>ROUND(I152*H152,2)</f>
        <v>0</v>
      </c>
      <c r="BL152" s="128" t="s">
        <v>203</v>
      </c>
      <c r="BM152" s="128" t="s">
        <v>362</v>
      </c>
    </row>
    <row r="153" spans="2:47" s="140" customFormat="1" ht="175.5">
      <c r="B153" s="141"/>
      <c r="D153" s="238" t="s">
        <v>204</v>
      </c>
      <c r="F153" s="239" t="s">
        <v>3545</v>
      </c>
      <c r="I153" s="22"/>
      <c r="L153" s="141"/>
      <c r="M153" s="240"/>
      <c r="N153" s="142"/>
      <c r="O153" s="142"/>
      <c r="P153" s="142"/>
      <c r="Q153" s="142"/>
      <c r="R153" s="142"/>
      <c r="S153" s="142"/>
      <c r="T153" s="241"/>
      <c r="AT153" s="128" t="s">
        <v>204</v>
      </c>
      <c r="AU153" s="128" t="s">
        <v>78</v>
      </c>
    </row>
    <row r="154" spans="2:51" s="250" customFormat="1" ht="13.5">
      <c r="B154" s="249"/>
      <c r="D154" s="238" t="s">
        <v>206</v>
      </c>
      <c r="E154" s="251" t="s">
        <v>5</v>
      </c>
      <c r="F154" s="252" t="s">
        <v>3546</v>
      </c>
      <c r="H154" s="253">
        <v>60</v>
      </c>
      <c r="I154" s="28"/>
      <c r="L154" s="249"/>
      <c r="M154" s="254"/>
      <c r="N154" s="255"/>
      <c r="O154" s="255"/>
      <c r="P154" s="255"/>
      <c r="Q154" s="255"/>
      <c r="R154" s="255"/>
      <c r="S154" s="255"/>
      <c r="T154" s="256"/>
      <c r="AT154" s="251" t="s">
        <v>206</v>
      </c>
      <c r="AU154" s="251" t="s">
        <v>78</v>
      </c>
      <c r="AV154" s="250" t="s">
        <v>80</v>
      </c>
      <c r="AW154" s="250" t="s">
        <v>34</v>
      </c>
      <c r="AX154" s="250" t="s">
        <v>71</v>
      </c>
      <c r="AY154" s="251" t="s">
        <v>196</v>
      </c>
    </row>
    <row r="155" spans="2:51" s="258" customFormat="1" ht="13.5">
      <c r="B155" s="257"/>
      <c r="D155" s="238" t="s">
        <v>206</v>
      </c>
      <c r="E155" s="259" t="s">
        <v>5</v>
      </c>
      <c r="F155" s="260" t="s">
        <v>209</v>
      </c>
      <c r="H155" s="261">
        <v>60</v>
      </c>
      <c r="I155" s="29"/>
      <c r="L155" s="257"/>
      <c r="M155" s="262"/>
      <c r="N155" s="263"/>
      <c r="O155" s="263"/>
      <c r="P155" s="263"/>
      <c r="Q155" s="263"/>
      <c r="R155" s="263"/>
      <c r="S155" s="263"/>
      <c r="T155" s="264"/>
      <c r="AT155" s="259" t="s">
        <v>206</v>
      </c>
      <c r="AU155" s="259" t="s">
        <v>78</v>
      </c>
      <c r="AV155" s="258" t="s">
        <v>203</v>
      </c>
      <c r="AW155" s="258" t="s">
        <v>34</v>
      </c>
      <c r="AX155" s="258" t="s">
        <v>78</v>
      </c>
      <c r="AY155" s="259" t="s">
        <v>196</v>
      </c>
    </row>
    <row r="156" spans="2:63" s="215" customFormat="1" ht="37.35" customHeight="1">
      <c r="B156" s="214"/>
      <c r="D156" s="216" t="s">
        <v>70</v>
      </c>
      <c r="E156" s="217" t="s">
        <v>3547</v>
      </c>
      <c r="F156" s="217" t="s">
        <v>3548</v>
      </c>
      <c r="I156" s="25"/>
      <c r="J156" s="218">
        <f>BK156</f>
        <v>0</v>
      </c>
      <c r="L156" s="214"/>
      <c r="M156" s="219"/>
      <c r="N156" s="220"/>
      <c r="O156" s="220"/>
      <c r="P156" s="221">
        <f>P157</f>
        <v>0</v>
      </c>
      <c r="Q156" s="220"/>
      <c r="R156" s="221">
        <f>R157</f>
        <v>0.0036000000000000003</v>
      </c>
      <c r="S156" s="220"/>
      <c r="T156" s="222">
        <f>T157</f>
        <v>0</v>
      </c>
      <c r="AR156" s="216" t="s">
        <v>78</v>
      </c>
      <c r="AT156" s="223" t="s">
        <v>70</v>
      </c>
      <c r="AU156" s="223" t="s">
        <v>71</v>
      </c>
      <c r="AY156" s="216" t="s">
        <v>196</v>
      </c>
      <c r="BK156" s="224">
        <f>BK157</f>
        <v>0</v>
      </c>
    </row>
    <row r="157" spans="2:65" s="140" customFormat="1" ht="38.25" customHeight="1">
      <c r="B157" s="141"/>
      <c r="C157" s="227" t="s">
        <v>317</v>
      </c>
      <c r="D157" s="227" t="s">
        <v>198</v>
      </c>
      <c r="E157" s="228" t="s">
        <v>3549</v>
      </c>
      <c r="F157" s="229" t="s">
        <v>3550</v>
      </c>
      <c r="G157" s="230" t="s">
        <v>304</v>
      </c>
      <c r="H157" s="231">
        <v>40</v>
      </c>
      <c r="I157" s="26"/>
      <c r="J157" s="232">
        <f>ROUND(I157*H157,2)</f>
        <v>0</v>
      </c>
      <c r="K157" s="229" t="s">
        <v>202</v>
      </c>
      <c r="L157" s="141"/>
      <c r="M157" s="233" t="s">
        <v>5</v>
      </c>
      <c r="N157" s="283" t="s">
        <v>42</v>
      </c>
      <c r="O157" s="284"/>
      <c r="P157" s="285">
        <f>O157*H157</f>
        <v>0</v>
      </c>
      <c r="Q157" s="285">
        <v>9E-05</v>
      </c>
      <c r="R157" s="285">
        <f>Q157*H157</f>
        <v>0.0036000000000000003</v>
      </c>
      <c r="S157" s="285">
        <v>0</v>
      </c>
      <c r="T157" s="286">
        <f>S157*H157</f>
        <v>0</v>
      </c>
      <c r="AR157" s="128" t="s">
        <v>203</v>
      </c>
      <c r="AT157" s="128" t="s">
        <v>198</v>
      </c>
      <c r="AU157" s="128" t="s">
        <v>78</v>
      </c>
      <c r="AY157" s="128" t="s">
        <v>196</v>
      </c>
      <c r="BE157" s="237">
        <f>IF(N157="základní",J157,0)</f>
        <v>0</v>
      </c>
      <c r="BF157" s="237">
        <f>IF(N157="snížená",J157,0)</f>
        <v>0</v>
      </c>
      <c r="BG157" s="237">
        <f>IF(N157="zákl. přenesená",J157,0)</f>
        <v>0</v>
      </c>
      <c r="BH157" s="237">
        <f>IF(N157="sníž. přenesená",J157,0)</f>
        <v>0</v>
      </c>
      <c r="BI157" s="237">
        <f>IF(N157="nulová",J157,0)</f>
        <v>0</v>
      </c>
      <c r="BJ157" s="128" t="s">
        <v>78</v>
      </c>
      <c r="BK157" s="237">
        <f>ROUND(I157*H157,2)</f>
        <v>0</v>
      </c>
      <c r="BL157" s="128" t="s">
        <v>203</v>
      </c>
      <c r="BM157" s="128" t="s">
        <v>367</v>
      </c>
    </row>
    <row r="158" spans="2:12" s="140" customFormat="1" ht="6.95" customHeight="1">
      <c r="B158" s="167"/>
      <c r="C158" s="168"/>
      <c r="D158" s="168"/>
      <c r="E158" s="168"/>
      <c r="F158" s="168"/>
      <c r="G158" s="168"/>
      <c r="H158" s="168"/>
      <c r="I158" s="17"/>
      <c r="J158" s="168"/>
      <c r="K158" s="168"/>
      <c r="L158" s="141"/>
    </row>
  </sheetData>
  <sheetProtection password="CC4E" sheet="1" objects="1" scenarios="1" selectLockedCells="1"/>
  <autoFilter ref="C82:K157"/>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
  <sheetViews>
    <sheetView showGridLines="0" workbookViewId="0" topLeftCell="A1">
      <pane ySplit="1" topLeftCell="A2" activePane="bottomLeft" state="frozen"/>
      <selection pane="bottomLeft" activeCell="I82" sqref="I82"/>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124</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s="140" customFormat="1" ht="15">
      <c r="B8" s="141"/>
      <c r="C8" s="142"/>
      <c r="D8" s="137" t="s">
        <v>134</v>
      </c>
      <c r="E8" s="142"/>
      <c r="F8" s="142"/>
      <c r="G8" s="142"/>
      <c r="H8" s="142"/>
      <c r="I8" s="10"/>
      <c r="J8" s="142"/>
      <c r="K8" s="144"/>
    </row>
    <row r="9" spans="2:11" s="140" customFormat="1" ht="36.95" customHeight="1">
      <c r="B9" s="141"/>
      <c r="C9" s="142"/>
      <c r="D9" s="142"/>
      <c r="E9" s="145" t="s">
        <v>3551</v>
      </c>
      <c r="F9" s="143"/>
      <c r="G9" s="143"/>
      <c r="H9" s="143"/>
      <c r="I9" s="10"/>
      <c r="J9" s="142"/>
      <c r="K9" s="144"/>
    </row>
    <row r="10" spans="2:11" s="140" customFormat="1" ht="13.5">
      <c r="B10" s="141"/>
      <c r="C10" s="142"/>
      <c r="D10" s="142"/>
      <c r="E10" s="142"/>
      <c r="F10" s="142"/>
      <c r="G10" s="142"/>
      <c r="H10" s="142"/>
      <c r="I10" s="10"/>
      <c r="J10" s="142"/>
      <c r="K10" s="144"/>
    </row>
    <row r="11" spans="2:11" s="140" customFormat="1" ht="14.45" customHeight="1">
      <c r="B11" s="141"/>
      <c r="C11" s="142"/>
      <c r="D11" s="137" t="s">
        <v>21</v>
      </c>
      <c r="E11" s="142"/>
      <c r="F11" s="146" t="s">
        <v>5</v>
      </c>
      <c r="G11" s="142"/>
      <c r="H11" s="142"/>
      <c r="I11" s="11" t="s">
        <v>22</v>
      </c>
      <c r="J11" s="146" t="s">
        <v>5</v>
      </c>
      <c r="K11" s="144"/>
    </row>
    <row r="12" spans="2:11" s="140" customFormat="1" ht="14.45" customHeight="1">
      <c r="B12" s="141"/>
      <c r="C12" s="142"/>
      <c r="D12" s="137" t="s">
        <v>23</v>
      </c>
      <c r="E12" s="142"/>
      <c r="F12" s="146" t="s">
        <v>24</v>
      </c>
      <c r="G12" s="142"/>
      <c r="H12" s="142"/>
      <c r="I12" s="11" t="s">
        <v>25</v>
      </c>
      <c r="J12" s="147">
        <f>'Rekapitulace stavby'!AN8</f>
        <v>43418</v>
      </c>
      <c r="K12" s="144"/>
    </row>
    <row r="13" spans="2:11" s="140" customFormat="1" ht="10.9" customHeight="1">
      <c r="B13" s="141"/>
      <c r="C13" s="142"/>
      <c r="D13" s="142"/>
      <c r="E13" s="142"/>
      <c r="F13" s="142"/>
      <c r="G13" s="142"/>
      <c r="H13" s="142"/>
      <c r="I13" s="10"/>
      <c r="J13" s="142"/>
      <c r="K13" s="144"/>
    </row>
    <row r="14" spans="2:11" s="140" customFormat="1" ht="14.45" customHeight="1">
      <c r="B14" s="141"/>
      <c r="C14" s="142"/>
      <c r="D14" s="137" t="s">
        <v>26</v>
      </c>
      <c r="E14" s="142"/>
      <c r="F14" s="142"/>
      <c r="G14" s="142"/>
      <c r="H14" s="142"/>
      <c r="I14" s="11" t="s">
        <v>27</v>
      </c>
      <c r="J14" s="146" t="s">
        <v>5</v>
      </c>
      <c r="K14" s="144"/>
    </row>
    <row r="15" spans="2:11" s="140" customFormat="1" ht="18" customHeight="1">
      <c r="B15" s="141"/>
      <c r="C15" s="142"/>
      <c r="D15" s="142"/>
      <c r="E15" s="146" t="s">
        <v>28</v>
      </c>
      <c r="F15" s="142"/>
      <c r="G15" s="142"/>
      <c r="H15" s="142"/>
      <c r="I15" s="11" t="s">
        <v>29</v>
      </c>
      <c r="J15" s="146" t="s">
        <v>5</v>
      </c>
      <c r="K15" s="144"/>
    </row>
    <row r="16" spans="2:11" s="140" customFormat="1" ht="6.95" customHeight="1">
      <c r="B16" s="141"/>
      <c r="C16" s="142"/>
      <c r="D16" s="142"/>
      <c r="E16" s="142"/>
      <c r="F16" s="142"/>
      <c r="G16" s="142"/>
      <c r="H16" s="142"/>
      <c r="I16" s="10"/>
      <c r="J16" s="142"/>
      <c r="K16" s="144"/>
    </row>
    <row r="17" spans="2:11" s="140" customFormat="1" ht="14.45" customHeight="1">
      <c r="B17" s="141"/>
      <c r="C17" s="142"/>
      <c r="D17" s="137" t="s">
        <v>30</v>
      </c>
      <c r="E17" s="142"/>
      <c r="F17" s="142"/>
      <c r="G17" s="142"/>
      <c r="H17" s="142"/>
      <c r="I17" s="11" t="s">
        <v>27</v>
      </c>
      <c r="J17" s="146" t="str">
        <f>IF('Rekapitulace stavby'!AN13="Vyplň údaj","",IF('Rekapitulace stavby'!AN13="","",'Rekapitulace stavby'!AN13))</f>
        <v/>
      </c>
      <c r="K17" s="144"/>
    </row>
    <row r="18" spans="2:11" s="140" customFormat="1" ht="18" customHeight="1">
      <c r="B18" s="141"/>
      <c r="C18" s="142"/>
      <c r="D18" s="142"/>
      <c r="E18" s="146" t="str">
        <f>IF('Rekapitulace stavby'!E14="Vyplň údaj","",IF('Rekapitulace stavby'!E14="","",'Rekapitulace stavby'!E14))</f>
        <v/>
      </c>
      <c r="F18" s="142"/>
      <c r="G18" s="142"/>
      <c r="H18" s="142"/>
      <c r="I18" s="11" t="s">
        <v>29</v>
      </c>
      <c r="J18" s="146" t="str">
        <f>IF('Rekapitulace stavby'!AN14="Vyplň údaj","",IF('Rekapitulace stavby'!AN14="","",'Rekapitulace stavby'!AN14))</f>
        <v/>
      </c>
      <c r="K18" s="144"/>
    </row>
    <row r="19" spans="2:11" s="140" customFormat="1" ht="6.95" customHeight="1">
      <c r="B19" s="141"/>
      <c r="C19" s="142"/>
      <c r="D19" s="142"/>
      <c r="E19" s="142"/>
      <c r="F19" s="142"/>
      <c r="G19" s="142"/>
      <c r="H19" s="142"/>
      <c r="I19" s="10"/>
      <c r="J19" s="142"/>
      <c r="K19" s="144"/>
    </row>
    <row r="20" spans="2:11" s="140" customFormat="1" ht="14.45" customHeight="1">
      <c r="B20" s="141"/>
      <c r="C20" s="142"/>
      <c r="D20" s="137" t="s">
        <v>32</v>
      </c>
      <c r="E20" s="142"/>
      <c r="F20" s="142"/>
      <c r="G20" s="142"/>
      <c r="H20" s="142"/>
      <c r="I20" s="11" t="s">
        <v>27</v>
      </c>
      <c r="J20" s="146" t="s">
        <v>5</v>
      </c>
      <c r="K20" s="144"/>
    </row>
    <row r="21" spans="2:11" s="140" customFormat="1" ht="18" customHeight="1">
      <c r="B21" s="141"/>
      <c r="C21" s="142"/>
      <c r="D21" s="142"/>
      <c r="E21" s="146" t="s">
        <v>33</v>
      </c>
      <c r="F21" s="142"/>
      <c r="G21" s="142"/>
      <c r="H21" s="142"/>
      <c r="I21" s="11" t="s">
        <v>29</v>
      </c>
      <c r="J21" s="146" t="s">
        <v>5</v>
      </c>
      <c r="K21" s="144"/>
    </row>
    <row r="22" spans="2:11" s="140" customFormat="1" ht="6.95" customHeight="1">
      <c r="B22" s="141"/>
      <c r="C22" s="142"/>
      <c r="D22" s="142"/>
      <c r="E22" s="142"/>
      <c r="F22" s="142"/>
      <c r="G22" s="142"/>
      <c r="H22" s="142"/>
      <c r="I22" s="10"/>
      <c r="J22" s="142"/>
      <c r="K22" s="144"/>
    </row>
    <row r="23" spans="2:11" s="140" customFormat="1" ht="14.45" customHeight="1">
      <c r="B23" s="141"/>
      <c r="C23" s="142"/>
      <c r="D23" s="137" t="s">
        <v>35</v>
      </c>
      <c r="E23" s="142"/>
      <c r="F23" s="142"/>
      <c r="G23" s="142"/>
      <c r="H23" s="142"/>
      <c r="I23" s="10"/>
      <c r="J23" s="142"/>
      <c r="K23" s="144"/>
    </row>
    <row r="24" spans="2:11" s="152" customFormat="1" ht="99.75" customHeight="1">
      <c r="B24" s="148"/>
      <c r="C24" s="149"/>
      <c r="D24" s="149"/>
      <c r="E24" s="150" t="s">
        <v>138</v>
      </c>
      <c r="F24" s="150"/>
      <c r="G24" s="150"/>
      <c r="H24" s="150"/>
      <c r="I24" s="12"/>
      <c r="J24" s="149"/>
      <c r="K24" s="151"/>
    </row>
    <row r="25" spans="2:11" s="140" customFormat="1" ht="6.95" customHeight="1">
      <c r="B25" s="141"/>
      <c r="C25" s="142"/>
      <c r="D25" s="142"/>
      <c r="E25" s="142"/>
      <c r="F25" s="142"/>
      <c r="G25" s="142"/>
      <c r="H25" s="142"/>
      <c r="I25" s="10"/>
      <c r="J25" s="142"/>
      <c r="K25" s="144"/>
    </row>
    <row r="26" spans="2:11" s="140" customFormat="1" ht="6.95" customHeight="1">
      <c r="B26" s="141"/>
      <c r="C26" s="142"/>
      <c r="D26" s="153"/>
      <c r="E26" s="153"/>
      <c r="F26" s="153"/>
      <c r="G26" s="153"/>
      <c r="H26" s="153"/>
      <c r="I26" s="13"/>
      <c r="J26" s="153"/>
      <c r="K26" s="154"/>
    </row>
    <row r="27" spans="2:11" s="140" customFormat="1" ht="25.35" customHeight="1">
      <c r="B27" s="141"/>
      <c r="C27" s="142"/>
      <c r="D27" s="155" t="s">
        <v>37</v>
      </c>
      <c r="E27" s="142"/>
      <c r="F27" s="142"/>
      <c r="G27" s="142"/>
      <c r="H27" s="142"/>
      <c r="I27" s="10"/>
      <c r="J27" s="156">
        <f>ROUND(J79,2)</f>
        <v>0</v>
      </c>
      <c r="K27" s="144"/>
    </row>
    <row r="28" spans="2:11" s="140" customFormat="1" ht="6.95" customHeight="1">
      <c r="B28" s="141"/>
      <c r="C28" s="142"/>
      <c r="D28" s="153"/>
      <c r="E28" s="153"/>
      <c r="F28" s="153"/>
      <c r="G28" s="153"/>
      <c r="H28" s="153"/>
      <c r="I28" s="13"/>
      <c r="J28" s="153"/>
      <c r="K28" s="154"/>
    </row>
    <row r="29" spans="2:11" s="140" customFormat="1" ht="14.45" customHeight="1">
      <c r="B29" s="141"/>
      <c r="C29" s="142"/>
      <c r="D29" s="142"/>
      <c r="E29" s="142"/>
      <c r="F29" s="157" t="s">
        <v>39</v>
      </c>
      <c r="G29" s="142"/>
      <c r="H29" s="142"/>
      <c r="I29" s="14" t="s">
        <v>38</v>
      </c>
      <c r="J29" s="157" t="s">
        <v>40</v>
      </c>
      <c r="K29" s="144"/>
    </row>
    <row r="30" spans="2:11" s="140" customFormat="1" ht="14.45" customHeight="1">
      <c r="B30" s="141"/>
      <c r="C30" s="142"/>
      <c r="D30" s="158" t="s">
        <v>41</v>
      </c>
      <c r="E30" s="158" t="s">
        <v>42</v>
      </c>
      <c r="F30" s="159">
        <f>ROUND(SUM(BE79:BE135),2)</f>
        <v>0</v>
      </c>
      <c r="G30" s="142"/>
      <c r="H30" s="142"/>
      <c r="I30" s="15">
        <v>0.21</v>
      </c>
      <c r="J30" s="159">
        <f>ROUND(ROUND((SUM(BE79:BE135)),2)*I30,2)</f>
        <v>0</v>
      </c>
      <c r="K30" s="144"/>
    </row>
    <row r="31" spans="2:11" s="140" customFormat="1" ht="14.45" customHeight="1">
      <c r="B31" s="141"/>
      <c r="C31" s="142"/>
      <c r="D31" s="142"/>
      <c r="E31" s="158" t="s">
        <v>43</v>
      </c>
      <c r="F31" s="159">
        <f>ROUND(SUM(BF79:BF135),2)</f>
        <v>0</v>
      </c>
      <c r="G31" s="142"/>
      <c r="H31" s="142"/>
      <c r="I31" s="15">
        <v>0.15</v>
      </c>
      <c r="J31" s="159">
        <f>ROUND(ROUND((SUM(BF79:BF135)),2)*I31,2)</f>
        <v>0</v>
      </c>
      <c r="K31" s="144"/>
    </row>
    <row r="32" spans="2:11" s="140" customFormat="1" ht="14.45" customHeight="1" hidden="1">
      <c r="B32" s="141"/>
      <c r="C32" s="142"/>
      <c r="D32" s="142"/>
      <c r="E32" s="158" t="s">
        <v>44</v>
      </c>
      <c r="F32" s="159">
        <f>ROUND(SUM(BG79:BG135),2)</f>
        <v>0</v>
      </c>
      <c r="G32" s="142"/>
      <c r="H32" s="142"/>
      <c r="I32" s="15">
        <v>0.21</v>
      </c>
      <c r="J32" s="159">
        <v>0</v>
      </c>
      <c r="K32" s="144"/>
    </row>
    <row r="33" spans="2:11" s="140" customFormat="1" ht="14.45" customHeight="1" hidden="1">
      <c r="B33" s="141"/>
      <c r="C33" s="142"/>
      <c r="D33" s="142"/>
      <c r="E33" s="158" t="s">
        <v>45</v>
      </c>
      <c r="F33" s="159">
        <f>ROUND(SUM(BH79:BH135),2)</f>
        <v>0</v>
      </c>
      <c r="G33" s="142"/>
      <c r="H33" s="142"/>
      <c r="I33" s="15">
        <v>0.15</v>
      </c>
      <c r="J33" s="159">
        <v>0</v>
      </c>
      <c r="K33" s="144"/>
    </row>
    <row r="34" spans="2:11" s="140" customFormat="1" ht="14.45" customHeight="1" hidden="1">
      <c r="B34" s="141"/>
      <c r="C34" s="142"/>
      <c r="D34" s="142"/>
      <c r="E34" s="158" t="s">
        <v>46</v>
      </c>
      <c r="F34" s="159">
        <f>ROUND(SUM(BI79:BI135),2)</f>
        <v>0</v>
      </c>
      <c r="G34" s="142"/>
      <c r="H34" s="142"/>
      <c r="I34" s="15">
        <v>0</v>
      </c>
      <c r="J34" s="159">
        <v>0</v>
      </c>
      <c r="K34" s="144"/>
    </row>
    <row r="35" spans="2:11" s="140" customFormat="1" ht="6.95" customHeight="1">
      <c r="B35" s="141"/>
      <c r="C35" s="142"/>
      <c r="D35" s="142"/>
      <c r="E35" s="142"/>
      <c r="F35" s="142"/>
      <c r="G35" s="142"/>
      <c r="H35" s="142"/>
      <c r="I35" s="10"/>
      <c r="J35" s="142"/>
      <c r="K35" s="144"/>
    </row>
    <row r="36" spans="2:11" s="140" customFormat="1" ht="25.35" customHeight="1">
      <c r="B36" s="141"/>
      <c r="C36" s="160"/>
      <c r="D36" s="161" t="s">
        <v>47</v>
      </c>
      <c r="E36" s="162"/>
      <c r="F36" s="162"/>
      <c r="G36" s="163" t="s">
        <v>48</v>
      </c>
      <c r="H36" s="164" t="s">
        <v>49</v>
      </c>
      <c r="I36" s="16"/>
      <c r="J36" s="165">
        <f>SUM(J27:J34)</f>
        <v>0</v>
      </c>
      <c r="K36" s="166"/>
    </row>
    <row r="37" spans="2:11" s="140" customFormat="1" ht="14.45" customHeight="1">
      <c r="B37" s="167"/>
      <c r="C37" s="168"/>
      <c r="D37" s="168"/>
      <c r="E37" s="168"/>
      <c r="F37" s="168"/>
      <c r="G37" s="168"/>
      <c r="H37" s="168"/>
      <c r="I37" s="17"/>
      <c r="J37" s="168"/>
      <c r="K37" s="169"/>
    </row>
    <row r="41" spans="2:11" s="140" customFormat="1" ht="6.95" customHeight="1">
      <c r="B41" s="170"/>
      <c r="C41" s="171"/>
      <c r="D41" s="171"/>
      <c r="E41" s="171"/>
      <c r="F41" s="171"/>
      <c r="G41" s="171"/>
      <c r="H41" s="171"/>
      <c r="I41" s="18"/>
      <c r="J41" s="171"/>
      <c r="K41" s="172"/>
    </row>
    <row r="42" spans="2:11" s="140" customFormat="1" ht="36.95" customHeight="1">
      <c r="B42" s="141"/>
      <c r="C42" s="134" t="s">
        <v>139</v>
      </c>
      <c r="D42" s="142"/>
      <c r="E42" s="142"/>
      <c r="F42" s="142"/>
      <c r="G42" s="142"/>
      <c r="H42" s="142"/>
      <c r="I42" s="10"/>
      <c r="J42" s="142"/>
      <c r="K42" s="144"/>
    </row>
    <row r="43" spans="2:11" s="140" customFormat="1" ht="6.95" customHeight="1">
      <c r="B43" s="141"/>
      <c r="C43" s="142"/>
      <c r="D43" s="142"/>
      <c r="E43" s="142"/>
      <c r="F43" s="142"/>
      <c r="G43" s="142"/>
      <c r="H43" s="142"/>
      <c r="I43" s="10"/>
      <c r="J43" s="142"/>
      <c r="K43" s="144"/>
    </row>
    <row r="44" spans="2:11" s="140" customFormat="1" ht="14.45" customHeight="1">
      <c r="B44" s="141"/>
      <c r="C44" s="137" t="s">
        <v>19</v>
      </c>
      <c r="D44" s="142"/>
      <c r="E44" s="142"/>
      <c r="F44" s="142"/>
      <c r="G44" s="142"/>
      <c r="H44" s="142"/>
      <c r="I44" s="10"/>
      <c r="J44" s="142"/>
      <c r="K44" s="144"/>
    </row>
    <row r="45" spans="2:11" s="140" customFormat="1" ht="16.5" customHeight="1">
      <c r="B45" s="141"/>
      <c r="C45" s="142"/>
      <c r="D45" s="142"/>
      <c r="E45" s="138" t="str">
        <f>E7</f>
        <v>Přístavba ZŠ Komenského, Dačice</v>
      </c>
      <c r="F45" s="139"/>
      <c r="G45" s="139"/>
      <c r="H45" s="139"/>
      <c r="I45" s="10"/>
      <c r="J45" s="142"/>
      <c r="K45" s="144"/>
    </row>
    <row r="46" spans="2:11" s="140" customFormat="1" ht="14.45" customHeight="1">
      <c r="B46" s="141"/>
      <c r="C46" s="137" t="s">
        <v>134</v>
      </c>
      <c r="D46" s="142"/>
      <c r="E46" s="142"/>
      <c r="F46" s="142"/>
      <c r="G46" s="142"/>
      <c r="H46" s="142"/>
      <c r="I46" s="10"/>
      <c r="J46" s="142"/>
      <c r="K46" s="144"/>
    </row>
    <row r="47" spans="2:11" s="140" customFormat="1" ht="17.25" customHeight="1">
      <c r="B47" s="141"/>
      <c r="C47" s="142"/>
      <c r="D47" s="142"/>
      <c r="E47" s="145" t="str">
        <f>E9</f>
        <v>SO05 - Výsadba zeleně</v>
      </c>
      <c r="F47" s="143"/>
      <c r="G47" s="143"/>
      <c r="H47" s="143"/>
      <c r="I47" s="10"/>
      <c r="J47" s="142"/>
      <c r="K47" s="144"/>
    </row>
    <row r="48" spans="2:11" s="140" customFormat="1" ht="6.95" customHeight="1">
      <c r="B48" s="141"/>
      <c r="C48" s="142"/>
      <c r="D48" s="142"/>
      <c r="E48" s="142"/>
      <c r="F48" s="142"/>
      <c r="G48" s="142"/>
      <c r="H48" s="142"/>
      <c r="I48" s="10"/>
      <c r="J48" s="142"/>
      <c r="K48" s="144"/>
    </row>
    <row r="49" spans="2:11" s="140" customFormat="1" ht="18" customHeight="1">
      <c r="B49" s="141"/>
      <c r="C49" s="137" t="s">
        <v>23</v>
      </c>
      <c r="D49" s="142"/>
      <c r="E49" s="142"/>
      <c r="F49" s="146" t="str">
        <f>F12</f>
        <v xml:space="preserve"> </v>
      </c>
      <c r="G49" s="142"/>
      <c r="H49" s="142"/>
      <c r="I49" s="11" t="s">
        <v>25</v>
      </c>
      <c r="J49" s="147">
        <f>IF(J12="","",J12)</f>
        <v>43418</v>
      </c>
      <c r="K49" s="144"/>
    </row>
    <row r="50" spans="2:11" s="140" customFormat="1" ht="6.95" customHeight="1">
      <c r="B50" s="141"/>
      <c r="C50" s="142"/>
      <c r="D50" s="142"/>
      <c r="E50" s="142"/>
      <c r="F50" s="142"/>
      <c r="G50" s="142"/>
      <c r="H50" s="142"/>
      <c r="I50" s="10"/>
      <c r="J50" s="142"/>
      <c r="K50" s="144"/>
    </row>
    <row r="51" spans="2:11" s="140" customFormat="1" ht="15">
      <c r="B51" s="141"/>
      <c r="C51" s="137" t="s">
        <v>26</v>
      </c>
      <c r="D51" s="142"/>
      <c r="E51" s="142"/>
      <c r="F51" s="146" t="str">
        <f>E15</f>
        <v>Město Dačice</v>
      </c>
      <c r="G51" s="142"/>
      <c r="H51" s="142"/>
      <c r="I51" s="11" t="s">
        <v>32</v>
      </c>
      <c r="J51" s="150" t="str">
        <f>E21</f>
        <v>f-plan, spol. s r.o.</v>
      </c>
      <c r="K51" s="144"/>
    </row>
    <row r="52" spans="2:11" s="140" customFormat="1" ht="14.45" customHeight="1">
      <c r="B52" s="141"/>
      <c r="C52" s="137" t="s">
        <v>30</v>
      </c>
      <c r="D52" s="142"/>
      <c r="E52" s="142"/>
      <c r="F52" s="146" t="str">
        <f>IF(E18="","",E18)</f>
        <v/>
      </c>
      <c r="G52" s="142"/>
      <c r="H52" s="142"/>
      <c r="I52" s="10"/>
      <c r="J52" s="173"/>
      <c r="K52" s="144"/>
    </row>
    <row r="53" spans="2:11" s="140" customFormat="1" ht="10.35" customHeight="1">
      <c r="B53" s="141"/>
      <c r="C53" s="142"/>
      <c r="D53" s="142"/>
      <c r="E53" s="142"/>
      <c r="F53" s="142"/>
      <c r="G53" s="142"/>
      <c r="H53" s="142"/>
      <c r="I53" s="10"/>
      <c r="J53" s="142"/>
      <c r="K53" s="144"/>
    </row>
    <row r="54" spans="2:11" s="140" customFormat="1" ht="29.25" customHeight="1">
      <c r="B54" s="141"/>
      <c r="C54" s="174" t="s">
        <v>140</v>
      </c>
      <c r="D54" s="160"/>
      <c r="E54" s="160"/>
      <c r="F54" s="160"/>
      <c r="G54" s="160"/>
      <c r="H54" s="160"/>
      <c r="I54" s="19"/>
      <c r="J54" s="175" t="s">
        <v>141</v>
      </c>
      <c r="K54" s="176"/>
    </row>
    <row r="55" spans="2:11" s="140" customFormat="1" ht="10.35" customHeight="1">
      <c r="B55" s="141"/>
      <c r="C55" s="142"/>
      <c r="D55" s="142"/>
      <c r="E55" s="142"/>
      <c r="F55" s="142"/>
      <c r="G55" s="142"/>
      <c r="H55" s="142"/>
      <c r="I55" s="10"/>
      <c r="J55" s="142"/>
      <c r="K55" s="144"/>
    </row>
    <row r="56" spans="2:47" s="140" customFormat="1" ht="29.25" customHeight="1">
      <c r="B56" s="141"/>
      <c r="C56" s="177" t="s">
        <v>142</v>
      </c>
      <c r="D56" s="142"/>
      <c r="E56" s="142"/>
      <c r="F56" s="142"/>
      <c r="G56" s="142"/>
      <c r="H56" s="142"/>
      <c r="I56" s="10"/>
      <c r="J56" s="156">
        <f>J79</f>
        <v>0</v>
      </c>
      <c r="K56" s="144"/>
      <c r="AU56" s="128" t="s">
        <v>143</v>
      </c>
    </row>
    <row r="57" spans="2:11" s="184" customFormat="1" ht="24.95" customHeight="1">
      <c r="B57" s="178"/>
      <c r="C57" s="179"/>
      <c r="D57" s="180" t="s">
        <v>144</v>
      </c>
      <c r="E57" s="181"/>
      <c r="F57" s="181"/>
      <c r="G57" s="181"/>
      <c r="H57" s="181"/>
      <c r="I57" s="20"/>
      <c r="J57" s="182">
        <f>J80</f>
        <v>0</v>
      </c>
      <c r="K57" s="183"/>
    </row>
    <row r="58" spans="2:11" s="191" customFormat="1" ht="19.9" customHeight="1">
      <c r="B58" s="185"/>
      <c r="C58" s="186"/>
      <c r="D58" s="187" t="s">
        <v>145</v>
      </c>
      <c r="E58" s="188"/>
      <c r="F58" s="188"/>
      <c r="G58" s="188"/>
      <c r="H58" s="188"/>
      <c r="I58" s="21"/>
      <c r="J58" s="189">
        <f>J81</f>
        <v>0</v>
      </c>
      <c r="K58" s="190"/>
    </row>
    <row r="59" spans="2:11" s="191" customFormat="1" ht="19.9" customHeight="1">
      <c r="B59" s="185"/>
      <c r="C59" s="186"/>
      <c r="D59" s="187" t="s">
        <v>3552</v>
      </c>
      <c r="E59" s="188"/>
      <c r="F59" s="188"/>
      <c r="G59" s="188"/>
      <c r="H59" s="188"/>
      <c r="I59" s="21"/>
      <c r="J59" s="189">
        <f>J122</f>
        <v>0</v>
      </c>
      <c r="K59" s="190"/>
    </row>
    <row r="60" spans="2:11" s="140" customFormat="1" ht="21.75" customHeight="1">
      <c r="B60" s="141"/>
      <c r="C60" s="142"/>
      <c r="D60" s="142"/>
      <c r="E60" s="142"/>
      <c r="F60" s="142"/>
      <c r="G60" s="142"/>
      <c r="H60" s="142"/>
      <c r="I60" s="10"/>
      <c r="J60" s="142"/>
      <c r="K60" s="144"/>
    </row>
    <row r="61" spans="2:11" s="140" customFormat="1" ht="6.95" customHeight="1">
      <c r="B61" s="167"/>
      <c r="C61" s="168"/>
      <c r="D61" s="168"/>
      <c r="E61" s="168"/>
      <c r="F61" s="168"/>
      <c r="G61" s="168"/>
      <c r="H61" s="168"/>
      <c r="I61" s="17"/>
      <c r="J61" s="168"/>
      <c r="K61" s="169"/>
    </row>
    <row r="65" spans="2:12" s="140" customFormat="1" ht="6.95" customHeight="1">
      <c r="B65" s="170"/>
      <c r="C65" s="171"/>
      <c r="D65" s="171"/>
      <c r="E65" s="171"/>
      <c r="F65" s="171"/>
      <c r="G65" s="171"/>
      <c r="H65" s="171"/>
      <c r="I65" s="18"/>
      <c r="J65" s="171"/>
      <c r="K65" s="171"/>
      <c r="L65" s="141"/>
    </row>
    <row r="66" spans="2:12" s="140" customFormat="1" ht="36.95" customHeight="1">
      <c r="B66" s="141"/>
      <c r="C66" s="192" t="s">
        <v>180</v>
      </c>
      <c r="I66" s="22"/>
      <c r="L66" s="141"/>
    </row>
    <row r="67" spans="2:12" s="140" customFormat="1" ht="6.95" customHeight="1">
      <c r="B67" s="141"/>
      <c r="I67" s="22"/>
      <c r="L67" s="141"/>
    </row>
    <row r="68" spans="2:12" s="140" customFormat="1" ht="14.45" customHeight="1">
      <c r="B68" s="141"/>
      <c r="C68" s="193" t="s">
        <v>19</v>
      </c>
      <c r="I68" s="22"/>
      <c r="L68" s="141"/>
    </row>
    <row r="69" spans="2:12" s="140" customFormat="1" ht="16.5" customHeight="1">
      <c r="B69" s="141"/>
      <c r="E69" s="194" t="str">
        <f>E7</f>
        <v>Přístavba ZŠ Komenského, Dačice</v>
      </c>
      <c r="F69" s="195"/>
      <c r="G69" s="195"/>
      <c r="H69" s="195"/>
      <c r="I69" s="22"/>
      <c r="L69" s="141"/>
    </row>
    <row r="70" spans="2:12" s="140" customFormat="1" ht="14.45" customHeight="1">
      <c r="B70" s="141"/>
      <c r="C70" s="193" t="s">
        <v>134</v>
      </c>
      <c r="I70" s="22"/>
      <c r="L70" s="141"/>
    </row>
    <row r="71" spans="2:12" s="140" customFormat="1" ht="17.25" customHeight="1">
      <c r="B71" s="141"/>
      <c r="E71" s="197" t="str">
        <f>E9</f>
        <v>SO05 - Výsadba zeleně</v>
      </c>
      <c r="F71" s="196"/>
      <c r="G71" s="196"/>
      <c r="H71" s="196"/>
      <c r="I71" s="22"/>
      <c r="L71" s="141"/>
    </row>
    <row r="72" spans="2:12" s="140" customFormat="1" ht="6.95" customHeight="1">
      <c r="B72" s="141"/>
      <c r="I72" s="22"/>
      <c r="L72" s="141"/>
    </row>
    <row r="73" spans="2:12" s="140" customFormat="1" ht="18" customHeight="1">
      <c r="B73" s="141"/>
      <c r="C73" s="193" t="s">
        <v>23</v>
      </c>
      <c r="F73" s="198" t="str">
        <f>F12</f>
        <v xml:space="preserve"> </v>
      </c>
      <c r="I73" s="23" t="s">
        <v>25</v>
      </c>
      <c r="J73" s="199">
        <f>IF(J12="","",J12)</f>
        <v>43418</v>
      </c>
      <c r="L73" s="141"/>
    </row>
    <row r="74" spans="2:12" s="140" customFormat="1" ht="6.95" customHeight="1">
      <c r="B74" s="141"/>
      <c r="I74" s="22"/>
      <c r="L74" s="141"/>
    </row>
    <row r="75" spans="2:12" s="140" customFormat="1" ht="15">
      <c r="B75" s="141"/>
      <c r="C75" s="193" t="s">
        <v>26</v>
      </c>
      <c r="F75" s="198" t="str">
        <f>E15</f>
        <v>Město Dačice</v>
      </c>
      <c r="I75" s="23" t="s">
        <v>32</v>
      </c>
      <c r="J75" s="198" t="str">
        <f>E21</f>
        <v>f-plan, spol. s r.o.</v>
      </c>
      <c r="L75" s="141"/>
    </row>
    <row r="76" spans="2:12" s="140" customFormat="1" ht="14.45" customHeight="1">
      <c r="B76" s="141"/>
      <c r="C76" s="193" t="s">
        <v>30</v>
      </c>
      <c r="F76" s="198" t="str">
        <f>IF(E18="","",E18)</f>
        <v/>
      </c>
      <c r="I76" s="22"/>
      <c r="L76" s="141"/>
    </row>
    <row r="77" spans="2:12" s="140" customFormat="1" ht="10.35" customHeight="1">
      <c r="B77" s="141"/>
      <c r="I77" s="22"/>
      <c r="L77" s="141"/>
    </row>
    <row r="78" spans="2:20" s="207" customFormat="1" ht="29.25" customHeight="1">
      <c r="B78" s="200"/>
      <c r="C78" s="201" t="s">
        <v>181</v>
      </c>
      <c r="D78" s="202" t="s">
        <v>56</v>
      </c>
      <c r="E78" s="202" t="s">
        <v>52</v>
      </c>
      <c r="F78" s="202" t="s">
        <v>182</v>
      </c>
      <c r="G78" s="202" t="s">
        <v>183</v>
      </c>
      <c r="H78" s="202" t="s">
        <v>184</v>
      </c>
      <c r="I78" s="24" t="s">
        <v>185</v>
      </c>
      <c r="J78" s="202" t="s">
        <v>141</v>
      </c>
      <c r="K78" s="203" t="s">
        <v>186</v>
      </c>
      <c r="L78" s="200"/>
      <c r="M78" s="204" t="s">
        <v>187</v>
      </c>
      <c r="N78" s="205" t="s">
        <v>41</v>
      </c>
      <c r="O78" s="205" t="s">
        <v>188</v>
      </c>
      <c r="P78" s="205" t="s">
        <v>189</v>
      </c>
      <c r="Q78" s="205" t="s">
        <v>190</v>
      </c>
      <c r="R78" s="205" t="s">
        <v>191</v>
      </c>
      <c r="S78" s="205" t="s">
        <v>192</v>
      </c>
      <c r="T78" s="206" t="s">
        <v>193</v>
      </c>
    </row>
    <row r="79" spans="2:63" s="140" customFormat="1" ht="29.25" customHeight="1">
      <c r="B79" s="141"/>
      <c r="C79" s="208" t="s">
        <v>142</v>
      </c>
      <c r="I79" s="22"/>
      <c r="J79" s="209">
        <f>BK79</f>
        <v>0</v>
      </c>
      <c r="L79" s="141"/>
      <c r="M79" s="210"/>
      <c r="N79" s="153"/>
      <c r="O79" s="153"/>
      <c r="P79" s="211">
        <f>P80</f>
        <v>0</v>
      </c>
      <c r="Q79" s="153"/>
      <c r="R79" s="211">
        <f>R80</f>
        <v>0.6526000000000001</v>
      </c>
      <c r="S79" s="153"/>
      <c r="T79" s="212">
        <f>T80</f>
        <v>0</v>
      </c>
      <c r="AT79" s="128" t="s">
        <v>70</v>
      </c>
      <c r="AU79" s="128" t="s">
        <v>143</v>
      </c>
      <c r="BK79" s="213">
        <f>BK80</f>
        <v>0</v>
      </c>
    </row>
    <row r="80" spans="2:63" s="215" customFormat="1" ht="37.35" customHeight="1">
      <c r="B80" s="214"/>
      <c r="D80" s="216" t="s">
        <v>70</v>
      </c>
      <c r="E80" s="217" t="s">
        <v>194</v>
      </c>
      <c r="F80" s="217" t="s">
        <v>195</v>
      </c>
      <c r="I80" s="25"/>
      <c r="J80" s="218">
        <f>BK80</f>
        <v>0</v>
      </c>
      <c r="L80" s="214"/>
      <c r="M80" s="219"/>
      <c r="N80" s="220"/>
      <c r="O80" s="220"/>
      <c r="P80" s="221">
        <f>P81+P122</f>
        <v>0</v>
      </c>
      <c r="Q80" s="220"/>
      <c r="R80" s="221">
        <f>R81+R122</f>
        <v>0.6526000000000001</v>
      </c>
      <c r="S80" s="220"/>
      <c r="T80" s="222">
        <f>T81+T122</f>
        <v>0</v>
      </c>
      <c r="AR80" s="216" t="s">
        <v>78</v>
      </c>
      <c r="AT80" s="223" t="s">
        <v>70</v>
      </c>
      <c r="AU80" s="223" t="s">
        <v>71</v>
      </c>
      <c r="AY80" s="216" t="s">
        <v>196</v>
      </c>
      <c r="BK80" s="224">
        <f>BK81+BK122</f>
        <v>0</v>
      </c>
    </row>
    <row r="81" spans="2:63" s="215" customFormat="1" ht="19.9" customHeight="1">
      <c r="B81" s="214"/>
      <c r="D81" s="216" t="s">
        <v>70</v>
      </c>
      <c r="E81" s="225" t="s">
        <v>78</v>
      </c>
      <c r="F81" s="225" t="s">
        <v>197</v>
      </c>
      <c r="I81" s="25"/>
      <c r="J81" s="226">
        <f>BK81</f>
        <v>0</v>
      </c>
      <c r="L81" s="214"/>
      <c r="M81" s="219"/>
      <c r="N81" s="220"/>
      <c r="O81" s="220"/>
      <c r="P81" s="221">
        <f>SUM(P82:P121)</f>
        <v>0</v>
      </c>
      <c r="Q81" s="220"/>
      <c r="R81" s="221">
        <f>SUM(R82:R121)</f>
        <v>0.6526000000000001</v>
      </c>
      <c r="S81" s="220"/>
      <c r="T81" s="222">
        <f>SUM(T82:T121)</f>
        <v>0</v>
      </c>
      <c r="AR81" s="216" t="s">
        <v>78</v>
      </c>
      <c r="AT81" s="223" t="s">
        <v>70</v>
      </c>
      <c r="AU81" s="223" t="s">
        <v>78</v>
      </c>
      <c r="AY81" s="216" t="s">
        <v>196</v>
      </c>
      <c r="BK81" s="224">
        <f>SUM(BK82:BK121)</f>
        <v>0</v>
      </c>
    </row>
    <row r="82" spans="2:65" s="140" customFormat="1" ht="25.5" customHeight="1">
      <c r="B82" s="141"/>
      <c r="C82" s="227" t="s">
        <v>78</v>
      </c>
      <c r="D82" s="227" t="s">
        <v>198</v>
      </c>
      <c r="E82" s="228" t="s">
        <v>3553</v>
      </c>
      <c r="F82" s="229" t="s">
        <v>3554</v>
      </c>
      <c r="G82" s="230" t="s">
        <v>355</v>
      </c>
      <c r="H82" s="231">
        <v>77</v>
      </c>
      <c r="I82" s="26"/>
      <c r="J82" s="232">
        <f>ROUND(I82*H82,2)</f>
        <v>0</v>
      </c>
      <c r="K82" s="229" t="s">
        <v>202</v>
      </c>
      <c r="L82" s="141"/>
      <c r="M82" s="233" t="s">
        <v>5</v>
      </c>
      <c r="N82" s="234" t="s">
        <v>42</v>
      </c>
      <c r="O82" s="142"/>
      <c r="P82" s="235">
        <f>O82*H82</f>
        <v>0</v>
      </c>
      <c r="Q82" s="235">
        <v>0</v>
      </c>
      <c r="R82" s="235">
        <f>Q82*H82</f>
        <v>0</v>
      </c>
      <c r="S82" s="235">
        <v>0</v>
      </c>
      <c r="T82" s="236">
        <f>S82*H82</f>
        <v>0</v>
      </c>
      <c r="AR82" s="128" t="s">
        <v>203</v>
      </c>
      <c r="AT82" s="128" t="s">
        <v>198</v>
      </c>
      <c r="AU82" s="128" t="s">
        <v>80</v>
      </c>
      <c r="AY82" s="128" t="s">
        <v>196</v>
      </c>
      <c r="BE82" s="237">
        <f>IF(N82="základní",J82,0)</f>
        <v>0</v>
      </c>
      <c r="BF82" s="237">
        <f>IF(N82="snížená",J82,0)</f>
        <v>0</v>
      </c>
      <c r="BG82" s="237">
        <f>IF(N82="zákl. přenesená",J82,0)</f>
        <v>0</v>
      </c>
      <c r="BH82" s="237">
        <f>IF(N82="sníž. přenesená",J82,0)</f>
        <v>0</v>
      </c>
      <c r="BI82" s="237">
        <f>IF(N82="nulová",J82,0)</f>
        <v>0</v>
      </c>
      <c r="BJ82" s="128" t="s">
        <v>78</v>
      </c>
      <c r="BK82" s="237">
        <f>ROUND(I82*H82,2)</f>
        <v>0</v>
      </c>
      <c r="BL82" s="128" t="s">
        <v>203</v>
      </c>
      <c r="BM82" s="128" t="s">
        <v>305</v>
      </c>
    </row>
    <row r="83" spans="2:47" s="140" customFormat="1" ht="121.5">
      <c r="B83" s="141"/>
      <c r="D83" s="238" t="s">
        <v>204</v>
      </c>
      <c r="F83" s="239" t="s">
        <v>3555</v>
      </c>
      <c r="I83" s="22"/>
      <c r="L83" s="141"/>
      <c r="M83" s="240"/>
      <c r="N83" s="142"/>
      <c r="O83" s="142"/>
      <c r="P83" s="142"/>
      <c r="Q83" s="142"/>
      <c r="R83" s="142"/>
      <c r="S83" s="142"/>
      <c r="T83" s="241"/>
      <c r="AT83" s="128" t="s">
        <v>204</v>
      </c>
      <c r="AU83" s="128" t="s">
        <v>80</v>
      </c>
    </row>
    <row r="84" spans="2:51" s="243" customFormat="1" ht="13.5">
      <c r="B84" s="242"/>
      <c r="D84" s="238" t="s">
        <v>206</v>
      </c>
      <c r="E84" s="244" t="s">
        <v>5</v>
      </c>
      <c r="F84" s="245" t="s">
        <v>3556</v>
      </c>
      <c r="H84" s="244" t="s">
        <v>5</v>
      </c>
      <c r="I84" s="27"/>
      <c r="L84" s="242"/>
      <c r="M84" s="246"/>
      <c r="N84" s="247"/>
      <c r="O84" s="247"/>
      <c r="P84" s="247"/>
      <c r="Q84" s="247"/>
      <c r="R84" s="247"/>
      <c r="S84" s="247"/>
      <c r="T84" s="248"/>
      <c r="AT84" s="244" t="s">
        <v>206</v>
      </c>
      <c r="AU84" s="244" t="s">
        <v>80</v>
      </c>
      <c r="AV84" s="243" t="s">
        <v>78</v>
      </c>
      <c r="AW84" s="243" t="s">
        <v>34</v>
      </c>
      <c r="AX84" s="243" t="s">
        <v>71</v>
      </c>
      <c r="AY84" s="244" t="s">
        <v>196</v>
      </c>
    </row>
    <row r="85" spans="2:51" s="250" customFormat="1" ht="13.5">
      <c r="B85" s="249"/>
      <c r="D85" s="238" t="s">
        <v>206</v>
      </c>
      <c r="E85" s="251" t="s">
        <v>5</v>
      </c>
      <c r="F85" s="252" t="s">
        <v>3557</v>
      </c>
      <c r="H85" s="253">
        <v>77</v>
      </c>
      <c r="I85" s="28"/>
      <c r="L85" s="249"/>
      <c r="M85" s="254"/>
      <c r="N85" s="255"/>
      <c r="O85" s="255"/>
      <c r="P85" s="255"/>
      <c r="Q85" s="255"/>
      <c r="R85" s="255"/>
      <c r="S85" s="255"/>
      <c r="T85" s="256"/>
      <c r="AT85" s="251" t="s">
        <v>206</v>
      </c>
      <c r="AU85" s="251" t="s">
        <v>80</v>
      </c>
      <c r="AV85" s="250" t="s">
        <v>80</v>
      </c>
      <c r="AW85" s="250" t="s">
        <v>34</v>
      </c>
      <c r="AX85" s="250" t="s">
        <v>71</v>
      </c>
      <c r="AY85" s="251" t="s">
        <v>196</v>
      </c>
    </row>
    <row r="86" spans="2:51" s="258" customFormat="1" ht="13.5">
      <c r="B86" s="257"/>
      <c r="D86" s="238" t="s">
        <v>206</v>
      </c>
      <c r="E86" s="259" t="s">
        <v>5</v>
      </c>
      <c r="F86" s="260" t="s">
        <v>209</v>
      </c>
      <c r="H86" s="261">
        <v>77</v>
      </c>
      <c r="I86" s="29"/>
      <c r="L86" s="257"/>
      <c r="M86" s="262"/>
      <c r="N86" s="263"/>
      <c r="O86" s="263"/>
      <c r="P86" s="263"/>
      <c r="Q86" s="263"/>
      <c r="R86" s="263"/>
      <c r="S86" s="263"/>
      <c r="T86" s="264"/>
      <c r="AT86" s="259" t="s">
        <v>206</v>
      </c>
      <c r="AU86" s="259" t="s">
        <v>80</v>
      </c>
      <c r="AV86" s="258" t="s">
        <v>203</v>
      </c>
      <c r="AW86" s="258" t="s">
        <v>34</v>
      </c>
      <c r="AX86" s="258" t="s">
        <v>78</v>
      </c>
      <c r="AY86" s="259" t="s">
        <v>196</v>
      </c>
    </row>
    <row r="87" spans="2:65" s="140" customFormat="1" ht="25.5" customHeight="1">
      <c r="B87" s="141"/>
      <c r="C87" s="227" t="s">
        <v>80</v>
      </c>
      <c r="D87" s="227" t="s">
        <v>198</v>
      </c>
      <c r="E87" s="228" t="s">
        <v>3558</v>
      </c>
      <c r="F87" s="229" t="s">
        <v>3559</v>
      </c>
      <c r="G87" s="230" t="s">
        <v>355</v>
      </c>
      <c r="H87" s="231">
        <v>77</v>
      </c>
      <c r="I87" s="26"/>
      <c r="J87" s="232">
        <f>ROUND(I87*H87,2)</f>
        <v>0</v>
      </c>
      <c r="K87" s="229" t="s">
        <v>202</v>
      </c>
      <c r="L87" s="141"/>
      <c r="M87" s="233" t="s">
        <v>5</v>
      </c>
      <c r="N87" s="234" t="s">
        <v>42</v>
      </c>
      <c r="O87" s="142"/>
      <c r="P87" s="235">
        <f>O87*H87</f>
        <v>0</v>
      </c>
      <c r="Q87" s="235">
        <v>0</v>
      </c>
      <c r="R87" s="235">
        <f>Q87*H87</f>
        <v>0</v>
      </c>
      <c r="S87" s="235">
        <v>0</v>
      </c>
      <c r="T87" s="236">
        <f>S87*H87</f>
        <v>0</v>
      </c>
      <c r="AR87" s="128" t="s">
        <v>203</v>
      </c>
      <c r="AT87" s="128" t="s">
        <v>198</v>
      </c>
      <c r="AU87" s="128" t="s">
        <v>80</v>
      </c>
      <c r="AY87" s="128" t="s">
        <v>196</v>
      </c>
      <c r="BE87" s="237">
        <f>IF(N87="základní",J87,0)</f>
        <v>0</v>
      </c>
      <c r="BF87" s="237">
        <f>IF(N87="snížená",J87,0)</f>
        <v>0</v>
      </c>
      <c r="BG87" s="237">
        <f>IF(N87="zákl. přenesená",J87,0)</f>
        <v>0</v>
      </c>
      <c r="BH87" s="237">
        <f>IF(N87="sníž. přenesená",J87,0)</f>
        <v>0</v>
      </c>
      <c r="BI87" s="237">
        <f>IF(N87="nulová",J87,0)</f>
        <v>0</v>
      </c>
      <c r="BJ87" s="128" t="s">
        <v>78</v>
      </c>
      <c r="BK87" s="237">
        <f>ROUND(I87*H87,2)</f>
        <v>0</v>
      </c>
      <c r="BL87" s="128" t="s">
        <v>203</v>
      </c>
      <c r="BM87" s="128" t="s">
        <v>313</v>
      </c>
    </row>
    <row r="88" spans="2:47" s="140" customFormat="1" ht="94.5">
      <c r="B88" s="141"/>
      <c r="D88" s="238" t="s">
        <v>204</v>
      </c>
      <c r="F88" s="239" t="s">
        <v>3560</v>
      </c>
      <c r="I88" s="22"/>
      <c r="L88" s="141"/>
      <c r="M88" s="240"/>
      <c r="N88" s="142"/>
      <c r="O88" s="142"/>
      <c r="P88" s="142"/>
      <c r="Q88" s="142"/>
      <c r="R88" s="142"/>
      <c r="S88" s="142"/>
      <c r="T88" s="241"/>
      <c r="AT88" s="128" t="s">
        <v>204</v>
      </c>
      <c r="AU88" s="128" t="s">
        <v>80</v>
      </c>
    </row>
    <row r="89" spans="2:65" s="140" customFormat="1" ht="25.5" customHeight="1">
      <c r="B89" s="141"/>
      <c r="C89" s="227" t="s">
        <v>215</v>
      </c>
      <c r="D89" s="227" t="s">
        <v>198</v>
      </c>
      <c r="E89" s="228" t="s">
        <v>3561</v>
      </c>
      <c r="F89" s="229" t="s">
        <v>3562</v>
      </c>
      <c r="G89" s="230" t="s">
        <v>355</v>
      </c>
      <c r="H89" s="231">
        <v>15</v>
      </c>
      <c r="I89" s="26"/>
      <c r="J89" s="232">
        <f>ROUND(I89*H89,2)</f>
        <v>0</v>
      </c>
      <c r="K89" s="229" t="s">
        <v>202</v>
      </c>
      <c r="L89" s="141"/>
      <c r="M89" s="233" t="s">
        <v>5</v>
      </c>
      <c r="N89" s="234" t="s">
        <v>42</v>
      </c>
      <c r="O89" s="142"/>
      <c r="P89" s="235">
        <f>O89*H89</f>
        <v>0</v>
      </c>
      <c r="Q89" s="235">
        <v>0</v>
      </c>
      <c r="R89" s="235">
        <f>Q89*H89</f>
        <v>0</v>
      </c>
      <c r="S89" s="235">
        <v>0</v>
      </c>
      <c r="T89" s="236">
        <f>S89*H89</f>
        <v>0</v>
      </c>
      <c r="AR89" s="128" t="s">
        <v>203</v>
      </c>
      <c r="AT89" s="128" t="s">
        <v>198</v>
      </c>
      <c r="AU89" s="128" t="s">
        <v>80</v>
      </c>
      <c r="AY89" s="128" t="s">
        <v>196</v>
      </c>
      <c r="BE89" s="237">
        <f>IF(N89="základní",J89,0)</f>
        <v>0</v>
      </c>
      <c r="BF89" s="237">
        <f>IF(N89="snížená",J89,0)</f>
        <v>0</v>
      </c>
      <c r="BG89" s="237">
        <f>IF(N89="zákl. přenesená",J89,0)</f>
        <v>0</v>
      </c>
      <c r="BH89" s="237">
        <f>IF(N89="sníž. přenesená",J89,0)</f>
        <v>0</v>
      </c>
      <c r="BI89" s="237">
        <f>IF(N89="nulová",J89,0)</f>
        <v>0</v>
      </c>
      <c r="BJ89" s="128" t="s">
        <v>78</v>
      </c>
      <c r="BK89" s="237">
        <f>ROUND(I89*H89,2)</f>
        <v>0</v>
      </c>
      <c r="BL89" s="128" t="s">
        <v>203</v>
      </c>
      <c r="BM89" s="128" t="s">
        <v>320</v>
      </c>
    </row>
    <row r="90" spans="2:47" s="140" customFormat="1" ht="121.5">
      <c r="B90" s="141"/>
      <c r="D90" s="238" t="s">
        <v>204</v>
      </c>
      <c r="F90" s="239" t="s">
        <v>3563</v>
      </c>
      <c r="I90" s="22"/>
      <c r="L90" s="141"/>
      <c r="M90" s="240"/>
      <c r="N90" s="142"/>
      <c r="O90" s="142"/>
      <c r="P90" s="142"/>
      <c r="Q90" s="142"/>
      <c r="R90" s="142"/>
      <c r="S90" s="142"/>
      <c r="T90" s="241"/>
      <c r="AT90" s="128" t="s">
        <v>204</v>
      </c>
      <c r="AU90" s="128" t="s">
        <v>80</v>
      </c>
    </row>
    <row r="91" spans="2:51" s="243" customFormat="1" ht="13.5">
      <c r="B91" s="242"/>
      <c r="D91" s="238" t="s">
        <v>206</v>
      </c>
      <c r="E91" s="244" t="s">
        <v>5</v>
      </c>
      <c r="F91" s="245" t="s">
        <v>3564</v>
      </c>
      <c r="H91" s="244" t="s">
        <v>5</v>
      </c>
      <c r="I91" s="27"/>
      <c r="L91" s="242"/>
      <c r="M91" s="246"/>
      <c r="N91" s="247"/>
      <c r="O91" s="247"/>
      <c r="P91" s="247"/>
      <c r="Q91" s="247"/>
      <c r="R91" s="247"/>
      <c r="S91" s="247"/>
      <c r="T91" s="248"/>
      <c r="AT91" s="244" t="s">
        <v>206</v>
      </c>
      <c r="AU91" s="244" t="s">
        <v>80</v>
      </c>
      <c r="AV91" s="243" t="s">
        <v>78</v>
      </c>
      <c r="AW91" s="243" t="s">
        <v>34</v>
      </c>
      <c r="AX91" s="243" t="s">
        <v>71</v>
      </c>
      <c r="AY91" s="244" t="s">
        <v>196</v>
      </c>
    </row>
    <row r="92" spans="2:51" s="250" customFormat="1" ht="13.5">
      <c r="B92" s="249"/>
      <c r="D92" s="238" t="s">
        <v>206</v>
      </c>
      <c r="E92" s="251" t="s">
        <v>5</v>
      </c>
      <c r="F92" s="252" t="s">
        <v>3565</v>
      </c>
      <c r="H92" s="253">
        <v>15</v>
      </c>
      <c r="I92" s="28"/>
      <c r="L92" s="249"/>
      <c r="M92" s="254"/>
      <c r="N92" s="255"/>
      <c r="O92" s="255"/>
      <c r="P92" s="255"/>
      <c r="Q92" s="255"/>
      <c r="R92" s="255"/>
      <c r="S92" s="255"/>
      <c r="T92" s="256"/>
      <c r="AT92" s="251" t="s">
        <v>206</v>
      </c>
      <c r="AU92" s="251" t="s">
        <v>80</v>
      </c>
      <c r="AV92" s="250" t="s">
        <v>80</v>
      </c>
      <c r="AW92" s="250" t="s">
        <v>34</v>
      </c>
      <c r="AX92" s="250" t="s">
        <v>71</v>
      </c>
      <c r="AY92" s="251" t="s">
        <v>196</v>
      </c>
    </row>
    <row r="93" spans="2:51" s="258" customFormat="1" ht="13.5">
      <c r="B93" s="257"/>
      <c r="D93" s="238" t="s">
        <v>206</v>
      </c>
      <c r="E93" s="259" t="s">
        <v>5</v>
      </c>
      <c r="F93" s="260" t="s">
        <v>209</v>
      </c>
      <c r="H93" s="261">
        <v>15</v>
      </c>
      <c r="I93" s="29"/>
      <c r="L93" s="257"/>
      <c r="M93" s="262"/>
      <c r="N93" s="263"/>
      <c r="O93" s="263"/>
      <c r="P93" s="263"/>
      <c r="Q93" s="263"/>
      <c r="R93" s="263"/>
      <c r="S93" s="263"/>
      <c r="T93" s="264"/>
      <c r="AT93" s="259" t="s">
        <v>206</v>
      </c>
      <c r="AU93" s="259" t="s">
        <v>80</v>
      </c>
      <c r="AV93" s="258" t="s">
        <v>203</v>
      </c>
      <c r="AW93" s="258" t="s">
        <v>34</v>
      </c>
      <c r="AX93" s="258" t="s">
        <v>78</v>
      </c>
      <c r="AY93" s="259" t="s">
        <v>196</v>
      </c>
    </row>
    <row r="94" spans="2:65" s="140" customFormat="1" ht="25.5" customHeight="1">
      <c r="B94" s="141"/>
      <c r="C94" s="227" t="s">
        <v>203</v>
      </c>
      <c r="D94" s="227" t="s">
        <v>198</v>
      </c>
      <c r="E94" s="228" t="s">
        <v>3566</v>
      </c>
      <c r="F94" s="229" t="s">
        <v>3567</v>
      </c>
      <c r="G94" s="230" t="s">
        <v>355</v>
      </c>
      <c r="H94" s="231">
        <v>15</v>
      </c>
      <c r="I94" s="26"/>
      <c r="J94" s="232">
        <f>ROUND(I94*H94,2)</f>
        <v>0</v>
      </c>
      <c r="K94" s="229" t="s">
        <v>202</v>
      </c>
      <c r="L94" s="141"/>
      <c r="M94" s="233" t="s">
        <v>5</v>
      </c>
      <c r="N94" s="234" t="s">
        <v>42</v>
      </c>
      <c r="O94" s="142"/>
      <c r="P94" s="235">
        <f>O94*H94</f>
        <v>0</v>
      </c>
      <c r="Q94" s="235">
        <v>0</v>
      </c>
      <c r="R94" s="235">
        <f>Q94*H94</f>
        <v>0</v>
      </c>
      <c r="S94" s="235">
        <v>0</v>
      </c>
      <c r="T94" s="236">
        <f>S94*H94</f>
        <v>0</v>
      </c>
      <c r="AR94" s="128" t="s">
        <v>203</v>
      </c>
      <c r="AT94" s="128" t="s">
        <v>198</v>
      </c>
      <c r="AU94" s="128" t="s">
        <v>80</v>
      </c>
      <c r="AY94" s="128" t="s">
        <v>196</v>
      </c>
      <c r="BE94" s="237">
        <f>IF(N94="základní",J94,0)</f>
        <v>0</v>
      </c>
      <c r="BF94" s="237">
        <f>IF(N94="snížená",J94,0)</f>
        <v>0</v>
      </c>
      <c r="BG94" s="237">
        <f>IF(N94="zákl. přenesená",J94,0)</f>
        <v>0</v>
      </c>
      <c r="BH94" s="237">
        <f>IF(N94="sníž. přenesená",J94,0)</f>
        <v>0</v>
      </c>
      <c r="BI94" s="237">
        <f>IF(N94="nulová",J94,0)</f>
        <v>0</v>
      </c>
      <c r="BJ94" s="128" t="s">
        <v>78</v>
      </c>
      <c r="BK94" s="237">
        <f>ROUND(I94*H94,2)</f>
        <v>0</v>
      </c>
      <c r="BL94" s="128" t="s">
        <v>203</v>
      </c>
      <c r="BM94" s="128" t="s">
        <v>325</v>
      </c>
    </row>
    <row r="95" spans="2:47" s="140" customFormat="1" ht="108">
      <c r="B95" s="141"/>
      <c r="D95" s="238" t="s">
        <v>204</v>
      </c>
      <c r="F95" s="239" t="s">
        <v>3568</v>
      </c>
      <c r="I95" s="22"/>
      <c r="L95" s="141"/>
      <c r="M95" s="240"/>
      <c r="N95" s="142"/>
      <c r="O95" s="142"/>
      <c r="P95" s="142"/>
      <c r="Q95" s="142"/>
      <c r="R95" s="142"/>
      <c r="S95" s="142"/>
      <c r="T95" s="241"/>
      <c r="AT95" s="128" t="s">
        <v>204</v>
      </c>
      <c r="AU95" s="128" t="s">
        <v>80</v>
      </c>
    </row>
    <row r="96" spans="2:51" s="243" customFormat="1" ht="13.5">
      <c r="B96" s="242"/>
      <c r="D96" s="238" t="s">
        <v>206</v>
      </c>
      <c r="E96" s="244" t="s">
        <v>5</v>
      </c>
      <c r="F96" s="245" t="s">
        <v>3564</v>
      </c>
      <c r="H96" s="244" t="s">
        <v>5</v>
      </c>
      <c r="I96" s="27"/>
      <c r="L96" s="242"/>
      <c r="M96" s="246"/>
      <c r="N96" s="247"/>
      <c r="O96" s="247"/>
      <c r="P96" s="247"/>
      <c r="Q96" s="247"/>
      <c r="R96" s="247"/>
      <c r="S96" s="247"/>
      <c r="T96" s="248"/>
      <c r="AT96" s="244" t="s">
        <v>206</v>
      </c>
      <c r="AU96" s="244" t="s">
        <v>80</v>
      </c>
      <c r="AV96" s="243" t="s">
        <v>78</v>
      </c>
      <c r="AW96" s="243" t="s">
        <v>34</v>
      </c>
      <c r="AX96" s="243" t="s">
        <v>71</v>
      </c>
      <c r="AY96" s="244" t="s">
        <v>196</v>
      </c>
    </row>
    <row r="97" spans="2:51" s="250" customFormat="1" ht="13.5">
      <c r="B97" s="249"/>
      <c r="D97" s="238" t="s">
        <v>206</v>
      </c>
      <c r="E97" s="251" t="s">
        <v>5</v>
      </c>
      <c r="F97" s="252" t="s">
        <v>3565</v>
      </c>
      <c r="H97" s="253">
        <v>15</v>
      </c>
      <c r="I97" s="28"/>
      <c r="L97" s="249"/>
      <c r="M97" s="254"/>
      <c r="N97" s="255"/>
      <c r="O97" s="255"/>
      <c r="P97" s="255"/>
      <c r="Q97" s="255"/>
      <c r="R97" s="255"/>
      <c r="S97" s="255"/>
      <c r="T97" s="256"/>
      <c r="AT97" s="251" t="s">
        <v>206</v>
      </c>
      <c r="AU97" s="251" t="s">
        <v>80</v>
      </c>
      <c r="AV97" s="250" t="s">
        <v>80</v>
      </c>
      <c r="AW97" s="250" t="s">
        <v>34</v>
      </c>
      <c r="AX97" s="250" t="s">
        <v>71</v>
      </c>
      <c r="AY97" s="251" t="s">
        <v>196</v>
      </c>
    </row>
    <row r="98" spans="2:51" s="258" customFormat="1" ht="13.5">
      <c r="B98" s="257"/>
      <c r="D98" s="238" t="s">
        <v>206</v>
      </c>
      <c r="E98" s="259" t="s">
        <v>5</v>
      </c>
      <c r="F98" s="260" t="s">
        <v>209</v>
      </c>
      <c r="H98" s="261">
        <v>15</v>
      </c>
      <c r="I98" s="29"/>
      <c r="L98" s="257"/>
      <c r="M98" s="262"/>
      <c r="N98" s="263"/>
      <c r="O98" s="263"/>
      <c r="P98" s="263"/>
      <c r="Q98" s="263"/>
      <c r="R98" s="263"/>
      <c r="S98" s="263"/>
      <c r="T98" s="264"/>
      <c r="AT98" s="259" t="s">
        <v>206</v>
      </c>
      <c r="AU98" s="259" t="s">
        <v>80</v>
      </c>
      <c r="AV98" s="258" t="s">
        <v>203</v>
      </c>
      <c r="AW98" s="258" t="s">
        <v>34</v>
      </c>
      <c r="AX98" s="258" t="s">
        <v>78</v>
      </c>
      <c r="AY98" s="259" t="s">
        <v>196</v>
      </c>
    </row>
    <row r="99" spans="2:65" s="140" customFormat="1" ht="25.5" customHeight="1">
      <c r="B99" s="141"/>
      <c r="C99" s="227" t="s">
        <v>224</v>
      </c>
      <c r="D99" s="227" t="s">
        <v>198</v>
      </c>
      <c r="E99" s="228" t="s">
        <v>3569</v>
      </c>
      <c r="F99" s="229" t="s">
        <v>3570</v>
      </c>
      <c r="G99" s="230" t="s">
        <v>355</v>
      </c>
      <c r="H99" s="231">
        <v>6</v>
      </c>
      <c r="I99" s="26"/>
      <c r="J99" s="232">
        <f>ROUND(I99*H99,2)</f>
        <v>0</v>
      </c>
      <c r="K99" s="229" t="s">
        <v>202</v>
      </c>
      <c r="L99" s="141"/>
      <c r="M99" s="233" t="s">
        <v>5</v>
      </c>
      <c r="N99" s="234" t="s">
        <v>42</v>
      </c>
      <c r="O99" s="142"/>
      <c r="P99" s="235">
        <f>O99*H99</f>
        <v>0</v>
      </c>
      <c r="Q99" s="235">
        <v>0</v>
      </c>
      <c r="R99" s="235">
        <f>Q99*H99</f>
        <v>0</v>
      </c>
      <c r="S99" s="235">
        <v>0</v>
      </c>
      <c r="T99" s="236">
        <f>S99*H99</f>
        <v>0</v>
      </c>
      <c r="AR99" s="128" t="s">
        <v>203</v>
      </c>
      <c r="AT99" s="128" t="s">
        <v>198</v>
      </c>
      <c r="AU99" s="128" t="s">
        <v>80</v>
      </c>
      <c r="AY99" s="128" t="s">
        <v>196</v>
      </c>
      <c r="BE99" s="237">
        <f>IF(N99="základní",J99,0)</f>
        <v>0</v>
      </c>
      <c r="BF99" s="237">
        <f>IF(N99="snížená",J99,0)</f>
        <v>0</v>
      </c>
      <c r="BG99" s="237">
        <f>IF(N99="zákl. přenesená",J99,0)</f>
        <v>0</v>
      </c>
      <c r="BH99" s="237">
        <f>IF(N99="sníž. přenesená",J99,0)</f>
        <v>0</v>
      </c>
      <c r="BI99" s="237">
        <f>IF(N99="nulová",J99,0)</f>
        <v>0</v>
      </c>
      <c r="BJ99" s="128" t="s">
        <v>78</v>
      </c>
      <c r="BK99" s="237">
        <f>ROUND(I99*H99,2)</f>
        <v>0</v>
      </c>
      <c r="BL99" s="128" t="s">
        <v>203</v>
      </c>
      <c r="BM99" s="128" t="s">
        <v>331</v>
      </c>
    </row>
    <row r="100" spans="2:47" s="140" customFormat="1" ht="121.5">
      <c r="B100" s="141"/>
      <c r="D100" s="238" t="s">
        <v>204</v>
      </c>
      <c r="F100" s="239" t="s">
        <v>3563</v>
      </c>
      <c r="I100" s="22"/>
      <c r="L100" s="141"/>
      <c r="M100" s="240"/>
      <c r="N100" s="142"/>
      <c r="O100" s="142"/>
      <c r="P100" s="142"/>
      <c r="Q100" s="142"/>
      <c r="R100" s="142"/>
      <c r="S100" s="142"/>
      <c r="T100" s="241"/>
      <c r="AT100" s="128" t="s">
        <v>204</v>
      </c>
      <c r="AU100" s="128" t="s">
        <v>80</v>
      </c>
    </row>
    <row r="101" spans="2:51" s="243" customFormat="1" ht="13.5">
      <c r="B101" s="242"/>
      <c r="D101" s="238" t="s">
        <v>206</v>
      </c>
      <c r="E101" s="244" t="s">
        <v>5</v>
      </c>
      <c r="F101" s="245" t="s">
        <v>3571</v>
      </c>
      <c r="H101" s="244" t="s">
        <v>5</v>
      </c>
      <c r="I101" s="27"/>
      <c r="L101" s="242"/>
      <c r="M101" s="246"/>
      <c r="N101" s="247"/>
      <c r="O101" s="247"/>
      <c r="P101" s="247"/>
      <c r="Q101" s="247"/>
      <c r="R101" s="247"/>
      <c r="S101" s="247"/>
      <c r="T101" s="248"/>
      <c r="AT101" s="244" t="s">
        <v>206</v>
      </c>
      <c r="AU101" s="244" t="s">
        <v>80</v>
      </c>
      <c r="AV101" s="243" t="s">
        <v>78</v>
      </c>
      <c r="AW101" s="243" t="s">
        <v>34</v>
      </c>
      <c r="AX101" s="243" t="s">
        <v>71</v>
      </c>
      <c r="AY101" s="244" t="s">
        <v>196</v>
      </c>
    </row>
    <row r="102" spans="2:51" s="250" customFormat="1" ht="13.5">
      <c r="B102" s="249"/>
      <c r="D102" s="238" t="s">
        <v>206</v>
      </c>
      <c r="E102" s="251" t="s">
        <v>5</v>
      </c>
      <c r="F102" s="252" t="s">
        <v>3572</v>
      </c>
      <c r="H102" s="253">
        <v>6</v>
      </c>
      <c r="I102" s="28"/>
      <c r="L102" s="249"/>
      <c r="M102" s="254"/>
      <c r="N102" s="255"/>
      <c r="O102" s="255"/>
      <c r="P102" s="255"/>
      <c r="Q102" s="255"/>
      <c r="R102" s="255"/>
      <c r="S102" s="255"/>
      <c r="T102" s="256"/>
      <c r="AT102" s="251" t="s">
        <v>206</v>
      </c>
      <c r="AU102" s="251" t="s">
        <v>80</v>
      </c>
      <c r="AV102" s="250" t="s">
        <v>80</v>
      </c>
      <c r="AW102" s="250" t="s">
        <v>34</v>
      </c>
      <c r="AX102" s="250" t="s">
        <v>71</v>
      </c>
      <c r="AY102" s="251" t="s">
        <v>196</v>
      </c>
    </row>
    <row r="103" spans="2:51" s="258" customFormat="1" ht="13.5">
      <c r="B103" s="257"/>
      <c r="D103" s="238" t="s">
        <v>206</v>
      </c>
      <c r="E103" s="259" t="s">
        <v>5</v>
      </c>
      <c r="F103" s="260" t="s">
        <v>209</v>
      </c>
      <c r="H103" s="261">
        <v>6</v>
      </c>
      <c r="I103" s="29"/>
      <c r="L103" s="257"/>
      <c r="M103" s="262"/>
      <c r="N103" s="263"/>
      <c r="O103" s="263"/>
      <c r="P103" s="263"/>
      <c r="Q103" s="263"/>
      <c r="R103" s="263"/>
      <c r="S103" s="263"/>
      <c r="T103" s="264"/>
      <c r="AT103" s="259" t="s">
        <v>206</v>
      </c>
      <c r="AU103" s="259" t="s">
        <v>80</v>
      </c>
      <c r="AV103" s="258" t="s">
        <v>203</v>
      </c>
      <c r="AW103" s="258" t="s">
        <v>34</v>
      </c>
      <c r="AX103" s="258" t="s">
        <v>78</v>
      </c>
      <c r="AY103" s="259" t="s">
        <v>196</v>
      </c>
    </row>
    <row r="104" spans="2:65" s="140" customFormat="1" ht="25.5" customHeight="1">
      <c r="B104" s="141"/>
      <c r="C104" s="227" t="s">
        <v>221</v>
      </c>
      <c r="D104" s="227" t="s">
        <v>198</v>
      </c>
      <c r="E104" s="228" t="s">
        <v>3573</v>
      </c>
      <c r="F104" s="229" t="s">
        <v>3574</v>
      </c>
      <c r="G104" s="230" t="s">
        <v>355</v>
      </c>
      <c r="H104" s="231">
        <v>6</v>
      </c>
      <c r="I104" s="26"/>
      <c r="J104" s="232">
        <f>ROUND(I104*H104,2)</f>
        <v>0</v>
      </c>
      <c r="K104" s="229" t="s">
        <v>202</v>
      </c>
      <c r="L104" s="141"/>
      <c r="M104" s="233" t="s">
        <v>5</v>
      </c>
      <c r="N104" s="234" t="s">
        <v>42</v>
      </c>
      <c r="O104" s="142"/>
      <c r="P104" s="235">
        <f>O104*H104</f>
        <v>0</v>
      </c>
      <c r="Q104" s="235">
        <v>0</v>
      </c>
      <c r="R104" s="235">
        <f>Q104*H104</f>
        <v>0</v>
      </c>
      <c r="S104" s="235">
        <v>0</v>
      </c>
      <c r="T104" s="236">
        <f>S104*H104</f>
        <v>0</v>
      </c>
      <c r="AR104" s="128" t="s">
        <v>203</v>
      </c>
      <c r="AT104" s="128" t="s">
        <v>198</v>
      </c>
      <c r="AU104" s="128" t="s">
        <v>80</v>
      </c>
      <c r="AY104" s="128" t="s">
        <v>196</v>
      </c>
      <c r="BE104" s="237">
        <f>IF(N104="základní",J104,0)</f>
        <v>0</v>
      </c>
      <c r="BF104" s="237">
        <f>IF(N104="snížená",J104,0)</f>
        <v>0</v>
      </c>
      <c r="BG104" s="237">
        <f>IF(N104="zákl. přenesená",J104,0)</f>
        <v>0</v>
      </c>
      <c r="BH104" s="237">
        <f>IF(N104="sníž. přenesená",J104,0)</f>
        <v>0</v>
      </c>
      <c r="BI104" s="237">
        <f>IF(N104="nulová",J104,0)</f>
        <v>0</v>
      </c>
      <c r="BJ104" s="128" t="s">
        <v>78</v>
      </c>
      <c r="BK104" s="237">
        <f>ROUND(I104*H104,2)</f>
        <v>0</v>
      </c>
      <c r="BL104" s="128" t="s">
        <v>203</v>
      </c>
      <c r="BM104" s="128" t="s">
        <v>333</v>
      </c>
    </row>
    <row r="105" spans="2:47" s="140" customFormat="1" ht="81">
      <c r="B105" s="141"/>
      <c r="D105" s="238" t="s">
        <v>204</v>
      </c>
      <c r="F105" s="239" t="s">
        <v>3575</v>
      </c>
      <c r="I105" s="22"/>
      <c r="L105" s="141"/>
      <c r="M105" s="240"/>
      <c r="N105" s="142"/>
      <c r="O105" s="142"/>
      <c r="P105" s="142"/>
      <c r="Q105" s="142"/>
      <c r="R105" s="142"/>
      <c r="S105" s="142"/>
      <c r="T105" s="241"/>
      <c r="AT105" s="128" t="s">
        <v>204</v>
      </c>
      <c r="AU105" s="128" t="s">
        <v>80</v>
      </c>
    </row>
    <row r="106" spans="2:51" s="243" customFormat="1" ht="13.5">
      <c r="B106" s="242"/>
      <c r="D106" s="238" t="s">
        <v>206</v>
      </c>
      <c r="E106" s="244" t="s">
        <v>5</v>
      </c>
      <c r="F106" s="245" t="s">
        <v>3576</v>
      </c>
      <c r="H106" s="244" t="s">
        <v>5</v>
      </c>
      <c r="I106" s="27"/>
      <c r="L106" s="242"/>
      <c r="M106" s="246"/>
      <c r="N106" s="247"/>
      <c r="O106" s="247"/>
      <c r="P106" s="247"/>
      <c r="Q106" s="247"/>
      <c r="R106" s="247"/>
      <c r="S106" s="247"/>
      <c r="T106" s="248"/>
      <c r="AT106" s="244" t="s">
        <v>206</v>
      </c>
      <c r="AU106" s="244" t="s">
        <v>80</v>
      </c>
      <c r="AV106" s="243" t="s">
        <v>78</v>
      </c>
      <c r="AW106" s="243" t="s">
        <v>34</v>
      </c>
      <c r="AX106" s="243" t="s">
        <v>71</v>
      </c>
      <c r="AY106" s="244" t="s">
        <v>196</v>
      </c>
    </row>
    <row r="107" spans="2:51" s="250" customFormat="1" ht="13.5">
      <c r="B107" s="249"/>
      <c r="D107" s="238" t="s">
        <v>206</v>
      </c>
      <c r="E107" s="251" t="s">
        <v>5</v>
      </c>
      <c r="F107" s="252" t="s">
        <v>3572</v>
      </c>
      <c r="H107" s="253">
        <v>6</v>
      </c>
      <c r="I107" s="28"/>
      <c r="L107" s="249"/>
      <c r="M107" s="254"/>
      <c r="N107" s="255"/>
      <c r="O107" s="255"/>
      <c r="P107" s="255"/>
      <c r="Q107" s="255"/>
      <c r="R107" s="255"/>
      <c r="S107" s="255"/>
      <c r="T107" s="256"/>
      <c r="AT107" s="251" t="s">
        <v>206</v>
      </c>
      <c r="AU107" s="251" t="s">
        <v>80</v>
      </c>
      <c r="AV107" s="250" t="s">
        <v>80</v>
      </c>
      <c r="AW107" s="250" t="s">
        <v>34</v>
      </c>
      <c r="AX107" s="250" t="s">
        <v>71</v>
      </c>
      <c r="AY107" s="251" t="s">
        <v>196</v>
      </c>
    </row>
    <row r="108" spans="2:51" s="258" customFormat="1" ht="13.5">
      <c r="B108" s="257"/>
      <c r="D108" s="238" t="s">
        <v>206</v>
      </c>
      <c r="E108" s="259" t="s">
        <v>5</v>
      </c>
      <c r="F108" s="260" t="s">
        <v>209</v>
      </c>
      <c r="H108" s="261">
        <v>6</v>
      </c>
      <c r="I108" s="29"/>
      <c r="L108" s="257"/>
      <c r="M108" s="262"/>
      <c r="N108" s="263"/>
      <c r="O108" s="263"/>
      <c r="P108" s="263"/>
      <c r="Q108" s="263"/>
      <c r="R108" s="263"/>
      <c r="S108" s="263"/>
      <c r="T108" s="264"/>
      <c r="AT108" s="259" t="s">
        <v>206</v>
      </c>
      <c r="AU108" s="259" t="s">
        <v>80</v>
      </c>
      <c r="AV108" s="258" t="s">
        <v>203</v>
      </c>
      <c r="AW108" s="258" t="s">
        <v>34</v>
      </c>
      <c r="AX108" s="258" t="s">
        <v>78</v>
      </c>
      <c r="AY108" s="259" t="s">
        <v>196</v>
      </c>
    </row>
    <row r="109" spans="2:65" s="140" customFormat="1" ht="16.5" customHeight="1">
      <c r="B109" s="141"/>
      <c r="C109" s="227" t="s">
        <v>232</v>
      </c>
      <c r="D109" s="227" t="s">
        <v>198</v>
      </c>
      <c r="E109" s="228" t="s">
        <v>3577</v>
      </c>
      <c r="F109" s="229" t="s">
        <v>3578</v>
      </c>
      <c r="G109" s="230" t="s">
        <v>355</v>
      </c>
      <c r="H109" s="231">
        <v>6</v>
      </c>
      <c r="I109" s="26"/>
      <c r="J109" s="232">
        <f>ROUND(I109*H109,2)</f>
        <v>0</v>
      </c>
      <c r="K109" s="229" t="s">
        <v>202</v>
      </c>
      <c r="L109" s="141"/>
      <c r="M109" s="233" t="s">
        <v>5</v>
      </c>
      <c r="N109" s="234" t="s">
        <v>42</v>
      </c>
      <c r="O109" s="142"/>
      <c r="P109" s="235">
        <f>O109*H109</f>
        <v>0</v>
      </c>
      <c r="Q109" s="235">
        <v>6E-05</v>
      </c>
      <c r="R109" s="235">
        <f>Q109*H109</f>
        <v>0.00036</v>
      </c>
      <c r="S109" s="235">
        <v>0</v>
      </c>
      <c r="T109" s="236">
        <f>S109*H109</f>
        <v>0</v>
      </c>
      <c r="AR109" s="128" t="s">
        <v>203</v>
      </c>
      <c r="AT109" s="128" t="s">
        <v>198</v>
      </c>
      <c r="AU109" s="128" t="s">
        <v>80</v>
      </c>
      <c r="AY109" s="128" t="s">
        <v>196</v>
      </c>
      <c r="BE109" s="237">
        <f>IF(N109="základní",J109,0)</f>
        <v>0</v>
      </c>
      <c r="BF109" s="237">
        <f>IF(N109="snížená",J109,0)</f>
        <v>0</v>
      </c>
      <c r="BG109" s="237">
        <f>IF(N109="zákl. přenesená",J109,0)</f>
        <v>0</v>
      </c>
      <c r="BH109" s="237">
        <f>IF(N109="sníž. přenesená",J109,0)</f>
        <v>0</v>
      </c>
      <c r="BI109" s="237">
        <f>IF(N109="nulová",J109,0)</f>
        <v>0</v>
      </c>
      <c r="BJ109" s="128" t="s">
        <v>78</v>
      </c>
      <c r="BK109" s="237">
        <f>ROUND(I109*H109,2)</f>
        <v>0</v>
      </c>
      <c r="BL109" s="128" t="s">
        <v>203</v>
      </c>
      <c r="BM109" s="128" t="s">
        <v>337</v>
      </c>
    </row>
    <row r="110" spans="2:47" s="140" customFormat="1" ht="67.5">
      <c r="B110" s="141"/>
      <c r="D110" s="238" t="s">
        <v>204</v>
      </c>
      <c r="F110" s="239" t="s">
        <v>3579</v>
      </c>
      <c r="I110" s="22"/>
      <c r="L110" s="141"/>
      <c r="M110" s="240"/>
      <c r="N110" s="142"/>
      <c r="O110" s="142"/>
      <c r="P110" s="142"/>
      <c r="Q110" s="142"/>
      <c r="R110" s="142"/>
      <c r="S110" s="142"/>
      <c r="T110" s="241"/>
      <c r="AT110" s="128" t="s">
        <v>204</v>
      </c>
      <c r="AU110" s="128" t="s">
        <v>80</v>
      </c>
    </row>
    <row r="111" spans="2:65" s="140" customFormat="1" ht="25.5" customHeight="1">
      <c r="B111" s="141"/>
      <c r="C111" s="227" t="s">
        <v>230</v>
      </c>
      <c r="D111" s="227" t="s">
        <v>198</v>
      </c>
      <c r="E111" s="228" t="s">
        <v>3580</v>
      </c>
      <c r="F111" s="229" t="s">
        <v>3581</v>
      </c>
      <c r="G111" s="230" t="s">
        <v>355</v>
      </c>
      <c r="H111" s="231">
        <v>21</v>
      </c>
      <c r="I111" s="26"/>
      <c r="J111" s="232">
        <f>ROUND(I111*H111,2)</f>
        <v>0</v>
      </c>
      <c r="K111" s="229" t="s">
        <v>202</v>
      </c>
      <c r="L111" s="141"/>
      <c r="M111" s="233" t="s">
        <v>5</v>
      </c>
      <c r="N111" s="234" t="s">
        <v>42</v>
      </c>
      <c r="O111" s="142"/>
      <c r="P111" s="235">
        <f>O111*H111</f>
        <v>0</v>
      </c>
      <c r="Q111" s="235">
        <v>0</v>
      </c>
      <c r="R111" s="235">
        <f>Q111*H111</f>
        <v>0</v>
      </c>
      <c r="S111" s="235">
        <v>0</v>
      </c>
      <c r="T111" s="236">
        <f>S111*H111</f>
        <v>0</v>
      </c>
      <c r="AR111" s="128" t="s">
        <v>203</v>
      </c>
      <c r="AT111" s="128" t="s">
        <v>198</v>
      </c>
      <c r="AU111" s="128" t="s">
        <v>80</v>
      </c>
      <c r="AY111" s="128" t="s">
        <v>196</v>
      </c>
      <c r="BE111" s="237">
        <f>IF(N111="základní",J111,0)</f>
        <v>0</v>
      </c>
      <c r="BF111" s="237">
        <f>IF(N111="snížená",J111,0)</f>
        <v>0</v>
      </c>
      <c r="BG111" s="237">
        <f>IF(N111="zákl. přenesená",J111,0)</f>
        <v>0</v>
      </c>
      <c r="BH111" s="237">
        <f>IF(N111="sníž. přenesená",J111,0)</f>
        <v>0</v>
      </c>
      <c r="BI111" s="237">
        <f>IF(N111="nulová",J111,0)</f>
        <v>0</v>
      </c>
      <c r="BJ111" s="128" t="s">
        <v>78</v>
      </c>
      <c r="BK111" s="237">
        <f>ROUND(I111*H111,2)</f>
        <v>0</v>
      </c>
      <c r="BL111" s="128" t="s">
        <v>203</v>
      </c>
      <c r="BM111" s="128" t="s">
        <v>3582</v>
      </c>
    </row>
    <row r="112" spans="2:47" s="140" customFormat="1" ht="108">
      <c r="B112" s="141"/>
      <c r="D112" s="238" t="s">
        <v>204</v>
      </c>
      <c r="F112" s="239" t="s">
        <v>3583</v>
      </c>
      <c r="I112" s="22"/>
      <c r="L112" s="141"/>
      <c r="M112" s="240"/>
      <c r="N112" s="142"/>
      <c r="O112" s="142"/>
      <c r="P112" s="142"/>
      <c r="Q112" s="142"/>
      <c r="R112" s="142"/>
      <c r="S112" s="142"/>
      <c r="T112" s="241"/>
      <c r="AT112" s="128" t="s">
        <v>204</v>
      </c>
      <c r="AU112" s="128" t="s">
        <v>80</v>
      </c>
    </row>
    <row r="113" spans="2:65" s="140" customFormat="1" ht="16.5" customHeight="1">
      <c r="B113" s="141"/>
      <c r="C113" s="266" t="s">
        <v>242</v>
      </c>
      <c r="D113" s="266" t="s">
        <v>297</v>
      </c>
      <c r="E113" s="267" t="s">
        <v>3584</v>
      </c>
      <c r="F113" s="268" t="s">
        <v>3585</v>
      </c>
      <c r="G113" s="269" t="s">
        <v>285</v>
      </c>
      <c r="H113" s="270">
        <v>0.042</v>
      </c>
      <c r="I113" s="30"/>
      <c r="J113" s="271">
        <f>ROUND(I113*H113,2)</f>
        <v>0</v>
      </c>
      <c r="K113" s="268" t="s">
        <v>202</v>
      </c>
      <c r="L113" s="272"/>
      <c r="M113" s="273" t="s">
        <v>5</v>
      </c>
      <c r="N113" s="274" t="s">
        <v>42</v>
      </c>
      <c r="O113" s="142"/>
      <c r="P113" s="235">
        <f>O113*H113</f>
        <v>0</v>
      </c>
      <c r="Q113" s="235">
        <v>1</v>
      </c>
      <c r="R113" s="235">
        <f>Q113*H113</f>
        <v>0.042</v>
      </c>
      <c r="S113" s="235">
        <v>0</v>
      </c>
      <c r="T113" s="236">
        <f>S113*H113</f>
        <v>0</v>
      </c>
      <c r="AR113" s="128" t="s">
        <v>230</v>
      </c>
      <c r="AT113" s="128" t="s">
        <v>297</v>
      </c>
      <c r="AU113" s="128" t="s">
        <v>80</v>
      </c>
      <c r="AY113" s="128" t="s">
        <v>196</v>
      </c>
      <c r="BE113" s="237">
        <f>IF(N113="základní",J113,0)</f>
        <v>0</v>
      </c>
      <c r="BF113" s="237">
        <f>IF(N113="snížená",J113,0)</f>
        <v>0</v>
      </c>
      <c r="BG113" s="237">
        <f>IF(N113="zákl. přenesená",J113,0)</f>
        <v>0</v>
      </c>
      <c r="BH113" s="237">
        <f>IF(N113="sníž. přenesená",J113,0)</f>
        <v>0</v>
      </c>
      <c r="BI113" s="237">
        <f>IF(N113="nulová",J113,0)</f>
        <v>0</v>
      </c>
      <c r="BJ113" s="128" t="s">
        <v>78</v>
      </c>
      <c r="BK113" s="237">
        <f>ROUND(I113*H113,2)</f>
        <v>0</v>
      </c>
      <c r="BL113" s="128" t="s">
        <v>203</v>
      </c>
      <c r="BM113" s="128" t="s">
        <v>3586</v>
      </c>
    </row>
    <row r="114" spans="2:51" s="250" customFormat="1" ht="13.5">
      <c r="B114" s="249"/>
      <c r="D114" s="238" t="s">
        <v>206</v>
      </c>
      <c r="F114" s="252" t="s">
        <v>3587</v>
      </c>
      <c r="H114" s="253">
        <v>0.042</v>
      </c>
      <c r="I114" s="28"/>
      <c r="L114" s="249"/>
      <c r="M114" s="254"/>
      <c r="N114" s="255"/>
      <c r="O114" s="255"/>
      <c r="P114" s="255"/>
      <c r="Q114" s="255"/>
      <c r="R114" s="255"/>
      <c r="S114" s="255"/>
      <c r="T114" s="256"/>
      <c r="AT114" s="251" t="s">
        <v>206</v>
      </c>
      <c r="AU114" s="251" t="s">
        <v>80</v>
      </c>
      <c r="AV114" s="250" t="s">
        <v>80</v>
      </c>
      <c r="AW114" s="250" t="s">
        <v>6</v>
      </c>
      <c r="AX114" s="250" t="s">
        <v>78</v>
      </c>
      <c r="AY114" s="251" t="s">
        <v>196</v>
      </c>
    </row>
    <row r="115" spans="2:65" s="140" customFormat="1" ht="16.5" customHeight="1">
      <c r="B115" s="141"/>
      <c r="C115" s="227" t="s">
        <v>238</v>
      </c>
      <c r="D115" s="227" t="s">
        <v>198</v>
      </c>
      <c r="E115" s="228" t="s">
        <v>3588</v>
      </c>
      <c r="F115" s="229" t="s">
        <v>3589</v>
      </c>
      <c r="G115" s="230" t="s">
        <v>355</v>
      </c>
      <c r="H115" s="231">
        <v>6</v>
      </c>
      <c r="I115" s="26"/>
      <c r="J115" s="232">
        <f>ROUND(I115*H115,2)</f>
        <v>0</v>
      </c>
      <c r="K115" s="229" t="s">
        <v>202</v>
      </c>
      <c r="L115" s="141"/>
      <c r="M115" s="233" t="s">
        <v>5</v>
      </c>
      <c r="N115" s="234" t="s">
        <v>42</v>
      </c>
      <c r="O115" s="142"/>
      <c r="P115" s="235">
        <f>O115*H115</f>
        <v>0</v>
      </c>
      <c r="Q115" s="235">
        <v>0</v>
      </c>
      <c r="R115" s="235">
        <f>Q115*H115</f>
        <v>0</v>
      </c>
      <c r="S115" s="235">
        <v>0</v>
      </c>
      <c r="T115" s="236">
        <f>S115*H115</f>
        <v>0</v>
      </c>
      <c r="AR115" s="128" t="s">
        <v>203</v>
      </c>
      <c r="AT115" s="128" t="s">
        <v>198</v>
      </c>
      <c r="AU115" s="128" t="s">
        <v>80</v>
      </c>
      <c r="AY115" s="128" t="s">
        <v>196</v>
      </c>
      <c r="BE115" s="237">
        <f>IF(N115="základní",J115,0)</f>
        <v>0</v>
      </c>
      <c r="BF115" s="237">
        <f>IF(N115="snížená",J115,0)</f>
        <v>0</v>
      </c>
      <c r="BG115" s="237">
        <f>IF(N115="zákl. přenesená",J115,0)</f>
        <v>0</v>
      </c>
      <c r="BH115" s="237">
        <f>IF(N115="sníž. přenesená",J115,0)</f>
        <v>0</v>
      </c>
      <c r="BI115" s="237">
        <f>IF(N115="nulová",J115,0)</f>
        <v>0</v>
      </c>
      <c r="BJ115" s="128" t="s">
        <v>78</v>
      </c>
      <c r="BK115" s="237">
        <f>ROUND(I115*H115,2)</f>
        <v>0</v>
      </c>
      <c r="BL115" s="128" t="s">
        <v>203</v>
      </c>
      <c r="BM115" s="128" t="s">
        <v>342</v>
      </c>
    </row>
    <row r="116" spans="2:47" s="140" customFormat="1" ht="202.5">
      <c r="B116" s="141"/>
      <c r="D116" s="238" t="s">
        <v>204</v>
      </c>
      <c r="F116" s="239" t="s">
        <v>3590</v>
      </c>
      <c r="I116" s="22"/>
      <c r="L116" s="141"/>
      <c r="M116" s="240"/>
      <c r="N116" s="142"/>
      <c r="O116" s="142"/>
      <c r="P116" s="142"/>
      <c r="Q116" s="142"/>
      <c r="R116" s="142"/>
      <c r="S116" s="142"/>
      <c r="T116" s="241"/>
      <c r="AT116" s="128" t="s">
        <v>204</v>
      </c>
      <c r="AU116" s="128" t="s">
        <v>80</v>
      </c>
    </row>
    <row r="117" spans="2:65" s="140" customFormat="1" ht="16.5" customHeight="1">
      <c r="B117" s="141"/>
      <c r="C117" s="266" t="s">
        <v>249</v>
      </c>
      <c r="D117" s="266" t="s">
        <v>297</v>
      </c>
      <c r="E117" s="267" t="s">
        <v>3591</v>
      </c>
      <c r="F117" s="268" t="s">
        <v>3592</v>
      </c>
      <c r="G117" s="269" t="s">
        <v>355</v>
      </c>
      <c r="H117" s="270">
        <v>12</v>
      </c>
      <c r="I117" s="30"/>
      <c r="J117" s="271">
        <f>ROUND(I117*H117,2)</f>
        <v>0</v>
      </c>
      <c r="K117" s="268" t="s">
        <v>202</v>
      </c>
      <c r="L117" s="272"/>
      <c r="M117" s="273" t="s">
        <v>5</v>
      </c>
      <c r="N117" s="274" t="s">
        <v>42</v>
      </c>
      <c r="O117" s="142"/>
      <c r="P117" s="235">
        <f>O117*H117</f>
        <v>0</v>
      </c>
      <c r="Q117" s="235">
        <v>0.00472</v>
      </c>
      <c r="R117" s="235">
        <f>Q117*H117</f>
        <v>0.05664</v>
      </c>
      <c r="S117" s="235">
        <v>0</v>
      </c>
      <c r="T117" s="236">
        <f>S117*H117</f>
        <v>0</v>
      </c>
      <c r="AR117" s="128" t="s">
        <v>230</v>
      </c>
      <c r="AT117" s="128" t="s">
        <v>297</v>
      </c>
      <c r="AU117" s="128" t="s">
        <v>80</v>
      </c>
      <c r="AY117" s="128" t="s">
        <v>196</v>
      </c>
      <c r="BE117" s="237">
        <f>IF(N117="základní",J117,0)</f>
        <v>0</v>
      </c>
      <c r="BF117" s="237">
        <f>IF(N117="snížená",J117,0)</f>
        <v>0</v>
      </c>
      <c r="BG117" s="237">
        <f>IF(N117="zákl. přenesená",J117,0)</f>
        <v>0</v>
      </c>
      <c r="BH117" s="237">
        <f>IF(N117="sníž. přenesená",J117,0)</f>
        <v>0</v>
      </c>
      <c r="BI117" s="237">
        <f>IF(N117="nulová",J117,0)</f>
        <v>0</v>
      </c>
      <c r="BJ117" s="128" t="s">
        <v>78</v>
      </c>
      <c r="BK117" s="237">
        <f>ROUND(I117*H117,2)</f>
        <v>0</v>
      </c>
      <c r="BL117" s="128" t="s">
        <v>203</v>
      </c>
      <c r="BM117" s="128" t="s">
        <v>3593</v>
      </c>
    </row>
    <row r="118" spans="2:65" s="140" customFormat="1" ht="16.5" customHeight="1">
      <c r="B118" s="141"/>
      <c r="C118" s="266" t="s">
        <v>248</v>
      </c>
      <c r="D118" s="266" t="s">
        <v>297</v>
      </c>
      <c r="E118" s="267" t="s">
        <v>3594</v>
      </c>
      <c r="F118" s="268" t="s">
        <v>3595</v>
      </c>
      <c r="G118" s="269" t="s">
        <v>2115</v>
      </c>
      <c r="H118" s="270">
        <v>12</v>
      </c>
      <c r="I118" s="30"/>
      <c r="J118" s="271">
        <f>ROUND(I118*H118,2)</f>
        <v>0</v>
      </c>
      <c r="K118" s="268" t="s">
        <v>5</v>
      </c>
      <c r="L118" s="272"/>
      <c r="M118" s="273" t="s">
        <v>5</v>
      </c>
      <c r="N118" s="274" t="s">
        <v>42</v>
      </c>
      <c r="O118" s="142"/>
      <c r="P118" s="235">
        <f>O118*H118</f>
        <v>0</v>
      </c>
      <c r="Q118" s="235">
        <v>0</v>
      </c>
      <c r="R118" s="235">
        <f>Q118*H118</f>
        <v>0</v>
      </c>
      <c r="S118" s="235">
        <v>0</v>
      </c>
      <c r="T118" s="236">
        <f>S118*H118</f>
        <v>0</v>
      </c>
      <c r="AR118" s="128" t="s">
        <v>230</v>
      </c>
      <c r="AT118" s="128" t="s">
        <v>297</v>
      </c>
      <c r="AU118" s="128" t="s">
        <v>80</v>
      </c>
      <c r="AY118" s="128" t="s">
        <v>196</v>
      </c>
      <c r="BE118" s="237">
        <f>IF(N118="základní",J118,0)</f>
        <v>0</v>
      </c>
      <c r="BF118" s="237">
        <f>IF(N118="snížená",J118,0)</f>
        <v>0</v>
      </c>
      <c r="BG118" s="237">
        <f>IF(N118="zákl. přenesená",J118,0)</f>
        <v>0</v>
      </c>
      <c r="BH118" s="237">
        <f>IF(N118="sníž. přenesená",J118,0)</f>
        <v>0</v>
      </c>
      <c r="BI118" s="237">
        <f>IF(N118="nulová",J118,0)</f>
        <v>0</v>
      </c>
      <c r="BJ118" s="128" t="s">
        <v>78</v>
      </c>
      <c r="BK118" s="237">
        <f>ROUND(I118*H118,2)</f>
        <v>0</v>
      </c>
      <c r="BL118" s="128" t="s">
        <v>203</v>
      </c>
      <c r="BM118" s="128" t="s">
        <v>3596</v>
      </c>
    </row>
    <row r="119" spans="2:65" s="140" customFormat="1" ht="16.5" customHeight="1">
      <c r="B119" s="141"/>
      <c r="C119" s="266" t="s">
        <v>257</v>
      </c>
      <c r="D119" s="266" t="s">
        <v>297</v>
      </c>
      <c r="E119" s="267" t="s">
        <v>3597</v>
      </c>
      <c r="F119" s="268" t="s">
        <v>3598</v>
      </c>
      <c r="G119" s="269" t="s">
        <v>201</v>
      </c>
      <c r="H119" s="270">
        <v>2.5</v>
      </c>
      <c r="I119" s="30"/>
      <c r="J119" s="271">
        <f>ROUND(I119*H119,2)</f>
        <v>0</v>
      </c>
      <c r="K119" s="268" t="s">
        <v>202</v>
      </c>
      <c r="L119" s="272"/>
      <c r="M119" s="273" t="s">
        <v>5</v>
      </c>
      <c r="N119" s="274" t="s">
        <v>42</v>
      </c>
      <c r="O119" s="142"/>
      <c r="P119" s="235">
        <f>O119*H119</f>
        <v>0</v>
      </c>
      <c r="Q119" s="235">
        <v>0.22</v>
      </c>
      <c r="R119" s="235">
        <f>Q119*H119</f>
        <v>0.55</v>
      </c>
      <c r="S119" s="235">
        <v>0</v>
      </c>
      <c r="T119" s="236">
        <f>S119*H119</f>
        <v>0</v>
      </c>
      <c r="AR119" s="128" t="s">
        <v>230</v>
      </c>
      <c r="AT119" s="128" t="s">
        <v>297</v>
      </c>
      <c r="AU119" s="128" t="s">
        <v>80</v>
      </c>
      <c r="AY119" s="128" t="s">
        <v>196</v>
      </c>
      <c r="BE119" s="237">
        <f>IF(N119="základní",J119,0)</f>
        <v>0</v>
      </c>
      <c r="BF119" s="237">
        <f>IF(N119="snížená",J119,0)</f>
        <v>0</v>
      </c>
      <c r="BG119" s="237">
        <f>IF(N119="zákl. přenesená",J119,0)</f>
        <v>0</v>
      </c>
      <c r="BH119" s="237">
        <f>IF(N119="sníž. přenesená",J119,0)</f>
        <v>0</v>
      </c>
      <c r="BI119" s="237">
        <f>IF(N119="nulová",J119,0)</f>
        <v>0</v>
      </c>
      <c r="BJ119" s="128" t="s">
        <v>78</v>
      </c>
      <c r="BK119" s="237">
        <f>ROUND(I119*H119,2)</f>
        <v>0</v>
      </c>
      <c r="BL119" s="128" t="s">
        <v>203</v>
      </c>
      <c r="BM119" s="128" t="s">
        <v>3599</v>
      </c>
    </row>
    <row r="120" spans="2:65" s="140" customFormat="1" ht="16.5" customHeight="1">
      <c r="B120" s="141"/>
      <c r="C120" s="266" t="s">
        <v>255</v>
      </c>
      <c r="D120" s="266" t="s">
        <v>297</v>
      </c>
      <c r="E120" s="267" t="s">
        <v>3600</v>
      </c>
      <c r="F120" s="268" t="s">
        <v>3601</v>
      </c>
      <c r="G120" s="269" t="s">
        <v>309</v>
      </c>
      <c r="H120" s="270">
        <v>3.6</v>
      </c>
      <c r="I120" s="30"/>
      <c r="J120" s="271">
        <f>ROUND(I120*H120,2)</f>
        <v>0</v>
      </c>
      <c r="K120" s="268" t="s">
        <v>202</v>
      </c>
      <c r="L120" s="272"/>
      <c r="M120" s="273" t="s">
        <v>5</v>
      </c>
      <c r="N120" s="274" t="s">
        <v>42</v>
      </c>
      <c r="O120" s="142"/>
      <c r="P120" s="235">
        <f>O120*H120</f>
        <v>0</v>
      </c>
      <c r="Q120" s="235">
        <v>0.001</v>
      </c>
      <c r="R120" s="235">
        <f>Q120*H120</f>
        <v>0.0036000000000000003</v>
      </c>
      <c r="S120" s="235">
        <v>0</v>
      </c>
      <c r="T120" s="236">
        <f>S120*H120</f>
        <v>0</v>
      </c>
      <c r="AR120" s="128" t="s">
        <v>230</v>
      </c>
      <c r="AT120" s="128" t="s">
        <v>297</v>
      </c>
      <c r="AU120" s="128" t="s">
        <v>80</v>
      </c>
      <c r="AY120" s="128" t="s">
        <v>196</v>
      </c>
      <c r="BE120" s="237">
        <f>IF(N120="základní",J120,0)</f>
        <v>0</v>
      </c>
      <c r="BF120" s="237">
        <f>IF(N120="snížená",J120,0)</f>
        <v>0</v>
      </c>
      <c r="BG120" s="237">
        <f>IF(N120="zákl. přenesená",J120,0)</f>
        <v>0</v>
      </c>
      <c r="BH120" s="237">
        <f>IF(N120="sníž. přenesená",J120,0)</f>
        <v>0</v>
      </c>
      <c r="BI120" s="237">
        <f>IF(N120="nulová",J120,0)</f>
        <v>0</v>
      </c>
      <c r="BJ120" s="128" t="s">
        <v>78</v>
      </c>
      <c r="BK120" s="237">
        <f>ROUND(I120*H120,2)</f>
        <v>0</v>
      </c>
      <c r="BL120" s="128" t="s">
        <v>203</v>
      </c>
      <c r="BM120" s="128" t="s">
        <v>3602</v>
      </c>
    </row>
    <row r="121" spans="2:65" s="140" customFormat="1" ht="16.5" customHeight="1">
      <c r="B121" s="141"/>
      <c r="C121" s="266" t="s">
        <v>11</v>
      </c>
      <c r="D121" s="266" t="s">
        <v>297</v>
      </c>
      <c r="E121" s="267" t="s">
        <v>3603</v>
      </c>
      <c r="F121" s="268" t="s">
        <v>3604</v>
      </c>
      <c r="G121" s="269" t="s">
        <v>201</v>
      </c>
      <c r="H121" s="270">
        <v>0.5</v>
      </c>
      <c r="I121" s="30"/>
      <c r="J121" s="271">
        <f>ROUND(I121*H121,2)</f>
        <v>0</v>
      </c>
      <c r="K121" s="268" t="s">
        <v>5</v>
      </c>
      <c r="L121" s="272"/>
      <c r="M121" s="273" t="s">
        <v>5</v>
      </c>
      <c r="N121" s="274" t="s">
        <v>42</v>
      </c>
      <c r="O121" s="142"/>
      <c r="P121" s="235">
        <f>O121*H121</f>
        <v>0</v>
      </c>
      <c r="Q121" s="235">
        <v>0</v>
      </c>
      <c r="R121" s="235">
        <f>Q121*H121</f>
        <v>0</v>
      </c>
      <c r="S121" s="235">
        <v>0</v>
      </c>
      <c r="T121" s="236">
        <f>S121*H121</f>
        <v>0</v>
      </c>
      <c r="AR121" s="128" t="s">
        <v>230</v>
      </c>
      <c r="AT121" s="128" t="s">
        <v>297</v>
      </c>
      <c r="AU121" s="128" t="s">
        <v>80</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203</v>
      </c>
      <c r="BM121" s="128" t="s">
        <v>3605</v>
      </c>
    </row>
    <row r="122" spans="2:63" s="215" customFormat="1" ht="29.85" customHeight="1">
      <c r="B122" s="214"/>
      <c r="D122" s="216" t="s">
        <v>70</v>
      </c>
      <c r="E122" s="225" t="s">
        <v>3606</v>
      </c>
      <c r="F122" s="225" t="s">
        <v>3607</v>
      </c>
      <c r="I122" s="25"/>
      <c r="J122" s="226">
        <f>BK122</f>
        <v>0</v>
      </c>
      <c r="L122" s="214"/>
      <c r="M122" s="219"/>
      <c r="N122" s="220"/>
      <c r="O122" s="220"/>
      <c r="P122" s="221">
        <f>SUM(P123:P135)</f>
        <v>0</v>
      </c>
      <c r="Q122" s="220"/>
      <c r="R122" s="221">
        <f>SUM(R123:R135)</f>
        <v>0</v>
      </c>
      <c r="S122" s="220"/>
      <c r="T122" s="222">
        <f>SUM(T123:T135)</f>
        <v>0</v>
      </c>
      <c r="AR122" s="216" t="s">
        <v>78</v>
      </c>
      <c r="AT122" s="223" t="s">
        <v>70</v>
      </c>
      <c r="AU122" s="223" t="s">
        <v>78</v>
      </c>
      <c r="AY122" s="216" t="s">
        <v>196</v>
      </c>
      <c r="BK122" s="224">
        <f>SUM(BK123:BK135)</f>
        <v>0</v>
      </c>
    </row>
    <row r="123" spans="2:65" s="140" customFormat="1" ht="16.5" customHeight="1">
      <c r="B123" s="141"/>
      <c r="C123" s="266" t="s">
        <v>263</v>
      </c>
      <c r="D123" s="266" t="s">
        <v>297</v>
      </c>
      <c r="E123" s="267" t="s">
        <v>3608</v>
      </c>
      <c r="F123" s="268" t="s">
        <v>3609</v>
      </c>
      <c r="G123" s="269" t="s">
        <v>2115</v>
      </c>
      <c r="H123" s="270">
        <v>2</v>
      </c>
      <c r="I123" s="30"/>
      <c r="J123" s="271">
        <f aca="true" t="shared" si="0" ref="J123:J135">ROUND(I123*H123,2)</f>
        <v>0</v>
      </c>
      <c r="K123" s="268" t="s">
        <v>5</v>
      </c>
      <c r="L123" s="272"/>
      <c r="M123" s="273" t="s">
        <v>5</v>
      </c>
      <c r="N123" s="274" t="s">
        <v>42</v>
      </c>
      <c r="O123" s="142"/>
      <c r="P123" s="235">
        <f aca="true" t="shared" si="1" ref="P123:P135">O123*H123</f>
        <v>0</v>
      </c>
      <c r="Q123" s="235">
        <v>0</v>
      </c>
      <c r="R123" s="235">
        <f aca="true" t="shared" si="2" ref="R123:R135">Q123*H123</f>
        <v>0</v>
      </c>
      <c r="S123" s="235">
        <v>0</v>
      </c>
      <c r="T123" s="236">
        <f aca="true" t="shared" si="3" ref="T123:T135">S123*H123</f>
        <v>0</v>
      </c>
      <c r="AR123" s="128" t="s">
        <v>230</v>
      </c>
      <c r="AT123" s="128" t="s">
        <v>297</v>
      </c>
      <c r="AU123" s="128" t="s">
        <v>80</v>
      </c>
      <c r="AY123" s="128" t="s">
        <v>196</v>
      </c>
      <c r="BE123" s="237">
        <f aca="true" t="shared" si="4" ref="BE123:BE135">IF(N123="základní",J123,0)</f>
        <v>0</v>
      </c>
      <c r="BF123" s="237">
        <f aca="true" t="shared" si="5" ref="BF123:BF135">IF(N123="snížená",J123,0)</f>
        <v>0</v>
      </c>
      <c r="BG123" s="237">
        <f aca="true" t="shared" si="6" ref="BG123:BG135">IF(N123="zákl. přenesená",J123,0)</f>
        <v>0</v>
      </c>
      <c r="BH123" s="237">
        <f aca="true" t="shared" si="7" ref="BH123:BH135">IF(N123="sníž. přenesená",J123,0)</f>
        <v>0</v>
      </c>
      <c r="BI123" s="237">
        <f aca="true" t="shared" si="8" ref="BI123:BI135">IF(N123="nulová",J123,0)</f>
        <v>0</v>
      </c>
      <c r="BJ123" s="128" t="s">
        <v>78</v>
      </c>
      <c r="BK123" s="237">
        <f aca="true" t="shared" si="9" ref="BK123:BK135">ROUND(I123*H123,2)</f>
        <v>0</v>
      </c>
      <c r="BL123" s="128" t="s">
        <v>203</v>
      </c>
      <c r="BM123" s="128" t="s">
        <v>3610</v>
      </c>
    </row>
    <row r="124" spans="2:65" s="140" customFormat="1" ht="16.5" customHeight="1">
      <c r="B124" s="141"/>
      <c r="C124" s="266" t="s">
        <v>278</v>
      </c>
      <c r="D124" s="266" t="s">
        <v>297</v>
      </c>
      <c r="E124" s="267" t="s">
        <v>3611</v>
      </c>
      <c r="F124" s="268" t="s">
        <v>3612</v>
      </c>
      <c r="G124" s="269" t="s">
        <v>2115</v>
      </c>
      <c r="H124" s="270">
        <v>30</v>
      </c>
      <c r="I124" s="30"/>
      <c r="J124" s="271">
        <f t="shared" si="0"/>
        <v>0</v>
      </c>
      <c r="K124" s="268" t="s">
        <v>5</v>
      </c>
      <c r="L124" s="272"/>
      <c r="M124" s="273" t="s">
        <v>5</v>
      </c>
      <c r="N124" s="274" t="s">
        <v>42</v>
      </c>
      <c r="O124" s="142"/>
      <c r="P124" s="235">
        <f t="shared" si="1"/>
        <v>0</v>
      </c>
      <c r="Q124" s="235">
        <v>0</v>
      </c>
      <c r="R124" s="235">
        <f t="shared" si="2"/>
        <v>0</v>
      </c>
      <c r="S124" s="235">
        <v>0</v>
      </c>
      <c r="T124" s="236">
        <f t="shared" si="3"/>
        <v>0</v>
      </c>
      <c r="AR124" s="128" t="s">
        <v>230</v>
      </c>
      <c r="AT124" s="128" t="s">
        <v>297</v>
      </c>
      <c r="AU124" s="128" t="s">
        <v>80</v>
      </c>
      <c r="AY124" s="128" t="s">
        <v>196</v>
      </c>
      <c r="BE124" s="237">
        <f t="shared" si="4"/>
        <v>0</v>
      </c>
      <c r="BF124" s="237">
        <f t="shared" si="5"/>
        <v>0</v>
      </c>
      <c r="BG124" s="237">
        <f t="shared" si="6"/>
        <v>0</v>
      </c>
      <c r="BH124" s="237">
        <f t="shared" si="7"/>
        <v>0</v>
      </c>
      <c r="BI124" s="237">
        <f t="shared" si="8"/>
        <v>0</v>
      </c>
      <c r="BJ124" s="128" t="s">
        <v>78</v>
      </c>
      <c r="BK124" s="237">
        <f t="shared" si="9"/>
        <v>0</v>
      </c>
      <c r="BL124" s="128" t="s">
        <v>203</v>
      </c>
      <c r="BM124" s="128" t="s">
        <v>3613</v>
      </c>
    </row>
    <row r="125" spans="2:65" s="140" customFormat="1" ht="16.5" customHeight="1">
      <c r="B125" s="141"/>
      <c r="C125" s="266" t="s">
        <v>269</v>
      </c>
      <c r="D125" s="266" t="s">
        <v>297</v>
      </c>
      <c r="E125" s="267" t="s">
        <v>3614</v>
      </c>
      <c r="F125" s="268" t="s">
        <v>3615</v>
      </c>
      <c r="G125" s="269" t="s">
        <v>2115</v>
      </c>
      <c r="H125" s="270">
        <v>15</v>
      </c>
      <c r="I125" s="30"/>
      <c r="J125" s="271">
        <f t="shared" si="0"/>
        <v>0</v>
      </c>
      <c r="K125" s="268" t="s">
        <v>5</v>
      </c>
      <c r="L125" s="272"/>
      <c r="M125" s="273" t="s">
        <v>5</v>
      </c>
      <c r="N125" s="274" t="s">
        <v>42</v>
      </c>
      <c r="O125" s="142"/>
      <c r="P125" s="235">
        <f t="shared" si="1"/>
        <v>0</v>
      </c>
      <c r="Q125" s="235">
        <v>0</v>
      </c>
      <c r="R125" s="235">
        <f t="shared" si="2"/>
        <v>0</v>
      </c>
      <c r="S125" s="235">
        <v>0</v>
      </c>
      <c r="T125" s="236">
        <f t="shared" si="3"/>
        <v>0</v>
      </c>
      <c r="AR125" s="128" t="s">
        <v>230</v>
      </c>
      <c r="AT125" s="128" t="s">
        <v>297</v>
      </c>
      <c r="AU125" s="128" t="s">
        <v>80</v>
      </c>
      <c r="AY125" s="128" t="s">
        <v>196</v>
      </c>
      <c r="BE125" s="237">
        <f t="shared" si="4"/>
        <v>0</v>
      </c>
      <c r="BF125" s="237">
        <f t="shared" si="5"/>
        <v>0</v>
      </c>
      <c r="BG125" s="237">
        <f t="shared" si="6"/>
        <v>0</v>
      </c>
      <c r="BH125" s="237">
        <f t="shared" si="7"/>
        <v>0</v>
      </c>
      <c r="BI125" s="237">
        <f t="shared" si="8"/>
        <v>0</v>
      </c>
      <c r="BJ125" s="128" t="s">
        <v>78</v>
      </c>
      <c r="BK125" s="237">
        <f t="shared" si="9"/>
        <v>0</v>
      </c>
      <c r="BL125" s="128" t="s">
        <v>203</v>
      </c>
      <c r="BM125" s="128" t="s">
        <v>3616</v>
      </c>
    </row>
    <row r="126" spans="2:65" s="140" customFormat="1" ht="16.5" customHeight="1">
      <c r="B126" s="141"/>
      <c r="C126" s="266" t="s">
        <v>289</v>
      </c>
      <c r="D126" s="266" t="s">
        <v>297</v>
      </c>
      <c r="E126" s="267" t="s">
        <v>3617</v>
      </c>
      <c r="F126" s="268" t="s">
        <v>3618</v>
      </c>
      <c r="G126" s="269" t="s">
        <v>2115</v>
      </c>
      <c r="H126" s="270">
        <v>1</v>
      </c>
      <c r="I126" s="30"/>
      <c r="J126" s="271">
        <f t="shared" si="0"/>
        <v>0</v>
      </c>
      <c r="K126" s="268" t="s">
        <v>5</v>
      </c>
      <c r="L126" s="272"/>
      <c r="M126" s="273" t="s">
        <v>5</v>
      </c>
      <c r="N126" s="274" t="s">
        <v>42</v>
      </c>
      <c r="O126" s="142"/>
      <c r="P126" s="235">
        <f t="shared" si="1"/>
        <v>0</v>
      </c>
      <c r="Q126" s="235">
        <v>0</v>
      </c>
      <c r="R126" s="235">
        <f t="shared" si="2"/>
        <v>0</v>
      </c>
      <c r="S126" s="235">
        <v>0</v>
      </c>
      <c r="T126" s="236">
        <f t="shared" si="3"/>
        <v>0</v>
      </c>
      <c r="AR126" s="128" t="s">
        <v>230</v>
      </c>
      <c r="AT126" s="128" t="s">
        <v>297</v>
      </c>
      <c r="AU126" s="128" t="s">
        <v>80</v>
      </c>
      <c r="AY126" s="128" t="s">
        <v>196</v>
      </c>
      <c r="BE126" s="237">
        <f t="shared" si="4"/>
        <v>0</v>
      </c>
      <c r="BF126" s="237">
        <f t="shared" si="5"/>
        <v>0</v>
      </c>
      <c r="BG126" s="237">
        <f t="shared" si="6"/>
        <v>0</v>
      </c>
      <c r="BH126" s="237">
        <f t="shared" si="7"/>
        <v>0</v>
      </c>
      <c r="BI126" s="237">
        <f t="shared" si="8"/>
        <v>0</v>
      </c>
      <c r="BJ126" s="128" t="s">
        <v>78</v>
      </c>
      <c r="BK126" s="237">
        <f t="shared" si="9"/>
        <v>0</v>
      </c>
      <c r="BL126" s="128" t="s">
        <v>203</v>
      </c>
      <c r="BM126" s="128" t="s">
        <v>3619</v>
      </c>
    </row>
    <row r="127" spans="2:65" s="140" customFormat="1" ht="16.5" customHeight="1">
      <c r="B127" s="141"/>
      <c r="C127" s="266" t="s">
        <v>274</v>
      </c>
      <c r="D127" s="266" t="s">
        <v>297</v>
      </c>
      <c r="E127" s="267" t="s">
        <v>3620</v>
      </c>
      <c r="F127" s="268" t="s">
        <v>3621</v>
      </c>
      <c r="G127" s="269" t="s">
        <v>2115</v>
      </c>
      <c r="H127" s="270">
        <v>9</v>
      </c>
      <c r="I127" s="30"/>
      <c r="J127" s="271">
        <f t="shared" si="0"/>
        <v>0</v>
      </c>
      <c r="K127" s="268" t="s">
        <v>5</v>
      </c>
      <c r="L127" s="272"/>
      <c r="M127" s="273" t="s">
        <v>5</v>
      </c>
      <c r="N127" s="274" t="s">
        <v>42</v>
      </c>
      <c r="O127" s="142"/>
      <c r="P127" s="235">
        <f t="shared" si="1"/>
        <v>0</v>
      </c>
      <c r="Q127" s="235">
        <v>0</v>
      </c>
      <c r="R127" s="235">
        <f t="shared" si="2"/>
        <v>0</v>
      </c>
      <c r="S127" s="235">
        <v>0</v>
      </c>
      <c r="T127" s="236">
        <f t="shared" si="3"/>
        <v>0</v>
      </c>
      <c r="AR127" s="128" t="s">
        <v>230</v>
      </c>
      <c r="AT127" s="128" t="s">
        <v>297</v>
      </c>
      <c r="AU127" s="128" t="s">
        <v>80</v>
      </c>
      <c r="AY127" s="128" t="s">
        <v>196</v>
      </c>
      <c r="BE127" s="237">
        <f t="shared" si="4"/>
        <v>0</v>
      </c>
      <c r="BF127" s="237">
        <f t="shared" si="5"/>
        <v>0</v>
      </c>
      <c r="BG127" s="237">
        <f t="shared" si="6"/>
        <v>0</v>
      </c>
      <c r="BH127" s="237">
        <f t="shared" si="7"/>
        <v>0</v>
      </c>
      <c r="BI127" s="237">
        <f t="shared" si="8"/>
        <v>0</v>
      </c>
      <c r="BJ127" s="128" t="s">
        <v>78</v>
      </c>
      <c r="BK127" s="237">
        <f t="shared" si="9"/>
        <v>0</v>
      </c>
      <c r="BL127" s="128" t="s">
        <v>203</v>
      </c>
      <c r="BM127" s="128" t="s">
        <v>3622</v>
      </c>
    </row>
    <row r="128" spans="2:65" s="140" customFormat="1" ht="16.5" customHeight="1">
      <c r="B128" s="141"/>
      <c r="C128" s="266" t="s">
        <v>10</v>
      </c>
      <c r="D128" s="266" t="s">
        <v>297</v>
      </c>
      <c r="E128" s="267" t="s">
        <v>3623</v>
      </c>
      <c r="F128" s="268" t="s">
        <v>3624</v>
      </c>
      <c r="G128" s="269" t="s">
        <v>2115</v>
      </c>
      <c r="H128" s="270">
        <v>5</v>
      </c>
      <c r="I128" s="30"/>
      <c r="J128" s="271">
        <f t="shared" si="0"/>
        <v>0</v>
      </c>
      <c r="K128" s="268" t="s">
        <v>5</v>
      </c>
      <c r="L128" s="272"/>
      <c r="M128" s="273" t="s">
        <v>5</v>
      </c>
      <c r="N128" s="274" t="s">
        <v>42</v>
      </c>
      <c r="O128" s="142"/>
      <c r="P128" s="235">
        <f t="shared" si="1"/>
        <v>0</v>
      </c>
      <c r="Q128" s="235">
        <v>0</v>
      </c>
      <c r="R128" s="235">
        <f t="shared" si="2"/>
        <v>0</v>
      </c>
      <c r="S128" s="235">
        <v>0</v>
      </c>
      <c r="T128" s="236">
        <f t="shared" si="3"/>
        <v>0</v>
      </c>
      <c r="AR128" s="128" t="s">
        <v>230</v>
      </c>
      <c r="AT128" s="128" t="s">
        <v>297</v>
      </c>
      <c r="AU128" s="128" t="s">
        <v>80</v>
      </c>
      <c r="AY128" s="128" t="s">
        <v>196</v>
      </c>
      <c r="BE128" s="237">
        <f t="shared" si="4"/>
        <v>0</v>
      </c>
      <c r="BF128" s="237">
        <f t="shared" si="5"/>
        <v>0</v>
      </c>
      <c r="BG128" s="237">
        <f t="shared" si="6"/>
        <v>0</v>
      </c>
      <c r="BH128" s="237">
        <f t="shared" si="7"/>
        <v>0</v>
      </c>
      <c r="BI128" s="237">
        <f t="shared" si="8"/>
        <v>0</v>
      </c>
      <c r="BJ128" s="128" t="s">
        <v>78</v>
      </c>
      <c r="BK128" s="237">
        <f t="shared" si="9"/>
        <v>0</v>
      </c>
      <c r="BL128" s="128" t="s">
        <v>203</v>
      </c>
      <c r="BM128" s="128" t="s">
        <v>3625</v>
      </c>
    </row>
    <row r="129" spans="2:65" s="140" customFormat="1" ht="16.5" customHeight="1">
      <c r="B129" s="141"/>
      <c r="C129" s="266" t="s">
        <v>281</v>
      </c>
      <c r="D129" s="266" t="s">
        <v>297</v>
      </c>
      <c r="E129" s="267" t="s">
        <v>3626</v>
      </c>
      <c r="F129" s="268" t="s">
        <v>3627</v>
      </c>
      <c r="G129" s="269" t="s">
        <v>2115</v>
      </c>
      <c r="H129" s="270">
        <v>5</v>
      </c>
      <c r="I129" s="30"/>
      <c r="J129" s="271">
        <f t="shared" si="0"/>
        <v>0</v>
      </c>
      <c r="K129" s="268" t="s">
        <v>5</v>
      </c>
      <c r="L129" s="272"/>
      <c r="M129" s="273" t="s">
        <v>5</v>
      </c>
      <c r="N129" s="274" t="s">
        <v>42</v>
      </c>
      <c r="O129" s="142"/>
      <c r="P129" s="235">
        <f t="shared" si="1"/>
        <v>0</v>
      </c>
      <c r="Q129" s="235">
        <v>0</v>
      </c>
      <c r="R129" s="235">
        <f t="shared" si="2"/>
        <v>0</v>
      </c>
      <c r="S129" s="235">
        <v>0</v>
      </c>
      <c r="T129" s="236">
        <f t="shared" si="3"/>
        <v>0</v>
      </c>
      <c r="AR129" s="128" t="s">
        <v>230</v>
      </c>
      <c r="AT129" s="128" t="s">
        <v>297</v>
      </c>
      <c r="AU129" s="128" t="s">
        <v>80</v>
      </c>
      <c r="AY129" s="128" t="s">
        <v>196</v>
      </c>
      <c r="BE129" s="237">
        <f t="shared" si="4"/>
        <v>0</v>
      </c>
      <c r="BF129" s="237">
        <f t="shared" si="5"/>
        <v>0</v>
      </c>
      <c r="BG129" s="237">
        <f t="shared" si="6"/>
        <v>0</v>
      </c>
      <c r="BH129" s="237">
        <f t="shared" si="7"/>
        <v>0</v>
      </c>
      <c r="BI129" s="237">
        <f t="shared" si="8"/>
        <v>0</v>
      </c>
      <c r="BJ129" s="128" t="s">
        <v>78</v>
      </c>
      <c r="BK129" s="237">
        <f t="shared" si="9"/>
        <v>0</v>
      </c>
      <c r="BL129" s="128" t="s">
        <v>203</v>
      </c>
      <c r="BM129" s="128" t="s">
        <v>3628</v>
      </c>
    </row>
    <row r="130" spans="2:65" s="140" customFormat="1" ht="16.5" customHeight="1">
      <c r="B130" s="141"/>
      <c r="C130" s="266" t="s">
        <v>306</v>
      </c>
      <c r="D130" s="266" t="s">
        <v>297</v>
      </c>
      <c r="E130" s="267" t="s">
        <v>3629</v>
      </c>
      <c r="F130" s="268" t="s">
        <v>3630</v>
      </c>
      <c r="G130" s="269" t="s">
        <v>2115</v>
      </c>
      <c r="H130" s="270">
        <v>5</v>
      </c>
      <c r="I130" s="30"/>
      <c r="J130" s="271">
        <f t="shared" si="0"/>
        <v>0</v>
      </c>
      <c r="K130" s="268" t="s">
        <v>5</v>
      </c>
      <c r="L130" s="272"/>
      <c r="M130" s="273" t="s">
        <v>5</v>
      </c>
      <c r="N130" s="274" t="s">
        <v>42</v>
      </c>
      <c r="O130" s="142"/>
      <c r="P130" s="235">
        <f t="shared" si="1"/>
        <v>0</v>
      </c>
      <c r="Q130" s="235">
        <v>0</v>
      </c>
      <c r="R130" s="235">
        <f t="shared" si="2"/>
        <v>0</v>
      </c>
      <c r="S130" s="235">
        <v>0</v>
      </c>
      <c r="T130" s="236">
        <f t="shared" si="3"/>
        <v>0</v>
      </c>
      <c r="AR130" s="128" t="s">
        <v>230</v>
      </c>
      <c r="AT130" s="128" t="s">
        <v>297</v>
      </c>
      <c r="AU130" s="128" t="s">
        <v>80</v>
      </c>
      <c r="AY130" s="128" t="s">
        <v>196</v>
      </c>
      <c r="BE130" s="237">
        <f t="shared" si="4"/>
        <v>0</v>
      </c>
      <c r="BF130" s="237">
        <f t="shared" si="5"/>
        <v>0</v>
      </c>
      <c r="BG130" s="237">
        <f t="shared" si="6"/>
        <v>0</v>
      </c>
      <c r="BH130" s="237">
        <f t="shared" si="7"/>
        <v>0</v>
      </c>
      <c r="BI130" s="237">
        <f t="shared" si="8"/>
        <v>0</v>
      </c>
      <c r="BJ130" s="128" t="s">
        <v>78</v>
      </c>
      <c r="BK130" s="237">
        <f t="shared" si="9"/>
        <v>0</v>
      </c>
      <c r="BL130" s="128" t="s">
        <v>203</v>
      </c>
      <c r="BM130" s="128" t="s">
        <v>3631</v>
      </c>
    </row>
    <row r="131" spans="2:65" s="140" customFormat="1" ht="16.5" customHeight="1">
      <c r="B131" s="141"/>
      <c r="C131" s="266" t="s">
        <v>286</v>
      </c>
      <c r="D131" s="266" t="s">
        <v>297</v>
      </c>
      <c r="E131" s="267" t="s">
        <v>3632</v>
      </c>
      <c r="F131" s="268" t="s">
        <v>3633</v>
      </c>
      <c r="G131" s="269" t="s">
        <v>2115</v>
      </c>
      <c r="H131" s="270">
        <v>5</v>
      </c>
      <c r="I131" s="30"/>
      <c r="J131" s="271">
        <f t="shared" si="0"/>
        <v>0</v>
      </c>
      <c r="K131" s="268" t="s">
        <v>5</v>
      </c>
      <c r="L131" s="272"/>
      <c r="M131" s="273" t="s">
        <v>5</v>
      </c>
      <c r="N131" s="274" t="s">
        <v>42</v>
      </c>
      <c r="O131" s="142"/>
      <c r="P131" s="235">
        <f t="shared" si="1"/>
        <v>0</v>
      </c>
      <c r="Q131" s="235">
        <v>0</v>
      </c>
      <c r="R131" s="235">
        <f t="shared" si="2"/>
        <v>0</v>
      </c>
      <c r="S131" s="235">
        <v>0</v>
      </c>
      <c r="T131" s="236">
        <f t="shared" si="3"/>
        <v>0</v>
      </c>
      <c r="AR131" s="128" t="s">
        <v>230</v>
      </c>
      <c r="AT131" s="128" t="s">
        <v>297</v>
      </c>
      <c r="AU131" s="128" t="s">
        <v>80</v>
      </c>
      <c r="AY131" s="128" t="s">
        <v>196</v>
      </c>
      <c r="BE131" s="237">
        <f t="shared" si="4"/>
        <v>0</v>
      </c>
      <c r="BF131" s="237">
        <f t="shared" si="5"/>
        <v>0</v>
      </c>
      <c r="BG131" s="237">
        <f t="shared" si="6"/>
        <v>0</v>
      </c>
      <c r="BH131" s="237">
        <f t="shared" si="7"/>
        <v>0</v>
      </c>
      <c r="BI131" s="237">
        <f t="shared" si="8"/>
        <v>0</v>
      </c>
      <c r="BJ131" s="128" t="s">
        <v>78</v>
      </c>
      <c r="BK131" s="237">
        <f t="shared" si="9"/>
        <v>0</v>
      </c>
      <c r="BL131" s="128" t="s">
        <v>203</v>
      </c>
      <c r="BM131" s="128" t="s">
        <v>3634</v>
      </c>
    </row>
    <row r="132" spans="2:65" s="140" customFormat="1" ht="16.5" customHeight="1">
      <c r="B132" s="141"/>
      <c r="C132" s="266" t="s">
        <v>317</v>
      </c>
      <c r="D132" s="266" t="s">
        <v>297</v>
      </c>
      <c r="E132" s="267" t="s">
        <v>3635</v>
      </c>
      <c r="F132" s="268" t="s">
        <v>3636</v>
      </c>
      <c r="G132" s="269" t="s">
        <v>2115</v>
      </c>
      <c r="H132" s="270">
        <v>4</v>
      </c>
      <c r="I132" s="30"/>
      <c r="J132" s="271">
        <f t="shared" si="0"/>
        <v>0</v>
      </c>
      <c r="K132" s="268" t="s">
        <v>5</v>
      </c>
      <c r="L132" s="272"/>
      <c r="M132" s="273" t="s">
        <v>5</v>
      </c>
      <c r="N132" s="274" t="s">
        <v>42</v>
      </c>
      <c r="O132" s="142"/>
      <c r="P132" s="235">
        <f t="shared" si="1"/>
        <v>0</v>
      </c>
      <c r="Q132" s="235">
        <v>0</v>
      </c>
      <c r="R132" s="235">
        <f t="shared" si="2"/>
        <v>0</v>
      </c>
      <c r="S132" s="235">
        <v>0</v>
      </c>
      <c r="T132" s="236">
        <f t="shared" si="3"/>
        <v>0</v>
      </c>
      <c r="AR132" s="128" t="s">
        <v>230</v>
      </c>
      <c r="AT132" s="128" t="s">
        <v>297</v>
      </c>
      <c r="AU132" s="128" t="s">
        <v>80</v>
      </c>
      <c r="AY132" s="128" t="s">
        <v>196</v>
      </c>
      <c r="BE132" s="237">
        <f t="shared" si="4"/>
        <v>0</v>
      </c>
      <c r="BF132" s="237">
        <f t="shared" si="5"/>
        <v>0</v>
      </c>
      <c r="BG132" s="237">
        <f t="shared" si="6"/>
        <v>0</v>
      </c>
      <c r="BH132" s="237">
        <f t="shared" si="7"/>
        <v>0</v>
      </c>
      <c r="BI132" s="237">
        <f t="shared" si="8"/>
        <v>0</v>
      </c>
      <c r="BJ132" s="128" t="s">
        <v>78</v>
      </c>
      <c r="BK132" s="237">
        <f t="shared" si="9"/>
        <v>0</v>
      </c>
      <c r="BL132" s="128" t="s">
        <v>203</v>
      </c>
      <c r="BM132" s="128" t="s">
        <v>3637</v>
      </c>
    </row>
    <row r="133" spans="2:65" s="140" customFormat="1" ht="16.5" customHeight="1">
      <c r="B133" s="141"/>
      <c r="C133" s="266" t="s">
        <v>292</v>
      </c>
      <c r="D133" s="266" t="s">
        <v>297</v>
      </c>
      <c r="E133" s="267" t="s">
        <v>3638</v>
      </c>
      <c r="F133" s="268" t="s">
        <v>3639</v>
      </c>
      <c r="G133" s="269" t="s">
        <v>2115</v>
      </c>
      <c r="H133" s="270">
        <v>1</v>
      </c>
      <c r="I133" s="30"/>
      <c r="J133" s="271">
        <f t="shared" si="0"/>
        <v>0</v>
      </c>
      <c r="K133" s="268" t="s">
        <v>5</v>
      </c>
      <c r="L133" s="272"/>
      <c r="M133" s="273" t="s">
        <v>5</v>
      </c>
      <c r="N133" s="274" t="s">
        <v>42</v>
      </c>
      <c r="O133" s="142"/>
      <c r="P133" s="235">
        <f t="shared" si="1"/>
        <v>0</v>
      </c>
      <c r="Q133" s="235">
        <v>0</v>
      </c>
      <c r="R133" s="235">
        <f t="shared" si="2"/>
        <v>0</v>
      </c>
      <c r="S133" s="235">
        <v>0</v>
      </c>
      <c r="T133" s="236">
        <f t="shared" si="3"/>
        <v>0</v>
      </c>
      <c r="AR133" s="128" t="s">
        <v>230</v>
      </c>
      <c r="AT133" s="128" t="s">
        <v>297</v>
      </c>
      <c r="AU133" s="128" t="s">
        <v>80</v>
      </c>
      <c r="AY133" s="128" t="s">
        <v>196</v>
      </c>
      <c r="BE133" s="237">
        <f t="shared" si="4"/>
        <v>0</v>
      </c>
      <c r="BF133" s="237">
        <f t="shared" si="5"/>
        <v>0</v>
      </c>
      <c r="BG133" s="237">
        <f t="shared" si="6"/>
        <v>0</v>
      </c>
      <c r="BH133" s="237">
        <f t="shared" si="7"/>
        <v>0</v>
      </c>
      <c r="BI133" s="237">
        <f t="shared" si="8"/>
        <v>0</v>
      </c>
      <c r="BJ133" s="128" t="s">
        <v>78</v>
      </c>
      <c r="BK133" s="237">
        <f t="shared" si="9"/>
        <v>0</v>
      </c>
      <c r="BL133" s="128" t="s">
        <v>203</v>
      </c>
      <c r="BM133" s="128" t="s">
        <v>3640</v>
      </c>
    </row>
    <row r="134" spans="2:65" s="140" customFormat="1" ht="16.5" customHeight="1">
      <c r="B134" s="141"/>
      <c r="C134" s="266" t="s">
        <v>327</v>
      </c>
      <c r="D134" s="266" t="s">
        <v>297</v>
      </c>
      <c r="E134" s="267" t="s">
        <v>3641</v>
      </c>
      <c r="F134" s="268" t="s">
        <v>3642</v>
      </c>
      <c r="G134" s="269" t="s">
        <v>2115</v>
      </c>
      <c r="H134" s="270">
        <v>9</v>
      </c>
      <c r="I134" s="30"/>
      <c r="J134" s="271">
        <f t="shared" si="0"/>
        <v>0</v>
      </c>
      <c r="K134" s="268" t="s">
        <v>5</v>
      </c>
      <c r="L134" s="272"/>
      <c r="M134" s="273" t="s">
        <v>5</v>
      </c>
      <c r="N134" s="274" t="s">
        <v>42</v>
      </c>
      <c r="O134" s="142"/>
      <c r="P134" s="235">
        <f t="shared" si="1"/>
        <v>0</v>
      </c>
      <c r="Q134" s="235">
        <v>0</v>
      </c>
      <c r="R134" s="235">
        <f t="shared" si="2"/>
        <v>0</v>
      </c>
      <c r="S134" s="235">
        <v>0</v>
      </c>
      <c r="T134" s="236">
        <f t="shared" si="3"/>
        <v>0</v>
      </c>
      <c r="AR134" s="128" t="s">
        <v>230</v>
      </c>
      <c r="AT134" s="128" t="s">
        <v>297</v>
      </c>
      <c r="AU134" s="128" t="s">
        <v>80</v>
      </c>
      <c r="AY134" s="128" t="s">
        <v>196</v>
      </c>
      <c r="BE134" s="237">
        <f t="shared" si="4"/>
        <v>0</v>
      </c>
      <c r="BF134" s="237">
        <f t="shared" si="5"/>
        <v>0</v>
      </c>
      <c r="BG134" s="237">
        <f t="shared" si="6"/>
        <v>0</v>
      </c>
      <c r="BH134" s="237">
        <f t="shared" si="7"/>
        <v>0</v>
      </c>
      <c r="BI134" s="237">
        <f t="shared" si="8"/>
        <v>0</v>
      </c>
      <c r="BJ134" s="128" t="s">
        <v>78</v>
      </c>
      <c r="BK134" s="237">
        <f t="shared" si="9"/>
        <v>0</v>
      </c>
      <c r="BL134" s="128" t="s">
        <v>203</v>
      </c>
      <c r="BM134" s="128" t="s">
        <v>3643</v>
      </c>
    </row>
    <row r="135" spans="2:65" s="140" customFormat="1" ht="16.5" customHeight="1">
      <c r="B135" s="141"/>
      <c r="C135" s="266" t="s">
        <v>296</v>
      </c>
      <c r="D135" s="266" t="s">
        <v>297</v>
      </c>
      <c r="E135" s="267" t="s">
        <v>3644</v>
      </c>
      <c r="F135" s="268" t="s">
        <v>3645</v>
      </c>
      <c r="G135" s="269" t="s">
        <v>2115</v>
      </c>
      <c r="H135" s="270">
        <v>7</v>
      </c>
      <c r="I135" s="30"/>
      <c r="J135" s="271">
        <f t="shared" si="0"/>
        <v>0</v>
      </c>
      <c r="K135" s="268" t="s">
        <v>5</v>
      </c>
      <c r="L135" s="272"/>
      <c r="M135" s="273" t="s">
        <v>5</v>
      </c>
      <c r="N135" s="290" t="s">
        <v>42</v>
      </c>
      <c r="O135" s="284"/>
      <c r="P135" s="285">
        <f t="shared" si="1"/>
        <v>0</v>
      </c>
      <c r="Q135" s="285">
        <v>0</v>
      </c>
      <c r="R135" s="285">
        <f t="shared" si="2"/>
        <v>0</v>
      </c>
      <c r="S135" s="285">
        <v>0</v>
      </c>
      <c r="T135" s="286">
        <f t="shared" si="3"/>
        <v>0</v>
      </c>
      <c r="AR135" s="128" t="s">
        <v>230</v>
      </c>
      <c r="AT135" s="128" t="s">
        <v>297</v>
      </c>
      <c r="AU135" s="128" t="s">
        <v>80</v>
      </c>
      <c r="AY135" s="128" t="s">
        <v>196</v>
      </c>
      <c r="BE135" s="237">
        <f t="shared" si="4"/>
        <v>0</v>
      </c>
      <c r="BF135" s="237">
        <f t="shared" si="5"/>
        <v>0</v>
      </c>
      <c r="BG135" s="237">
        <f t="shared" si="6"/>
        <v>0</v>
      </c>
      <c r="BH135" s="237">
        <f t="shared" si="7"/>
        <v>0</v>
      </c>
      <c r="BI135" s="237">
        <f t="shared" si="8"/>
        <v>0</v>
      </c>
      <c r="BJ135" s="128" t="s">
        <v>78</v>
      </c>
      <c r="BK135" s="237">
        <f t="shared" si="9"/>
        <v>0</v>
      </c>
      <c r="BL135" s="128" t="s">
        <v>203</v>
      </c>
      <c r="BM135" s="128" t="s">
        <v>3646</v>
      </c>
    </row>
    <row r="136" spans="2:12" s="140" customFormat="1" ht="6.95" customHeight="1">
      <c r="B136" s="167"/>
      <c r="C136" s="168"/>
      <c r="D136" s="168"/>
      <c r="E136" s="168"/>
      <c r="F136" s="168"/>
      <c r="G136" s="168"/>
      <c r="H136" s="168"/>
      <c r="I136" s="17"/>
      <c r="J136" s="168"/>
      <c r="K136" s="168"/>
      <c r="L136" s="141"/>
    </row>
  </sheetData>
  <sheetProtection password="CC4E" sheet="1" objects="1" scenarios="1" selectLockedCells="1"/>
  <autoFilter ref="C78:K135"/>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2" activePane="bottomLeft" state="frozen"/>
      <selection pane="bottomLeft" activeCell="I24" sqref="I24"/>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28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127</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s="140" customFormat="1" ht="15">
      <c r="B8" s="141"/>
      <c r="C8" s="142"/>
      <c r="D8" s="137" t="s">
        <v>134</v>
      </c>
      <c r="E8" s="142"/>
      <c r="F8" s="142"/>
      <c r="G8" s="142"/>
      <c r="H8" s="142"/>
      <c r="I8" s="10"/>
      <c r="J8" s="142"/>
      <c r="K8" s="144"/>
    </row>
    <row r="9" spans="2:11" s="140" customFormat="1" ht="36.95" customHeight="1">
      <c r="B9" s="141"/>
      <c r="C9" s="142"/>
      <c r="D9" s="142"/>
      <c r="E9" s="145" t="s">
        <v>3647</v>
      </c>
      <c r="F9" s="143"/>
      <c r="G9" s="143"/>
      <c r="H9" s="143"/>
      <c r="I9" s="10"/>
      <c r="J9" s="142"/>
      <c r="K9" s="144"/>
    </row>
    <row r="10" spans="2:11" s="140" customFormat="1" ht="13.5">
      <c r="B10" s="141"/>
      <c r="C10" s="142"/>
      <c r="D10" s="142"/>
      <c r="E10" s="142"/>
      <c r="F10" s="142"/>
      <c r="G10" s="142"/>
      <c r="H10" s="142"/>
      <c r="I10" s="10"/>
      <c r="J10" s="142"/>
      <c r="K10" s="144"/>
    </row>
    <row r="11" spans="2:11" s="140" customFormat="1" ht="14.45" customHeight="1">
      <c r="B11" s="141"/>
      <c r="C11" s="142"/>
      <c r="D11" s="137" t="s">
        <v>21</v>
      </c>
      <c r="E11" s="142"/>
      <c r="F11" s="146" t="s">
        <v>5</v>
      </c>
      <c r="G11" s="142"/>
      <c r="H11" s="142"/>
      <c r="I11" s="11" t="s">
        <v>22</v>
      </c>
      <c r="J11" s="146" t="s">
        <v>5</v>
      </c>
      <c r="K11" s="144"/>
    </row>
    <row r="12" spans="2:11" s="140" customFormat="1" ht="14.45" customHeight="1">
      <c r="B12" s="141"/>
      <c r="C12" s="142"/>
      <c r="D12" s="137" t="s">
        <v>23</v>
      </c>
      <c r="E12" s="142"/>
      <c r="F12" s="146" t="s">
        <v>24</v>
      </c>
      <c r="G12" s="142"/>
      <c r="H12" s="142"/>
      <c r="I12" s="11" t="s">
        <v>25</v>
      </c>
      <c r="J12" s="147">
        <f>'Rekapitulace stavby'!AN8</f>
        <v>43418</v>
      </c>
      <c r="K12" s="144"/>
    </row>
    <row r="13" spans="2:11" s="140" customFormat="1" ht="10.9" customHeight="1">
      <c r="B13" s="141"/>
      <c r="C13" s="142"/>
      <c r="D13" s="142"/>
      <c r="E13" s="142"/>
      <c r="F13" s="142"/>
      <c r="G13" s="142"/>
      <c r="H13" s="142"/>
      <c r="I13" s="10"/>
      <c r="J13" s="142"/>
      <c r="K13" s="144"/>
    </row>
    <row r="14" spans="2:11" s="140" customFormat="1" ht="14.45" customHeight="1">
      <c r="B14" s="141"/>
      <c r="C14" s="142"/>
      <c r="D14" s="137" t="s">
        <v>26</v>
      </c>
      <c r="E14" s="142"/>
      <c r="F14" s="142"/>
      <c r="G14" s="142"/>
      <c r="H14" s="142"/>
      <c r="I14" s="11" t="s">
        <v>27</v>
      </c>
      <c r="J14" s="146" t="s">
        <v>5</v>
      </c>
      <c r="K14" s="144"/>
    </row>
    <row r="15" spans="2:11" s="140" customFormat="1" ht="18" customHeight="1">
      <c r="B15" s="141"/>
      <c r="C15" s="142"/>
      <c r="D15" s="142"/>
      <c r="E15" s="146" t="s">
        <v>28</v>
      </c>
      <c r="F15" s="142"/>
      <c r="G15" s="142"/>
      <c r="H15" s="142"/>
      <c r="I15" s="11" t="s">
        <v>29</v>
      </c>
      <c r="J15" s="146" t="s">
        <v>5</v>
      </c>
      <c r="K15" s="144"/>
    </row>
    <row r="16" spans="2:11" s="140" customFormat="1" ht="6.95" customHeight="1">
      <c r="B16" s="141"/>
      <c r="C16" s="142"/>
      <c r="D16" s="142"/>
      <c r="E16" s="142"/>
      <c r="F16" s="142"/>
      <c r="G16" s="142"/>
      <c r="H16" s="142"/>
      <c r="I16" s="10"/>
      <c r="J16" s="142"/>
      <c r="K16" s="144"/>
    </row>
    <row r="17" spans="2:11" s="140" customFormat="1" ht="14.45" customHeight="1">
      <c r="B17" s="141"/>
      <c r="C17" s="142"/>
      <c r="D17" s="137" t="s">
        <v>30</v>
      </c>
      <c r="E17" s="142"/>
      <c r="F17" s="142"/>
      <c r="G17" s="142"/>
      <c r="H17" s="142"/>
      <c r="I17" s="11" t="s">
        <v>27</v>
      </c>
      <c r="J17" s="146" t="str">
        <f>IF('Rekapitulace stavby'!AN13="Vyplň údaj","",IF('Rekapitulace stavby'!AN13="","",'Rekapitulace stavby'!AN13))</f>
        <v/>
      </c>
      <c r="K17" s="144"/>
    </row>
    <row r="18" spans="2:11" s="140" customFormat="1" ht="18" customHeight="1">
      <c r="B18" s="141"/>
      <c r="C18" s="142"/>
      <c r="D18" s="142"/>
      <c r="E18" s="146" t="str">
        <f>IF('Rekapitulace stavby'!E14="Vyplň údaj","",IF('Rekapitulace stavby'!E14="","",'Rekapitulace stavby'!E14))</f>
        <v/>
      </c>
      <c r="F18" s="142"/>
      <c r="G18" s="142"/>
      <c r="H18" s="142"/>
      <c r="I18" s="11" t="s">
        <v>29</v>
      </c>
      <c r="J18" s="146" t="str">
        <f>IF('Rekapitulace stavby'!AN14="Vyplň údaj","",IF('Rekapitulace stavby'!AN14="","",'Rekapitulace stavby'!AN14))</f>
        <v/>
      </c>
      <c r="K18" s="144"/>
    </row>
    <row r="19" spans="2:11" s="140" customFormat="1" ht="6.95" customHeight="1">
      <c r="B19" s="141"/>
      <c r="C19" s="142"/>
      <c r="D19" s="142"/>
      <c r="E19" s="142"/>
      <c r="F19" s="142"/>
      <c r="G19" s="142"/>
      <c r="H19" s="142"/>
      <c r="I19" s="10"/>
      <c r="J19" s="142"/>
      <c r="K19" s="144"/>
    </row>
    <row r="20" spans="2:11" s="140" customFormat="1" ht="14.45" customHeight="1">
      <c r="B20" s="141"/>
      <c r="C20" s="142"/>
      <c r="D20" s="137" t="s">
        <v>32</v>
      </c>
      <c r="E20" s="142"/>
      <c r="F20" s="142"/>
      <c r="G20" s="142"/>
      <c r="H20" s="142"/>
      <c r="I20" s="11" t="s">
        <v>27</v>
      </c>
      <c r="J20" s="146" t="s">
        <v>5</v>
      </c>
      <c r="K20" s="144"/>
    </row>
    <row r="21" spans="2:11" s="140" customFormat="1" ht="18" customHeight="1">
      <c r="B21" s="141"/>
      <c r="C21" s="142"/>
      <c r="D21" s="142"/>
      <c r="E21" s="146" t="s">
        <v>33</v>
      </c>
      <c r="F21" s="142"/>
      <c r="G21" s="142"/>
      <c r="H21" s="142"/>
      <c r="I21" s="11" t="s">
        <v>29</v>
      </c>
      <c r="J21" s="146" t="s">
        <v>5</v>
      </c>
      <c r="K21" s="144"/>
    </row>
    <row r="22" spans="2:11" s="140" customFormat="1" ht="6.95" customHeight="1">
      <c r="B22" s="141"/>
      <c r="C22" s="142"/>
      <c r="D22" s="142"/>
      <c r="E22" s="142"/>
      <c r="F22" s="142"/>
      <c r="G22" s="142"/>
      <c r="H22" s="142"/>
      <c r="I22" s="10"/>
      <c r="J22" s="142"/>
      <c r="K22" s="144"/>
    </row>
    <row r="23" spans="2:11" s="140" customFormat="1" ht="14.45" customHeight="1">
      <c r="B23" s="141"/>
      <c r="C23" s="142"/>
      <c r="D23" s="137" t="s">
        <v>35</v>
      </c>
      <c r="E23" s="142"/>
      <c r="F23" s="142"/>
      <c r="G23" s="142"/>
      <c r="H23" s="142"/>
      <c r="I23" s="10"/>
      <c r="J23" s="142"/>
      <c r="K23" s="144"/>
    </row>
    <row r="24" spans="2:11" s="152" customFormat="1" ht="16.5" customHeight="1">
      <c r="B24" s="148"/>
      <c r="C24" s="149"/>
      <c r="D24" s="149"/>
      <c r="E24" s="150" t="s">
        <v>5</v>
      </c>
      <c r="F24" s="150"/>
      <c r="G24" s="150"/>
      <c r="H24" s="150"/>
      <c r="I24" s="12"/>
      <c r="J24" s="149"/>
      <c r="K24" s="151"/>
    </row>
    <row r="25" spans="2:11" s="140" customFormat="1" ht="6.95" customHeight="1">
      <c r="B25" s="141"/>
      <c r="C25" s="142"/>
      <c r="D25" s="142"/>
      <c r="E25" s="142"/>
      <c r="F25" s="142"/>
      <c r="G25" s="142"/>
      <c r="H25" s="142"/>
      <c r="I25" s="10"/>
      <c r="J25" s="142"/>
      <c r="K25" s="144"/>
    </row>
    <row r="26" spans="2:11" s="140" customFormat="1" ht="6.95" customHeight="1">
      <c r="B26" s="141"/>
      <c r="C26" s="142"/>
      <c r="D26" s="153"/>
      <c r="E26" s="153"/>
      <c r="F26" s="153"/>
      <c r="G26" s="153"/>
      <c r="H26" s="153"/>
      <c r="I26" s="13"/>
      <c r="J26" s="153"/>
      <c r="K26" s="154"/>
    </row>
    <row r="27" spans="2:11" s="140" customFormat="1" ht="25.35" customHeight="1">
      <c r="B27" s="141"/>
      <c r="C27" s="142"/>
      <c r="D27" s="155" t="s">
        <v>37</v>
      </c>
      <c r="E27" s="142"/>
      <c r="F27" s="142"/>
      <c r="G27" s="142"/>
      <c r="H27" s="142"/>
      <c r="I27" s="10"/>
      <c r="J27" s="156">
        <f>ROUND(J81,2)</f>
        <v>0</v>
      </c>
      <c r="K27" s="144"/>
    </row>
    <row r="28" spans="2:11" s="140" customFormat="1" ht="6.95" customHeight="1">
      <c r="B28" s="141"/>
      <c r="C28" s="142"/>
      <c r="D28" s="153"/>
      <c r="E28" s="153"/>
      <c r="F28" s="153"/>
      <c r="G28" s="153"/>
      <c r="H28" s="153"/>
      <c r="I28" s="13"/>
      <c r="J28" s="153"/>
      <c r="K28" s="154"/>
    </row>
    <row r="29" spans="2:11" s="140" customFormat="1" ht="14.45" customHeight="1">
      <c r="B29" s="141"/>
      <c r="C29" s="142"/>
      <c r="D29" s="142"/>
      <c r="E29" s="142"/>
      <c r="F29" s="157" t="s">
        <v>39</v>
      </c>
      <c r="G29" s="142"/>
      <c r="H29" s="142"/>
      <c r="I29" s="14" t="s">
        <v>38</v>
      </c>
      <c r="J29" s="157" t="s">
        <v>40</v>
      </c>
      <c r="K29" s="144"/>
    </row>
    <row r="30" spans="2:11" s="140" customFormat="1" ht="14.45" customHeight="1">
      <c r="B30" s="141"/>
      <c r="C30" s="142"/>
      <c r="D30" s="158" t="s">
        <v>41</v>
      </c>
      <c r="E30" s="158" t="s">
        <v>42</v>
      </c>
      <c r="F30" s="159">
        <f>ROUND(SUM(BE81:BE167),2)</f>
        <v>0</v>
      </c>
      <c r="G30" s="142"/>
      <c r="H30" s="142"/>
      <c r="I30" s="15">
        <v>0.21</v>
      </c>
      <c r="J30" s="159">
        <f>ROUND(ROUND((SUM(BE81:BE167)),2)*I30,2)</f>
        <v>0</v>
      </c>
      <c r="K30" s="144"/>
    </row>
    <row r="31" spans="2:11" s="140" customFormat="1" ht="14.45" customHeight="1">
      <c r="B31" s="141"/>
      <c r="C31" s="142"/>
      <c r="D31" s="142"/>
      <c r="E31" s="158" t="s">
        <v>43</v>
      </c>
      <c r="F31" s="159">
        <f>ROUND(SUM(BF81:BF167),2)</f>
        <v>0</v>
      </c>
      <c r="G31" s="142"/>
      <c r="H31" s="142"/>
      <c r="I31" s="15">
        <v>0.15</v>
      </c>
      <c r="J31" s="159">
        <f>ROUND(ROUND((SUM(BF81:BF167)),2)*I31,2)</f>
        <v>0</v>
      </c>
      <c r="K31" s="144"/>
    </row>
    <row r="32" spans="2:11" s="140" customFormat="1" ht="14.45" customHeight="1" hidden="1">
      <c r="B32" s="141"/>
      <c r="C32" s="142"/>
      <c r="D32" s="142"/>
      <c r="E32" s="158" t="s">
        <v>44</v>
      </c>
      <c r="F32" s="159">
        <f>ROUND(SUM(BG81:BG167),2)</f>
        <v>0</v>
      </c>
      <c r="G32" s="142"/>
      <c r="H32" s="142"/>
      <c r="I32" s="15">
        <v>0.21</v>
      </c>
      <c r="J32" s="159">
        <v>0</v>
      </c>
      <c r="K32" s="144"/>
    </row>
    <row r="33" spans="2:11" s="140" customFormat="1" ht="14.45" customHeight="1" hidden="1">
      <c r="B33" s="141"/>
      <c r="C33" s="142"/>
      <c r="D33" s="142"/>
      <c r="E33" s="158" t="s">
        <v>45</v>
      </c>
      <c r="F33" s="159">
        <f>ROUND(SUM(BH81:BH167),2)</f>
        <v>0</v>
      </c>
      <c r="G33" s="142"/>
      <c r="H33" s="142"/>
      <c r="I33" s="15">
        <v>0.15</v>
      </c>
      <c r="J33" s="159">
        <v>0</v>
      </c>
      <c r="K33" s="144"/>
    </row>
    <row r="34" spans="2:11" s="140" customFormat="1" ht="14.45" customHeight="1" hidden="1">
      <c r="B34" s="141"/>
      <c r="C34" s="142"/>
      <c r="D34" s="142"/>
      <c r="E34" s="158" t="s">
        <v>46</v>
      </c>
      <c r="F34" s="159">
        <f>ROUND(SUM(BI81:BI167),2)</f>
        <v>0</v>
      </c>
      <c r="G34" s="142"/>
      <c r="H34" s="142"/>
      <c r="I34" s="15">
        <v>0</v>
      </c>
      <c r="J34" s="159">
        <v>0</v>
      </c>
      <c r="K34" s="144"/>
    </row>
    <row r="35" spans="2:11" s="140" customFormat="1" ht="6.95" customHeight="1">
      <c r="B35" s="141"/>
      <c r="C35" s="142"/>
      <c r="D35" s="142"/>
      <c r="E35" s="142"/>
      <c r="F35" s="142"/>
      <c r="G35" s="142"/>
      <c r="H35" s="142"/>
      <c r="I35" s="10"/>
      <c r="J35" s="142"/>
      <c r="K35" s="144"/>
    </row>
    <row r="36" spans="2:11" s="140" customFormat="1" ht="25.35" customHeight="1">
      <c r="B36" s="141"/>
      <c r="C36" s="160"/>
      <c r="D36" s="161" t="s">
        <v>47</v>
      </c>
      <c r="E36" s="162"/>
      <c r="F36" s="162"/>
      <c r="G36" s="163" t="s">
        <v>48</v>
      </c>
      <c r="H36" s="164" t="s">
        <v>49</v>
      </c>
      <c r="I36" s="16"/>
      <c r="J36" s="165">
        <f>SUM(J27:J34)</f>
        <v>0</v>
      </c>
      <c r="K36" s="166"/>
    </row>
    <row r="37" spans="2:11" s="140" customFormat="1" ht="14.45" customHeight="1">
      <c r="B37" s="167"/>
      <c r="C37" s="168"/>
      <c r="D37" s="168"/>
      <c r="E37" s="168"/>
      <c r="F37" s="168"/>
      <c r="G37" s="168"/>
      <c r="H37" s="168"/>
      <c r="I37" s="17"/>
      <c r="J37" s="168"/>
      <c r="K37" s="169"/>
    </row>
    <row r="41" spans="2:11" s="140" customFormat="1" ht="6.95" customHeight="1">
      <c r="B41" s="170"/>
      <c r="C41" s="171"/>
      <c r="D41" s="171"/>
      <c r="E41" s="171"/>
      <c r="F41" s="171"/>
      <c r="G41" s="171"/>
      <c r="H41" s="171"/>
      <c r="I41" s="18"/>
      <c r="J41" s="171"/>
      <c r="K41" s="172"/>
    </row>
    <row r="42" spans="2:11" s="140" customFormat="1" ht="36.95" customHeight="1">
      <c r="B42" s="141"/>
      <c r="C42" s="134" t="s">
        <v>139</v>
      </c>
      <c r="D42" s="142"/>
      <c r="E42" s="142"/>
      <c r="F42" s="142"/>
      <c r="G42" s="142"/>
      <c r="H42" s="142"/>
      <c r="I42" s="10"/>
      <c r="J42" s="142"/>
      <c r="K42" s="144"/>
    </row>
    <row r="43" spans="2:11" s="140" customFormat="1" ht="6.95" customHeight="1">
      <c r="B43" s="141"/>
      <c r="C43" s="142"/>
      <c r="D43" s="142"/>
      <c r="E43" s="142"/>
      <c r="F43" s="142"/>
      <c r="G43" s="142"/>
      <c r="H43" s="142"/>
      <c r="I43" s="10"/>
      <c r="J43" s="142"/>
      <c r="K43" s="144"/>
    </row>
    <row r="44" spans="2:11" s="140" customFormat="1" ht="14.45" customHeight="1">
      <c r="B44" s="141"/>
      <c r="C44" s="137" t="s">
        <v>19</v>
      </c>
      <c r="D44" s="142"/>
      <c r="E44" s="142"/>
      <c r="F44" s="142"/>
      <c r="G44" s="142"/>
      <c r="H44" s="142"/>
      <c r="I44" s="10"/>
      <c r="J44" s="142"/>
      <c r="K44" s="144"/>
    </row>
    <row r="45" spans="2:11" s="140" customFormat="1" ht="16.5" customHeight="1">
      <c r="B45" s="141"/>
      <c r="C45" s="142"/>
      <c r="D45" s="142"/>
      <c r="E45" s="138" t="str">
        <f>E7</f>
        <v>Přístavba ZŠ Komenského, Dačice</v>
      </c>
      <c r="F45" s="139"/>
      <c r="G45" s="139"/>
      <c r="H45" s="139"/>
      <c r="I45" s="10"/>
      <c r="J45" s="142"/>
      <c r="K45" s="144"/>
    </row>
    <row r="46" spans="2:11" s="140" customFormat="1" ht="14.45" customHeight="1">
      <c r="B46" s="141"/>
      <c r="C46" s="137" t="s">
        <v>134</v>
      </c>
      <c r="D46" s="142"/>
      <c r="E46" s="142"/>
      <c r="F46" s="142"/>
      <c r="G46" s="142"/>
      <c r="H46" s="142"/>
      <c r="I46" s="10"/>
      <c r="J46" s="142"/>
      <c r="K46" s="144"/>
    </row>
    <row r="47" spans="2:11" s="140" customFormat="1" ht="17.25" customHeight="1">
      <c r="B47" s="141"/>
      <c r="C47" s="142"/>
      <c r="D47" s="142"/>
      <c r="E47" s="145" t="str">
        <f>E9</f>
        <v>VON - Vedlejší a ostatní náklady</v>
      </c>
      <c r="F47" s="143"/>
      <c r="G47" s="143"/>
      <c r="H47" s="143"/>
      <c r="I47" s="10"/>
      <c r="J47" s="142"/>
      <c r="K47" s="144"/>
    </row>
    <row r="48" spans="2:11" s="140" customFormat="1" ht="6.95" customHeight="1">
      <c r="B48" s="141"/>
      <c r="C48" s="142"/>
      <c r="D48" s="142"/>
      <c r="E48" s="142"/>
      <c r="F48" s="142"/>
      <c r="G48" s="142"/>
      <c r="H48" s="142"/>
      <c r="I48" s="10"/>
      <c r="J48" s="142"/>
      <c r="K48" s="144"/>
    </row>
    <row r="49" spans="2:11" s="140" customFormat="1" ht="18" customHeight="1">
      <c r="B49" s="141"/>
      <c r="C49" s="137" t="s">
        <v>23</v>
      </c>
      <c r="D49" s="142"/>
      <c r="E49" s="142"/>
      <c r="F49" s="146" t="str">
        <f>F12</f>
        <v xml:space="preserve"> </v>
      </c>
      <c r="G49" s="142"/>
      <c r="H49" s="142"/>
      <c r="I49" s="11" t="s">
        <v>25</v>
      </c>
      <c r="J49" s="147">
        <f>IF(J12="","",J12)</f>
        <v>43418</v>
      </c>
      <c r="K49" s="144"/>
    </row>
    <row r="50" spans="2:11" s="140" customFormat="1" ht="6.95" customHeight="1">
      <c r="B50" s="141"/>
      <c r="C50" s="142"/>
      <c r="D50" s="142"/>
      <c r="E50" s="142"/>
      <c r="F50" s="142"/>
      <c r="G50" s="142"/>
      <c r="H50" s="142"/>
      <c r="I50" s="10"/>
      <c r="J50" s="142"/>
      <c r="K50" s="144"/>
    </row>
    <row r="51" spans="2:11" s="140" customFormat="1" ht="15">
      <c r="B51" s="141"/>
      <c r="C51" s="137" t="s">
        <v>26</v>
      </c>
      <c r="D51" s="142"/>
      <c r="E51" s="142"/>
      <c r="F51" s="146" t="str">
        <f>E15</f>
        <v>Město Dačice</v>
      </c>
      <c r="G51" s="142"/>
      <c r="H51" s="142"/>
      <c r="I51" s="11" t="s">
        <v>32</v>
      </c>
      <c r="J51" s="150" t="str">
        <f>E21</f>
        <v>f-plan, spol. s r.o.</v>
      </c>
      <c r="K51" s="144"/>
    </row>
    <row r="52" spans="2:11" s="140" customFormat="1" ht="14.45" customHeight="1">
      <c r="B52" s="141"/>
      <c r="C52" s="137" t="s">
        <v>30</v>
      </c>
      <c r="D52" s="142"/>
      <c r="E52" s="142"/>
      <c r="F52" s="146" t="str">
        <f>IF(E18="","",E18)</f>
        <v/>
      </c>
      <c r="G52" s="142"/>
      <c r="H52" s="142"/>
      <c r="I52" s="10"/>
      <c r="J52" s="173"/>
      <c r="K52" s="144"/>
    </row>
    <row r="53" spans="2:11" s="140" customFormat="1" ht="10.35" customHeight="1">
      <c r="B53" s="141"/>
      <c r="C53" s="142"/>
      <c r="D53" s="142"/>
      <c r="E53" s="142"/>
      <c r="F53" s="142"/>
      <c r="G53" s="142"/>
      <c r="H53" s="142"/>
      <c r="I53" s="10"/>
      <c r="J53" s="142"/>
      <c r="K53" s="144"/>
    </row>
    <row r="54" spans="2:11" s="140" customFormat="1" ht="29.25" customHeight="1">
      <c r="B54" s="141"/>
      <c r="C54" s="174" t="s">
        <v>140</v>
      </c>
      <c r="D54" s="160"/>
      <c r="E54" s="160"/>
      <c r="F54" s="160"/>
      <c r="G54" s="160"/>
      <c r="H54" s="160"/>
      <c r="I54" s="19"/>
      <c r="J54" s="175" t="s">
        <v>141</v>
      </c>
      <c r="K54" s="176"/>
    </row>
    <row r="55" spans="2:11" s="140" customFormat="1" ht="10.35" customHeight="1">
      <c r="B55" s="141"/>
      <c r="C55" s="142"/>
      <c r="D55" s="142"/>
      <c r="E55" s="142"/>
      <c r="F55" s="142"/>
      <c r="G55" s="142"/>
      <c r="H55" s="142"/>
      <c r="I55" s="10"/>
      <c r="J55" s="142"/>
      <c r="K55" s="144"/>
    </row>
    <row r="56" spans="2:47" s="140" customFormat="1" ht="29.25" customHeight="1">
      <c r="B56" s="141"/>
      <c r="C56" s="177" t="s">
        <v>142</v>
      </c>
      <c r="D56" s="142"/>
      <c r="E56" s="142"/>
      <c r="F56" s="142"/>
      <c r="G56" s="142"/>
      <c r="H56" s="142"/>
      <c r="I56" s="10"/>
      <c r="J56" s="156">
        <f>J81</f>
        <v>0</v>
      </c>
      <c r="K56" s="144"/>
      <c r="AU56" s="128" t="s">
        <v>143</v>
      </c>
    </row>
    <row r="57" spans="2:11" s="184" customFormat="1" ht="24.95" customHeight="1">
      <c r="B57" s="178"/>
      <c r="C57" s="179"/>
      <c r="D57" s="180" t="s">
        <v>3648</v>
      </c>
      <c r="E57" s="181"/>
      <c r="F57" s="181"/>
      <c r="G57" s="181"/>
      <c r="H57" s="181"/>
      <c r="I57" s="20"/>
      <c r="J57" s="182">
        <f>J82</f>
        <v>0</v>
      </c>
      <c r="K57" s="183"/>
    </row>
    <row r="58" spans="2:11" s="191" customFormat="1" ht="19.9" customHeight="1">
      <c r="B58" s="185"/>
      <c r="C58" s="186"/>
      <c r="D58" s="187" t="s">
        <v>3649</v>
      </c>
      <c r="E58" s="188"/>
      <c r="F58" s="188"/>
      <c r="G58" s="188"/>
      <c r="H58" s="188"/>
      <c r="I58" s="21"/>
      <c r="J58" s="189">
        <f>J83</f>
        <v>0</v>
      </c>
      <c r="K58" s="190"/>
    </row>
    <row r="59" spans="2:11" s="191" customFormat="1" ht="19.9" customHeight="1">
      <c r="B59" s="185"/>
      <c r="C59" s="186"/>
      <c r="D59" s="187" t="s">
        <v>3650</v>
      </c>
      <c r="E59" s="188"/>
      <c r="F59" s="188"/>
      <c r="G59" s="188"/>
      <c r="H59" s="188"/>
      <c r="I59" s="21"/>
      <c r="J59" s="189">
        <f>J111</f>
        <v>0</v>
      </c>
      <c r="K59" s="190"/>
    </row>
    <row r="60" spans="2:11" s="191" customFormat="1" ht="19.9" customHeight="1">
      <c r="B60" s="185"/>
      <c r="C60" s="186"/>
      <c r="D60" s="187" t="s">
        <v>3651</v>
      </c>
      <c r="E60" s="188"/>
      <c r="F60" s="188"/>
      <c r="G60" s="188"/>
      <c r="H60" s="188"/>
      <c r="I60" s="21"/>
      <c r="J60" s="189">
        <f>J136</f>
        <v>0</v>
      </c>
      <c r="K60" s="190"/>
    </row>
    <row r="61" spans="2:11" s="191" customFormat="1" ht="19.9" customHeight="1">
      <c r="B61" s="185"/>
      <c r="C61" s="186"/>
      <c r="D61" s="187" t="s">
        <v>3652</v>
      </c>
      <c r="E61" s="188"/>
      <c r="F61" s="188"/>
      <c r="G61" s="188"/>
      <c r="H61" s="188"/>
      <c r="I61" s="21"/>
      <c r="J61" s="189">
        <f>J158</f>
        <v>0</v>
      </c>
      <c r="K61" s="190"/>
    </row>
    <row r="62" spans="2:11" s="140" customFormat="1" ht="21.75" customHeight="1">
      <c r="B62" s="141"/>
      <c r="C62" s="142"/>
      <c r="D62" s="142"/>
      <c r="E62" s="142"/>
      <c r="F62" s="142"/>
      <c r="G62" s="142"/>
      <c r="H62" s="142"/>
      <c r="I62" s="10"/>
      <c r="J62" s="142"/>
      <c r="K62" s="144"/>
    </row>
    <row r="63" spans="2:11" s="140" customFormat="1" ht="6.95" customHeight="1">
      <c r="B63" s="167"/>
      <c r="C63" s="168"/>
      <c r="D63" s="168"/>
      <c r="E63" s="168"/>
      <c r="F63" s="168"/>
      <c r="G63" s="168"/>
      <c r="H63" s="168"/>
      <c r="I63" s="17"/>
      <c r="J63" s="168"/>
      <c r="K63" s="169"/>
    </row>
    <row r="67" spans="2:12" s="140" customFormat="1" ht="6.95" customHeight="1">
      <c r="B67" s="170"/>
      <c r="C67" s="171"/>
      <c r="D67" s="171"/>
      <c r="E67" s="171"/>
      <c r="F67" s="171"/>
      <c r="G67" s="171"/>
      <c r="H67" s="171"/>
      <c r="I67" s="18"/>
      <c r="J67" s="171"/>
      <c r="K67" s="171"/>
      <c r="L67" s="141"/>
    </row>
    <row r="68" spans="2:12" s="140" customFormat="1" ht="36.95" customHeight="1">
      <c r="B68" s="141"/>
      <c r="C68" s="192" t="s">
        <v>180</v>
      </c>
      <c r="I68" s="22"/>
      <c r="L68" s="141"/>
    </row>
    <row r="69" spans="2:12" s="140" customFormat="1" ht="6.95" customHeight="1">
      <c r="B69" s="141"/>
      <c r="I69" s="22"/>
      <c r="L69" s="141"/>
    </row>
    <row r="70" spans="2:12" s="140" customFormat="1" ht="14.45" customHeight="1">
      <c r="B70" s="141"/>
      <c r="C70" s="193" t="s">
        <v>19</v>
      </c>
      <c r="I70" s="22"/>
      <c r="L70" s="141"/>
    </row>
    <row r="71" spans="2:12" s="140" customFormat="1" ht="16.5" customHeight="1">
      <c r="B71" s="141"/>
      <c r="E71" s="194" t="str">
        <f>E7</f>
        <v>Přístavba ZŠ Komenského, Dačice</v>
      </c>
      <c r="F71" s="195"/>
      <c r="G71" s="195"/>
      <c r="H71" s="195"/>
      <c r="I71" s="22"/>
      <c r="L71" s="141"/>
    </row>
    <row r="72" spans="2:12" s="140" customFormat="1" ht="14.45" customHeight="1">
      <c r="B72" s="141"/>
      <c r="C72" s="193" t="s">
        <v>134</v>
      </c>
      <c r="I72" s="22"/>
      <c r="L72" s="141"/>
    </row>
    <row r="73" spans="2:12" s="140" customFormat="1" ht="17.25" customHeight="1">
      <c r="B73" s="141"/>
      <c r="E73" s="197" t="str">
        <f>E9</f>
        <v>VON - Vedlejší a ostatní náklady</v>
      </c>
      <c r="F73" s="196"/>
      <c r="G73" s="196"/>
      <c r="H73" s="196"/>
      <c r="I73" s="22"/>
      <c r="L73" s="141"/>
    </row>
    <row r="74" spans="2:12" s="140" customFormat="1" ht="6.95" customHeight="1">
      <c r="B74" s="141"/>
      <c r="I74" s="22"/>
      <c r="L74" s="141"/>
    </row>
    <row r="75" spans="2:12" s="140" customFormat="1" ht="18" customHeight="1">
      <c r="B75" s="141"/>
      <c r="C75" s="193" t="s">
        <v>23</v>
      </c>
      <c r="F75" s="198" t="str">
        <f>F12</f>
        <v xml:space="preserve"> </v>
      </c>
      <c r="I75" s="23" t="s">
        <v>25</v>
      </c>
      <c r="J75" s="199">
        <f>IF(J12="","",J12)</f>
        <v>43418</v>
      </c>
      <c r="L75" s="141"/>
    </row>
    <row r="76" spans="2:12" s="140" customFormat="1" ht="6.95" customHeight="1">
      <c r="B76" s="141"/>
      <c r="I76" s="22"/>
      <c r="L76" s="141"/>
    </row>
    <row r="77" spans="2:12" s="140" customFormat="1" ht="15">
      <c r="B77" s="141"/>
      <c r="C77" s="193" t="s">
        <v>26</v>
      </c>
      <c r="F77" s="198" t="str">
        <f>E15</f>
        <v>Město Dačice</v>
      </c>
      <c r="I77" s="23" t="s">
        <v>32</v>
      </c>
      <c r="J77" s="198" t="str">
        <f>E21</f>
        <v>f-plan, spol. s r.o.</v>
      </c>
      <c r="L77" s="141"/>
    </row>
    <row r="78" spans="2:12" s="140" customFormat="1" ht="14.45" customHeight="1">
      <c r="B78" s="141"/>
      <c r="C78" s="193" t="s">
        <v>30</v>
      </c>
      <c r="F78" s="198" t="str">
        <f>IF(E18="","",E18)</f>
        <v/>
      </c>
      <c r="I78" s="22"/>
      <c r="L78" s="141"/>
    </row>
    <row r="79" spans="2:12" s="140" customFormat="1" ht="10.35" customHeight="1">
      <c r="B79" s="141"/>
      <c r="I79" s="22"/>
      <c r="L79" s="141"/>
    </row>
    <row r="80" spans="2:20" s="207" customFormat="1" ht="29.25" customHeight="1">
      <c r="B80" s="200"/>
      <c r="C80" s="201" t="s">
        <v>181</v>
      </c>
      <c r="D80" s="202" t="s">
        <v>56</v>
      </c>
      <c r="E80" s="202" t="s">
        <v>52</v>
      </c>
      <c r="F80" s="202" t="s">
        <v>182</v>
      </c>
      <c r="G80" s="202" t="s">
        <v>183</v>
      </c>
      <c r="H80" s="202" t="s">
        <v>184</v>
      </c>
      <c r="I80" s="24" t="s">
        <v>185</v>
      </c>
      <c r="J80" s="202" t="s">
        <v>141</v>
      </c>
      <c r="K80" s="203" t="s">
        <v>186</v>
      </c>
      <c r="L80" s="200"/>
      <c r="M80" s="204" t="s">
        <v>187</v>
      </c>
      <c r="N80" s="205" t="s">
        <v>41</v>
      </c>
      <c r="O80" s="205" t="s">
        <v>188</v>
      </c>
      <c r="P80" s="205" t="s">
        <v>189</v>
      </c>
      <c r="Q80" s="205" t="s">
        <v>190</v>
      </c>
      <c r="R80" s="205" t="s">
        <v>191</v>
      </c>
      <c r="S80" s="205" t="s">
        <v>192</v>
      </c>
      <c r="T80" s="206" t="s">
        <v>193</v>
      </c>
    </row>
    <row r="81" spans="2:63" s="140" customFormat="1" ht="29.25" customHeight="1">
      <c r="B81" s="141"/>
      <c r="C81" s="208" t="s">
        <v>142</v>
      </c>
      <c r="I81" s="22"/>
      <c r="J81" s="209">
        <f>BK81</f>
        <v>0</v>
      </c>
      <c r="L81" s="141"/>
      <c r="M81" s="210"/>
      <c r="N81" s="153"/>
      <c r="O81" s="153"/>
      <c r="P81" s="211">
        <f>P82</f>
        <v>0</v>
      </c>
      <c r="Q81" s="153"/>
      <c r="R81" s="211">
        <f>R82</f>
        <v>0</v>
      </c>
      <c r="S81" s="153"/>
      <c r="T81" s="212">
        <f>T82</f>
        <v>0</v>
      </c>
      <c r="AT81" s="128" t="s">
        <v>70</v>
      </c>
      <c r="AU81" s="128" t="s">
        <v>143</v>
      </c>
      <c r="BK81" s="213">
        <f>BK82</f>
        <v>0</v>
      </c>
    </row>
    <row r="82" spans="2:63" s="215" customFormat="1" ht="37.35" customHeight="1">
      <c r="B82" s="214"/>
      <c r="D82" s="216" t="s">
        <v>70</v>
      </c>
      <c r="E82" s="217" t="s">
        <v>3653</v>
      </c>
      <c r="F82" s="217" t="s">
        <v>3654</v>
      </c>
      <c r="I82" s="25"/>
      <c r="J82" s="218">
        <f>BK82</f>
        <v>0</v>
      </c>
      <c r="L82" s="214"/>
      <c r="M82" s="219"/>
      <c r="N82" s="220"/>
      <c r="O82" s="220"/>
      <c r="P82" s="221">
        <f>P83+P111+P136+P158</f>
        <v>0</v>
      </c>
      <c r="Q82" s="220"/>
      <c r="R82" s="221">
        <f>R83+R111+R136+R158</f>
        <v>0</v>
      </c>
      <c r="S82" s="220"/>
      <c r="T82" s="222">
        <f>T83+T111+T136+T158</f>
        <v>0</v>
      </c>
      <c r="AR82" s="216" t="s">
        <v>224</v>
      </c>
      <c r="AT82" s="223" t="s">
        <v>70</v>
      </c>
      <c r="AU82" s="223" t="s">
        <v>71</v>
      </c>
      <c r="AY82" s="216" t="s">
        <v>196</v>
      </c>
      <c r="BK82" s="224">
        <f>BK83+BK111+BK136+BK158</f>
        <v>0</v>
      </c>
    </row>
    <row r="83" spans="2:63" s="215" customFormat="1" ht="19.9" customHeight="1">
      <c r="B83" s="214"/>
      <c r="D83" s="216" t="s">
        <v>70</v>
      </c>
      <c r="E83" s="225" t="s">
        <v>3655</v>
      </c>
      <c r="F83" s="225" t="s">
        <v>3656</v>
      </c>
      <c r="I83" s="25"/>
      <c r="J83" s="226">
        <f>BK83</f>
        <v>0</v>
      </c>
      <c r="L83" s="214"/>
      <c r="M83" s="219"/>
      <c r="N83" s="220"/>
      <c r="O83" s="220"/>
      <c r="P83" s="221">
        <f>SUM(P84:P110)</f>
        <v>0</v>
      </c>
      <c r="Q83" s="220"/>
      <c r="R83" s="221">
        <f>SUM(R84:R110)</f>
        <v>0</v>
      </c>
      <c r="S83" s="220"/>
      <c r="T83" s="222">
        <f>SUM(T84:T110)</f>
        <v>0</v>
      </c>
      <c r="AR83" s="216" t="s">
        <v>224</v>
      </c>
      <c r="AT83" s="223" t="s">
        <v>70</v>
      </c>
      <c r="AU83" s="223" t="s">
        <v>78</v>
      </c>
      <c r="AY83" s="216" t="s">
        <v>196</v>
      </c>
      <c r="BK83" s="224">
        <f>SUM(BK84:BK110)</f>
        <v>0</v>
      </c>
    </row>
    <row r="84" spans="2:65" s="140" customFormat="1" ht="16.5" customHeight="1">
      <c r="B84" s="141"/>
      <c r="C84" s="227" t="s">
        <v>78</v>
      </c>
      <c r="D84" s="227" t="s">
        <v>198</v>
      </c>
      <c r="E84" s="228" t="s">
        <v>3657</v>
      </c>
      <c r="F84" s="229" t="s">
        <v>3658</v>
      </c>
      <c r="G84" s="230" t="s">
        <v>2604</v>
      </c>
      <c r="H84" s="231">
        <v>1</v>
      </c>
      <c r="I84" s="26"/>
      <c r="J84" s="232">
        <f>ROUND(I84*H84,2)</f>
        <v>0</v>
      </c>
      <c r="K84" s="229" t="s">
        <v>202</v>
      </c>
      <c r="L84" s="141"/>
      <c r="M84" s="233" t="s">
        <v>5</v>
      </c>
      <c r="N84" s="234" t="s">
        <v>42</v>
      </c>
      <c r="O84" s="142"/>
      <c r="P84" s="235">
        <f>O84*H84</f>
        <v>0</v>
      </c>
      <c r="Q84" s="235">
        <v>0</v>
      </c>
      <c r="R84" s="235">
        <f>Q84*H84</f>
        <v>0</v>
      </c>
      <c r="S84" s="235">
        <v>0</v>
      </c>
      <c r="T84" s="236">
        <f>S84*H84</f>
        <v>0</v>
      </c>
      <c r="AR84" s="128" t="s">
        <v>2605</v>
      </c>
      <c r="AT84" s="128" t="s">
        <v>198</v>
      </c>
      <c r="AU84" s="128" t="s">
        <v>80</v>
      </c>
      <c r="AY84" s="128" t="s">
        <v>196</v>
      </c>
      <c r="BE84" s="237">
        <f>IF(N84="základní",J84,0)</f>
        <v>0</v>
      </c>
      <c r="BF84" s="237">
        <f>IF(N84="snížená",J84,0)</f>
        <v>0</v>
      </c>
      <c r="BG84" s="237">
        <f>IF(N84="zákl. přenesená",J84,0)</f>
        <v>0</v>
      </c>
      <c r="BH84" s="237">
        <f>IF(N84="sníž. přenesená",J84,0)</f>
        <v>0</v>
      </c>
      <c r="BI84" s="237">
        <f>IF(N84="nulová",J84,0)</f>
        <v>0</v>
      </c>
      <c r="BJ84" s="128" t="s">
        <v>78</v>
      </c>
      <c r="BK84" s="237">
        <f>ROUND(I84*H84,2)</f>
        <v>0</v>
      </c>
      <c r="BL84" s="128" t="s">
        <v>2605</v>
      </c>
      <c r="BM84" s="128" t="s">
        <v>3659</v>
      </c>
    </row>
    <row r="85" spans="2:51" s="243" customFormat="1" ht="13.5">
      <c r="B85" s="242"/>
      <c r="D85" s="238" t="s">
        <v>206</v>
      </c>
      <c r="E85" s="244" t="s">
        <v>5</v>
      </c>
      <c r="F85" s="245" t="s">
        <v>3660</v>
      </c>
      <c r="H85" s="244" t="s">
        <v>5</v>
      </c>
      <c r="I85" s="27"/>
      <c r="L85" s="242"/>
      <c r="M85" s="246"/>
      <c r="N85" s="247"/>
      <c r="O85" s="247"/>
      <c r="P85" s="247"/>
      <c r="Q85" s="247"/>
      <c r="R85" s="247"/>
      <c r="S85" s="247"/>
      <c r="T85" s="248"/>
      <c r="AT85" s="244" t="s">
        <v>206</v>
      </c>
      <c r="AU85" s="244" t="s">
        <v>80</v>
      </c>
      <c r="AV85" s="243" t="s">
        <v>78</v>
      </c>
      <c r="AW85" s="243" t="s">
        <v>34</v>
      </c>
      <c r="AX85" s="243" t="s">
        <v>71</v>
      </c>
      <c r="AY85" s="244" t="s">
        <v>196</v>
      </c>
    </row>
    <row r="86" spans="2:51" s="250" customFormat="1" ht="13.5">
      <c r="B86" s="249"/>
      <c r="D86" s="238" t="s">
        <v>206</v>
      </c>
      <c r="E86" s="251" t="s">
        <v>5</v>
      </c>
      <c r="F86" s="252" t="s">
        <v>78</v>
      </c>
      <c r="H86" s="253">
        <v>1</v>
      </c>
      <c r="I86" s="28"/>
      <c r="L86" s="249"/>
      <c r="M86" s="254"/>
      <c r="N86" s="255"/>
      <c r="O86" s="255"/>
      <c r="P86" s="255"/>
      <c r="Q86" s="255"/>
      <c r="R86" s="255"/>
      <c r="S86" s="255"/>
      <c r="T86" s="256"/>
      <c r="AT86" s="251" t="s">
        <v>206</v>
      </c>
      <c r="AU86" s="251" t="s">
        <v>80</v>
      </c>
      <c r="AV86" s="250" t="s">
        <v>80</v>
      </c>
      <c r="AW86" s="250" t="s">
        <v>34</v>
      </c>
      <c r="AX86" s="250" t="s">
        <v>71</v>
      </c>
      <c r="AY86" s="251" t="s">
        <v>196</v>
      </c>
    </row>
    <row r="87" spans="2:51" s="258" customFormat="1" ht="13.5">
      <c r="B87" s="257"/>
      <c r="D87" s="238" t="s">
        <v>206</v>
      </c>
      <c r="E87" s="259" t="s">
        <v>5</v>
      </c>
      <c r="F87" s="260" t="s">
        <v>209</v>
      </c>
      <c r="H87" s="261">
        <v>1</v>
      </c>
      <c r="I87" s="29"/>
      <c r="L87" s="257"/>
      <c r="M87" s="262"/>
      <c r="N87" s="263"/>
      <c r="O87" s="263"/>
      <c r="P87" s="263"/>
      <c r="Q87" s="263"/>
      <c r="R87" s="263"/>
      <c r="S87" s="263"/>
      <c r="T87" s="264"/>
      <c r="AT87" s="259" t="s">
        <v>206</v>
      </c>
      <c r="AU87" s="259" t="s">
        <v>80</v>
      </c>
      <c r="AV87" s="258" t="s">
        <v>203</v>
      </c>
      <c r="AW87" s="258" t="s">
        <v>34</v>
      </c>
      <c r="AX87" s="258" t="s">
        <v>78</v>
      </c>
      <c r="AY87" s="259" t="s">
        <v>196</v>
      </c>
    </row>
    <row r="88" spans="2:65" s="140" customFormat="1" ht="16.5" customHeight="1">
      <c r="B88" s="141"/>
      <c r="C88" s="227" t="s">
        <v>80</v>
      </c>
      <c r="D88" s="227" t="s">
        <v>198</v>
      </c>
      <c r="E88" s="228" t="s">
        <v>3661</v>
      </c>
      <c r="F88" s="229" t="s">
        <v>3662</v>
      </c>
      <c r="G88" s="230" t="s">
        <v>2604</v>
      </c>
      <c r="H88" s="231">
        <v>1</v>
      </c>
      <c r="I88" s="26"/>
      <c r="J88" s="232">
        <f>ROUND(I88*H88,2)</f>
        <v>0</v>
      </c>
      <c r="K88" s="229" t="s">
        <v>202</v>
      </c>
      <c r="L88" s="141"/>
      <c r="M88" s="233" t="s">
        <v>5</v>
      </c>
      <c r="N88" s="234" t="s">
        <v>42</v>
      </c>
      <c r="O88" s="142"/>
      <c r="P88" s="235">
        <f>O88*H88</f>
        <v>0</v>
      </c>
      <c r="Q88" s="235">
        <v>0</v>
      </c>
      <c r="R88" s="235">
        <f>Q88*H88</f>
        <v>0</v>
      </c>
      <c r="S88" s="235">
        <v>0</v>
      </c>
      <c r="T88" s="236">
        <f>S88*H88</f>
        <v>0</v>
      </c>
      <c r="AR88" s="128" t="s">
        <v>2605</v>
      </c>
      <c r="AT88" s="128" t="s">
        <v>198</v>
      </c>
      <c r="AU88" s="128" t="s">
        <v>80</v>
      </c>
      <c r="AY88" s="128" t="s">
        <v>196</v>
      </c>
      <c r="BE88" s="237">
        <f>IF(N88="základní",J88,0)</f>
        <v>0</v>
      </c>
      <c r="BF88" s="237">
        <f>IF(N88="snížená",J88,0)</f>
        <v>0</v>
      </c>
      <c r="BG88" s="237">
        <f>IF(N88="zákl. přenesená",J88,0)</f>
        <v>0</v>
      </c>
      <c r="BH88" s="237">
        <f>IF(N88="sníž. přenesená",J88,0)</f>
        <v>0</v>
      </c>
      <c r="BI88" s="237">
        <f>IF(N88="nulová",J88,0)</f>
        <v>0</v>
      </c>
      <c r="BJ88" s="128" t="s">
        <v>78</v>
      </c>
      <c r="BK88" s="237">
        <f>ROUND(I88*H88,2)</f>
        <v>0</v>
      </c>
      <c r="BL88" s="128" t="s">
        <v>2605</v>
      </c>
      <c r="BM88" s="128" t="s">
        <v>3663</v>
      </c>
    </row>
    <row r="89" spans="2:51" s="243" customFormat="1" ht="13.5">
      <c r="B89" s="242"/>
      <c r="D89" s="238" t="s">
        <v>206</v>
      </c>
      <c r="E89" s="244" t="s">
        <v>5</v>
      </c>
      <c r="F89" s="245" t="s">
        <v>3664</v>
      </c>
      <c r="H89" s="244" t="s">
        <v>5</v>
      </c>
      <c r="I89" s="27"/>
      <c r="L89" s="242"/>
      <c r="M89" s="246"/>
      <c r="N89" s="247"/>
      <c r="O89" s="247"/>
      <c r="P89" s="247"/>
      <c r="Q89" s="247"/>
      <c r="R89" s="247"/>
      <c r="S89" s="247"/>
      <c r="T89" s="248"/>
      <c r="AT89" s="244" t="s">
        <v>206</v>
      </c>
      <c r="AU89" s="244" t="s">
        <v>80</v>
      </c>
      <c r="AV89" s="243" t="s">
        <v>78</v>
      </c>
      <c r="AW89" s="243" t="s">
        <v>34</v>
      </c>
      <c r="AX89" s="243" t="s">
        <v>71</v>
      </c>
      <c r="AY89" s="244" t="s">
        <v>196</v>
      </c>
    </row>
    <row r="90" spans="2:51" s="250" customFormat="1" ht="13.5">
      <c r="B90" s="249"/>
      <c r="D90" s="238" t="s">
        <v>206</v>
      </c>
      <c r="E90" s="251" t="s">
        <v>5</v>
      </c>
      <c r="F90" s="252" t="s">
        <v>78</v>
      </c>
      <c r="H90" s="253">
        <v>1</v>
      </c>
      <c r="I90" s="28"/>
      <c r="L90" s="249"/>
      <c r="M90" s="254"/>
      <c r="N90" s="255"/>
      <c r="O90" s="255"/>
      <c r="P90" s="255"/>
      <c r="Q90" s="255"/>
      <c r="R90" s="255"/>
      <c r="S90" s="255"/>
      <c r="T90" s="256"/>
      <c r="AT90" s="251" t="s">
        <v>206</v>
      </c>
      <c r="AU90" s="251" t="s">
        <v>80</v>
      </c>
      <c r="AV90" s="250" t="s">
        <v>80</v>
      </c>
      <c r="AW90" s="250" t="s">
        <v>34</v>
      </c>
      <c r="AX90" s="250" t="s">
        <v>71</v>
      </c>
      <c r="AY90" s="251" t="s">
        <v>196</v>
      </c>
    </row>
    <row r="91" spans="2:51" s="258" customFormat="1" ht="13.5">
      <c r="B91" s="257"/>
      <c r="D91" s="238" t="s">
        <v>206</v>
      </c>
      <c r="E91" s="259" t="s">
        <v>5</v>
      </c>
      <c r="F91" s="260" t="s">
        <v>209</v>
      </c>
      <c r="H91" s="261">
        <v>1</v>
      </c>
      <c r="I91" s="29"/>
      <c r="L91" s="257"/>
      <c r="M91" s="262"/>
      <c r="N91" s="263"/>
      <c r="O91" s="263"/>
      <c r="P91" s="263"/>
      <c r="Q91" s="263"/>
      <c r="R91" s="263"/>
      <c r="S91" s="263"/>
      <c r="T91" s="264"/>
      <c r="AT91" s="259" t="s">
        <v>206</v>
      </c>
      <c r="AU91" s="259" t="s">
        <v>80</v>
      </c>
      <c r="AV91" s="258" t="s">
        <v>203</v>
      </c>
      <c r="AW91" s="258" t="s">
        <v>34</v>
      </c>
      <c r="AX91" s="258" t="s">
        <v>78</v>
      </c>
      <c r="AY91" s="259" t="s">
        <v>196</v>
      </c>
    </row>
    <row r="92" spans="2:65" s="140" customFormat="1" ht="16.5" customHeight="1">
      <c r="B92" s="141"/>
      <c r="C92" s="227" t="s">
        <v>215</v>
      </c>
      <c r="D92" s="227" t="s">
        <v>198</v>
      </c>
      <c r="E92" s="228" t="s">
        <v>3665</v>
      </c>
      <c r="F92" s="229" t="s">
        <v>3666</v>
      </c>
      <c r="G92" s="230" t="s">
        <v>2604</v>
      </c>
      <c r="H92" s="231">
        <v>1</v>
      </c>
      <c r="I92" s="26"/>
      <c r="J92" s="232">
        <f>ROUND(I92*H92,2)</f>
        <v>0</v>
      </c>
      <c r="K92" s="229" t="s">
        <v>202</v>
      </c>
      <c r="L92" s="141"/>
      <c r="M92" s="233" t="s">
        <v>5</v>
      </c>
      <c r="N92" s="234" t="s">
        <v>42</v>
      </c>
      <c r="O92" s="142"/>
      <c r="P92" s="235">
        <f>O92*H92</f>
        <v>0</v>
      </c>
      <c r="Q92" s="235">
        <v>0</v>
      </c>
      <c r="R92" s="235">
        <f>Q92*H92</f>
        <v>0</v>
      </c>
      <c r="S92" s="235">
        <v>0</v>
      </c>
      <c r="T92" s="236">
        <f>S92*H92</f>
        <v>0</v>
      </c>
      <c r="AR92" s="128" t="s">
        <v>2605</v>
      </c>
      <c r="AT92" s="128" t="s">
        <v>198</v>
      </c>
      <c r="AU92" s="128" t="s">
        <v>80</v>
      </c>
      <c r="AY92" s="128" t="s">
        <v>196</v>
      </c>
      <c r="BE92" s="237">
        <f>IF(N92="základní",J92,0)</f>
        <v>0</v>
      </c>
      <c r="BF92" s="237">
        <f>IF(N92="snížená",J92,0)</f>
        <v>0</v>
      </c>
      <c r="BG92" s="237">
        <f>IF(N92="zákl. přenesená",J92,0)</f>
        <v>0</v>
      </c>
      <c r="BH92" s="237">
        <f>IF(N92="sníž. přenesená",J92,0)</f>
        <v>0</v>
      </c>
      <c r="BI92" s="237">
        <f>IF(N92="nulová",J92,0)</f>
        <v>0</v>
      </c>
      <c r="BJ92" s="128" t="s">
        <v>78</v>
      </c>
      <c r="BK92" s="237">
        <f>ROUND(I92*H92,2)</f>
        <v>0</v>
      </c>
      <c r="BL92" s="128" t="s">
        <v>2605</v>
      </c>
      <c r="BM92" s="128" t="s">
        <v>3667</v>
      </c>
    </row>
    <row r="93" spans="2:51" s="243" customFormat="1" ht="13.5">
      <c r="B93" s="242"/>
      <c r="D93" s="238" t="s">
        <v>206</v>
      </c>
      <c r="E93" s="244" t="s">
        <v>5</v>
      </c>
      <c r="F93" s="245" t="s">
        <v>3668</v>
      </c>
      <c r="H93" s="244" t="s">
        <v>5</v>
      </c>
      <c r="I93" s="27"/>
      <c r="L93" s="242"/>
      <c r="M93" s="246"/>
      <c r="N93" s="247"/>
      <c r="O93" s="247"/>
      <c r="P93" s="247"/>
      <c r="Q93" s="247"/>
      <c r="R93" s="247"/>
      <c r="S93" s="247"/>
      <c r="T93" s="248"/>
      <c r="AT93" s="244" t="s">
        <v>206</v>
      </c>
      <c r="AU93" s="244" t="s">
        <v>80</v>
      </c>
      <c r="AV93" s="243" t="s">
        <v>78</v>
      </c>
      <c r="AW93" s="243" t="s">
        <v>34</v>
      </c>
      <c r="AX93" s="243" t="s">
        <v>71</v>
      </c>
      <c r="AY93" s="244" t="s">
        <v>196</v>
      </c>
    </row>
    <row r="94" spans="2:51" s="250" customFormat="1" ht="13.5">
      <c r="B94" s="249"/>
      <c r="D94" s="238" t="s">
        <v>206</v>
      </c>
      <c r="E94" s="251" t="s">
        <v>5</v>
      </c>
      <c r="F94" s="252" t="s">
        <v>78</v>
      </c>
      <c r="H94" s="253">
        <v>1</v>
      </c>
      <c r="I94" s="28"/>
      <c r="L94" s="249"/>
      <c r="M94" s="254"/>
      <c r="N94" s="255"/>
      <c r="O94" s="255"/>
      <c r="P94" s="255"/>
      <c r="Q94" s="255"/>
      <c r="R94" s="255"/>
      <c r="S94" s="255"/>
      <c r="T94" s="256"/>
      <c r="AT94" s="251" t="s">
        <v>206</v>
      </c>
      <c r="AU94" s="251" t="s">
        <v>80</v>
      </c>
      <c r="AV94" s="250" t="s">
        <v>80</v>
      </c>
      <c r="AW94" s="250" t="s">
        <v>34</v>
      </c>
      <c r="AX94" s="250" t="s">
        <v>71</v>
      </c>
      <c r="AY94" s="251" t="s">
        <v>196</v>
      </c>
    </row>
    <row r="95" spans="2:51" s="258" customFormat="1" ht="13.5">
      <c r="B95" s="257"/>
      <c r="D95" s="238" t="s">
        <v>206</v>
      </c>
      <c r="E95" s="259" t="s">
        <v>5</v>
      </c>
      <c r="F95" s="260" t="s">
        <v>209</v>
      </c>
      <c r="H95" s="261">
        <v>1</v>
      </c>
      <c r="I95" s="29"/>
      <c r="L95" s="257"/>
      <c r="M95" s="262"/>
      <c r="N95" s="263"/>
      <c r="O95" s="263"/>
      <c r="P95" s="263"/>
      <c r="Q95" s="263"/>
      <c r="R95" s="263"/>
      <c r="S95" s="263"/>
      <c r="T95" s="264"/>
      <c r="AT95" s="259" t="s">
        <v>206</v>
      </c>
      <c r="AU95" s="259" t="s">
        <v>80</v>
      </c>
      <c r="AV95" s="258" t="s">
        <v>203</v>
      </c>
      <c r="AW95" s="258" t="s">
        <v>34</v>
      </c>
      <c r="AX95" s="258" t="s">
        <v>78</v>
      </c>
      <c r="AY95" s="259" t="s">
        <v>196</v>
      </c>
    </row>
    <row r="96" spans="2:65" s="140" customFormat="1" ht="16.5" customHeight="1">
      <c r="B96" s="141"/>
      <c r="C96" s="227" t="s">
        <v>203</v>
      </c>
      <c r="D96" s="227" t="s">
        <v>198</v>
      </c>
      <c r="E96" s="228" t="s">
        <v>3669</v>
      </c>
      <c r="F96" s="229" t="s">
        <v>3670</v>
      </c>
      <c r="G96" s="230" t="s">
        <v>2604</v>
      </c>
      <c r="H96" s="231">
        <v>1</v>
      </c>
      <c r="I96" s="26"/>
      <c r="J96" s="232">
        <f>ROUND(I96*H96,2)</f>
        <v>0</v>
      </c>
      <c r="K96" s="229" t="s">
        <v>202</v>
      </c>
      <c r="L96" s="141"/>
      <c r="M96" s="233" t="s">
        <v>5</v>
      </c>
      <c r="N96" s="234" t="s">
        <v>42</v>
      </c>
      <c r="O96" s="142"/>
      <c r="P96" s="235">
        <f>O96*H96</f>
        <v>0</v>
      </c>
      <c r="Q96" s="235">
        <v>0</v>
      </c>
      <c r="R96" s="235">
        <f>Q96*H96</f>
        <v>0</v>
      </c>
      <c r="S96" s="235">
        <v>0</v>
      </c>
      <c r="T96" s="236">
        <f>S96*H96</f>
        <v>0</v>
      </c>
      <c r="AR96" s="128" t="s">
        <v>2605</v>
      </c>
      <c r="AT96" s="128" t="s">
        <v>198</v>
      </c>
      <c r="AU96" s="128" t="s">
        <v>80</v>
      </c>
      <c r="AY96" s="128" t="s">
        <v>196</v>
      </c>
      <c r="BE96" s="237">
        <f>IF(N96="základní",J96,0)</f>
        <v>0</v>
      </c>
      <c r="BF96" s="237">
        <f>IF(N96="snížená",J96,0)</f>
        <v>0</v>
      </c>
      <c r="BG96" s="237">
        <f>IF(N96="zákl. přenesená",J96,0)</f>
        <v>0</v>
      </c>
      <c r="BH96" s="237">
        <f>IF(N96="sníž. přenesená",J96,0)</f>
        <v>0</v>
      </c>
      <c r="BI96" s="237">
        <f>IF(N96="nulová",J96,0)</f>
        <v>0</v>
      </c>
      <c r="BJ96" s="128" t="s">
        <v>78</v>
      </c>
      <c r="BK96" s="237">
        <f>ROUND(I96*H96,2)</f>
        <v>0</v>
      </c>
      <c r="BL96" s="128" t="s">
        <v>2605</v>
      </c>
      <c r="BM96" s="128" t="s">
        <v>3671</v>
      </c>
    </row>
    <row r="97" spans="2:51" s="243" customFormat="1" ht="13.5">
      <c r="B97" s="242"/>
      <c r="D97" s="238" t="s">
        <v>206</v>
      </c>
      <c r="E97" s="244" t="s">
        <v>5</v>
      </c>
      <c r="F97" s="245" t="s">
        <v>3672</v>
      </c>
      <c r="H97" s="244" t="s">
        <v>5</v>
      </c>
      <c r="I97" s="27"/>
      <c r="L97" s="242"/>
      <c r="M97" s="246"/>
      <c r="N97" s="247"/>
      <c r="O97" s="247"/>
      <c r="P97" s="247"/>
      <c r="Q97" s="247"/>
      <c r="R97" s="247"/>
      <c r="S97" s="247"/>
      <c r="T97" s="248"/>
      <c r="AT97" s="244" t="s">
        <v>206</v>
      </c>
      <c r="AU97" s="244" t="s">
        <v>80</v>
      </c>
      <c r="AV97" s="243" t="s">
        <v>78</v>
      </c>
      <c r="AW97" s="243" t="s">
        <v>34</v>
      </c>
      <c r="AX97" s="243" t="s">
        <v>71</v>
      </c>
      <c r="AY97" s="244" t="s">
        <v>196</v>
      </c>
    </row>
    <row r="98" spans="2:51" s="250" customFormat="1" ht="13.5">
      <c r="B98" s="249"/>
      <c r="D98" s="238" t="s">
        <v>206</v>
      </c>
      <c r="E98" s="251" t="s">
        <v>5</v>
      </c>
      <c r="F98" s="252" t="s">
        <v>78</v>
      </c>
      <c r="H98" s="253">
        <v>1</v>
      </c>
      <c r="I98" s="28"/>
      <c r="L98" s="249"/>
      <c r="M98" s="254"/>
      <c r="N98" s="255"/>
      <c r="O98" s="255"/>
      <c r="P98" s="255"/>
      <c r="Q98" s="255"/>
      <c r="R98" s="255"/>
      <c r="S98" s="255"/>
      <c r="T98" s="256"/>
      <c r="AT98" s="251" t="s">
        <v>206</v>
      </c>
      <c r="AU98" s="251" t="s">
        <v>80</v>
      </c>
      <c r="AV98" s="250" t="s">
        <v>80</v>
      </c>
      <c r="AW98" s="250" t="s">
        <v>34</v>
      </c>
      <c r="AX98" s="250" t="s">
        <v>71</v>
      </c>
      <c r="AY98" s="251" t="s">
        <v>196</v>
      </c>
    </row>
    <row r="99" spans="2:51" s="258" customFormat="1" ht="13.5">
      <c r="B99" s="257"/>
      <c r="D99" s="238" t="s">
        <v>206</v>
      </c>
      <c r="E99" s="259" t="s">
        <v>5</v>
      </c>
      <c r="F99" s="260" t="s">
        <v>209</v>
      </c>
      <c r="H99" s="261">
        <v>1</v>
      </c>
      <c r="I99" s="29"/>
      <c r="L99" s="257"/>
      <c r="M99" s="262"/>
      <c r="N99" s="263"/>
      <c r="O99" s="263"/>
      <c r="P99" s="263"/>
      <c r="Q99" s="263"/>
      <c r="R99" s="263"/>
      <c r="S99" s="263"/>
      <c r="T99" s="264"/>
      <c r="AT99" s="259" t="s">
        <v>206</v>
      </c>
      <c r="AU99" s="259" t="s">
        <v>80</v>
      </c>
      <c r="AV99" s="258" t="s">
        <v>203</v>
      </c>
      <c r="AW99" s="258" t="s">
        <v>34</v>
      </c>
      <c r="AX99" s="258" t="s">
        <v>78</v>
      </c>
      <c r="AY99" s="259" t="s">
        <v>196</v>
      </c>
    </row>
    <row r="100" spans="2:65" s="140" customFormat="1" ht="16.5" customHeight="1">
      <c r="B100" s="141"/>
      <c r="C100" s="227" t="s">
        <v>224</v>
      </c>
      <c r="D100" s="227" t="s">
        <v>198</v>
      </c>
      <c r="E100" s="228" t="s">
        <v>3673</v>
      </c>
      <c r="F100" s="229" t="s">
        <v>3674</v>
      </c>
      <c r="G100" s="230" t="s">
        <v>2604</v>
      </c>
      <c r="H100" s="231">
        <v>1</v>
      </c>
      <c r="I100" s="26"/>
      <c r="J100" s="232">
        <f>ROUND(I100*H100,2)</f>
        <v>0</v>
      </c>
      <c r="K100" s="229" t="s">
        <v>202</v>
      </c>
      <c r="L100" s="141"/>
      <c r="M100" s="233" t="s">
        <v>5</v>
      </c>
      <c r="N100" s="234" t="s">
        <v>42</v>
      </c>
      <c r="O100" s="142"/>
      <c r="P100" s="235">
        <f>O100*H100</f>
        <v>0</v>
      </c>
      <c r="Q100" s="235">
        <v>0</v>
      </c>
      <c r="R100" s="235">
        <f>Q100*H100</f>
        <v>0</v>
      </c>
      <c r="S100" s="235">
        <v>0</v>
      </c>
      <c r="T100" s="236">
        <f>S100*H100</f>
        <v>0</v>
      </c>
      <c r="AR100" s="128" t="s">
        <v>2605</v>
      </c>
      <c r="AT100" s="128" t="s">
        <v>198</v>
      </c>
      <c r="AU100" s="128" t="s">
        <v>80</v>
      </c>
      <c r="AY100" s="128" t="s">
        <v>196</v>
      </c>
      <c r="BE100" s="237">
        <f>IF(N100="základní",J100,0)</f>
        <v>0</v>
      </c>
      <c r="BF100" s="237">
        <f>IF(N100="snížená",J100,0)</f>
        <v>0</v>
      </c>
      <c r="BG100" s="237">
        <f>IF(N100="zákl. přenesená",J100,0)</f>
        <v>0</v>
      </c>
      <c r="BH100" s="237">
        <f>IF(N100="sníž. přenesená",J100,0)</f>
        <v>0</v>
      </c>
      <c r="BI100" s="237">
        <f>IF(N100="nulová",J100,0)</f>
        <v>0</v>
      </c>
      <c r="BJ100" s="128" t="s">
        <v>78</v>
      </c>
      <c r="BK100" s="237">
        <f>ROUND(I100*H100,2)</f>
        <v>0</v>
      </c>
      <c r="BL100" s="128" t="s">
        <v>2605</v>
      </c>
      <c r="BM100" s="128" t="s">
        <v>3675</v>
      </c>
    </row>
    <row r="101" spans="2:51" s="243" customFormat="1" ht="13.5">
      <c r="B101" s="242"/>
      <c r="D101" s="238" t="s">
        <v>206</v>
      </c>
      <c r="E101" s="244" t="s">
        <v>5</v>
      </c>
      <c r="F101" s="245" t="s">
        <v>3676</v>
      </c>
      <c r="H101" s="244" t="s">
        <v>5</v>
      </c>
      <c r="I101" s="27"/>
      <c r="L101" s="242"/>
      <c r="M101" s="246"/>
      <c r="N101" s="247"/>
      <c r="O101" s="247"/>
      <c r="P101" s="247"/>
      <c r="Q101" s="247"/>
      <c r="R101" s="247"/>
      <c r="S101" s="247"/>
      <c r="T101" s="248"/>
      <c r="AT101" s="244" t="s">
        <v>206</v>
      </c>
      <c r="AU101" s="244" t="s">
        <v>80</v>
      </c>
      <c r="AV101" s="243" t="s">
        <v>78</v>
      </c>
      <c r="AW101" s="243" t="s">
        <v>34</v>
      </c>
      <c r="AX101" s="243" t="s">
        <v>71</v>
      </c>
      <c r="AY101" s="244" t="s">
        <v>196</v>
      </c>
    </row>
    <row r="102" spans="2:51" s="243" customFormat="1" ht="27">
      <c r="B102" s="242"/>
      <c r="D102" s="238" t="s">
        <v>206</v>
      </c>
      <c r="E102" s="244" t="s">
        <v>5</v>
      </c>
      <c r="F102" s="245" t="s">
        <v>3677</v>
      </c>
      <c r="H102" s="244" t="s">
        <v>5</v>
      </c>
      <c r="I102" s="27"/>
      <c r="L102" s="242"/>
      <c r="M102" s="246"/>
      <c r="N102" s="247"/>
      <c r="O102" s="247"/>
      <c r="P102" s="247"/>
      <c r="Q102" s="247"/>
      <c r="R102" s="247"/>
      <c r="S102" s="247"/>
      <c r="T102" s="248"/>
      <c r="AT102" s="244" t="s">
        <v>206</v>
      </c>
      <c r="AU102" s="244" t="s">
        <v>80</v>
      </c>
      <c r="AV102" s="243" t="s">
        <v>78</v>
      </c>
      <c r="AW102" s="243" t="s">
        <v>34</v>
      </c>
      <c r="AX102" s="243" t="s">
        <v>71</v>
      </c>
      <c r="AY102" s="244" t="s">
        <v>196</v>
      </c>
    </row>
    <row r="103" spans="2:51" s="243" customFormat="1" ht="13.5">
      <c r="B103" s="242"/>
      <c r="D103" s="238" t="s">
        <v>206</v>
      </c>
      <c r="E103" s="244" t="s">
        <v>5</v>
      </c>
      <c r="F103" s="245" t="s">
        <v>3678</v>
      </c>
      <c r="H103" s="244" t="s">
        <v>5</v>
      </c>
      <c r="I103" s="27"/>
      <c r="L103" s="242"/>
      <c r="M103" s="246"/>
      <c r="N103" s="247"/>
      <c r="O103" s="247"/>
      <c r="P103" s="247"/>
      <c r="Q103" s="247"/>
      <c r="R103" s="247"/>
      <c r="S103" s="247"/>
      <c r="T103" s="248"/>
      <c r="AT103" s="244" t="s">
        <v>206</v>
      </c>
      <c r="AU103" s="244" t="s">
        <v>80</v>
      </c>
      <c r="AV103" s="243" t="s">
        <v>78</v>
      </c>
      <c r="AW103" s="243" t="s">
        <v>34</v>
      </c>
      <c r="AX103" s="243" t="s">
        <v>71</v>
      </c>
      <c r="AY103" s="244" t="s">
        <v>196</v>
      </c>
    </row>
    <row r="104" spans="2:51" s="243" customFormat="1" ht="13.5">
      <c r="B104" s="242"/>
      <c r="D104" s="238" t="s">
        <v>206</v>
      </c>
      <c r="E104" s="244" t="s">
        <v>5</v>
      </c>
      <c r="F104" s="245" t="s">
        <v>3679</v>
      </c>
      <c r="H104" s="244" t="s">
        <v>5</v>
      </c>
      <c r="I104" s="27"/>
      <c r="L104" s="242"/>
      <c r="M104" s="246"/>
      <c r="N104" s="247"/>
      <c r="O104" s="247"/>
      <c r="P104" s="247"/>
      <c r="Q104" s="247"/>
      <c r="R104" s="247"/>
      <c r="S104" s="247"/>
      <c r="T104" s="248"/>
      <c r="AT104" s="244" t="s">
        <v>206</v>
      </c>
      <c r="AU104" s="244" t="s">
        <v>80</v>
      </c>
      <c r="AV104" s="243" t="s">
        <v>78</v>
      </c>
      <c r="AW104" s="243" t="s">
        <v>34</v>
      </c>
      <c r="AX104" s="243" t="s">
        <v>71</v>
      </c>
      <c r="AY104" s="244" t="s">
        <v>196</v>
      </c>
    </row>
    <row r="105" spans="2:51" s="250" customFormat="1" ht="13.5">
      <c r="B105" s="249"/>
      <c r="D105" s="238" t="s">
        <v>206</v>
      </c>
      <c r="E105" s="251" t="s">
        <v>5</v>
      </c>
      <c r="F105" s="252" t="s">
        <v>78</v>
      </c>
      <c r="H105" s="253">
        <v>1</v>
      </c>
      <c r="I105" s="28"/>
      <c r="L105" s="249"/>
      <c r="M105" s="254"/>
      <c r="N105" s="255"/>
      <c r="O105" s="255"/>
      <c r="P105" s="255"/>
      <c r="Q105" s="255"/>
      <c r="R105" s="255"/>
      <c r="S105" s="255"/>
      <c r="T105" s="256"/>
      <c r="AT105" s="251" t="s">
        <v>206</v>
      </c>
      <c r="AU105" s="251" t="s">
        <v>80</v>
      </c>
      <c r="AV105" s="250" t="s">
        <v>80</v>
      </c>
      <c r="AW105" s="250" t="s">
        <v>34</v>
      </c>
      <c r="AX105" s="250" t="s">
        <v>71</v>
      </c>
      <c r="AY105" s="251" t="s">
        <v>196</v>
      </c>
    </row>
    <row r="106" spans="2:51" s="258" customFormat="1" ht="13.5">
      <c r="B106" s="257"/>
      <c r="D106" s="238" t="s">
        <v>206</v>
      </c>
      <c r="E106" s="259" t="s">
        <v>5</v>
      </c>
      <c r="F106" s="260" t="s">
        <v>209</v>
      </c>
      <c r="H106" s="261">
        <v>1</v>
      </c>
      <c r="I106" s="29"/>
      <c r="L106" s="257"/>
      <c r="M106" s="262"/>
      <c r="N106" s="263"/>
      <c r="O106" s="263"/>
      <c r="P106" s="263"/>
      <c r="Q106" s="263"/>
      <c r="R106" s="263"/>
      <c r="S106" s="263"/>
      <c r="T106" s="264"/>
      <c r="AT106" s="259" t="s">
        <v>206</v>
      </c>
      <c r="AU106" s="259" t="s">
        <v>80</v>
      </c>
      <c r="AV106" s="258" t="s">
        <v>203</v>
      </c>
      <c r="AW106" s="258" t="s">
        <v>34</v>
      </c>
      <c r="AX106" s="258" t="s">
        <v>78</v>
      </c>
      <c r="AY106" s="259" t="s">
        <v>196</v>
      </c>
    </row>
    <row r="107" spans="2:65" s="140" customFormat="1" ht="16.5" customHeight="1">
      <c r="B107" s="141"/>
      <c r="C107" s="227" t="s">
        <v>221</v>
      </c>
      <c r="D107" s="227" t="s">
        <v>198</v>
      </c>
      <c r="E107" s="228" t="s">
        <v>3680</v>
      </c>
      <c r="F107" s="229" t="s">
        <v>3681</v>
      </c>
      <c r="G107" s="230" t="s">
        <v>2604</v>
      </c>
      <c r="H107" s="231">
        <v>1</v>
      </c>
      <c r="I107" s="26"/>
      <c r="J107" s="232">
        <f>ROUND(I107*H107,2)</f>
        <v>0</v>
      </c>
      <c r="K107" s="229" t="s">
        <v>202</v>
      </c>
      <c r="L107" s="141"/>
      <c r="M107" s="233" t="s">
        <v>5</v>
      </c>
      <c r="N107" s="234" t="s">
        <v>42</v>
      </c>
      <c r="O107" s="142"/>
      <c r="P107" s="235">
        <f>O107*H107</f>
        <v>0</v>
      </c>
      <c r="Q107" s="235">
        <v>0</v>
      </c>
      <c r="R107" s="235">
        <f>Q107*H107</f>
        <v>0</v>
      </c>
      <c r="S107" s="235">
        <v>0</v>
      </c>
      <c r="T107" s="236">
        <f>S107*H107</f>
        <v>0</v>
      </c>
      <c r="AR107" s="128" t="s">
        <v>2605</v>
      </c>
      <c r="AT107" s="128" t="s">
        <v>198</v>
      </c>
      <c r="AU107" s="128" t="s">
        <v>80</v>
      </c>
      <c r="AY107" s="128" t="s">
        <v>196</v>
      </c>
      <c r="BE107" s="237">
        <f>IF(N107="základní",J107,0)</f>
        <v>0</v>
      </c>
      <c r="BF107" s="237">
        <f>IF(N107="snížená",J107,0)</f>
        <v>0</v>
      </c>
      <c r="BG107" s="237">
        <f>IF(N107="zákl. přenesená",J107,0)</f>
        <v>0</v>
      </c>
      <c r="BH107" s="237">
        <f>IF(N107="sníž. přenesená",J107,0)</f>
        <v>0</v>
      </c>
      <c r="BI107" s="237">
        <f>IF(N107="nulová",J107,0)</f>
        <v>0</v>
      </c>
      <c r="BJ107" s="128" t="s">
        <v>78</v>
      </c>
      <c r="BK107" s="237">
        <f>ROUND(I107*H107,2)</f>
        <v>0</v>
      </c>
      <c r="BL107" s="128" t="s">
        <v>2605</v>
      </c>
      <c r="BM107" s="128" t="s">
        <v>3682</v>
      </c>
    </row>
    <row r="108" spans="2:51" s="243" customFormat="1" ht="13.5">
      <c r="B108" s="242"/>
      <c r="D108" s="238" t="s">
        <v>206</v>
      </c>
      <c r="E108" s="244" t="s">
        <v>5</v>
      </c>
      <c r="F108" s="245" t="s">
        <v>3683</v>
      </c>
      <c r="H108" s="244" t="s">
        <v>5</v>
      </c>
      <c r="I108" s="27"/>
      <c r="L108" s="242"/>
      <c r="M108" s="246"/>
      <c r="N108" s="247"/>
      <c r="O108" s="247"/>
      <c r="P108" s="247"/>
      <c r="Q108" s="247"/>
      <c r="R108" s="247"/>
      <c r="S108" s="247"/>
      <c r="T108" s="248"/>
      <c r="AT108" s="244" t="s">
        <v>206</v>
      </c>
      <c r="AU108" s="244" t="s">
        <v>80</v>
      </c>
      <c r="AV108" s="243" t="s">
        <v>78</v>
      </c>
      <c r="AW108" s="243" t="s">
        <v>34</v>
      </c>
      <c r="AX108" s="243" t="s">
        <v>71</v>
      </c>
      <c r="AY108" s="244" t="s">
        <v>196</v>
      </c>
    </row>
    <row r="109" spans="2:51" s="250" customFormat="1" ht="13.5">
      <c r="B109" s="249"/>
      <c r="D109" s="238" t="s">
        <v>206</v>
      </c>
      <c r="E109" s="251" t="s">
        <v>5</v>
      </c>
      <c r="F109" s="252" t="s">
        <v>78</v>
      </c>
      <c r="H109" s="253">
        <v>1</v>
      </c>
      <c r="I109" s="28"/>
      <c r="L109" s="249"/>
      <c r="M109" s="254"/>
      <c r="N109" s="255"/>
      <c r="O109" s="255"/>
      <c r="P109" s="255"/>
      <c r="Q109" s="255"/>
      <c r="R109" s="255"/>
      <c r="S109" s="255"/>
      <c r="T109" s="256"/>
      <c r="AT109" s="251" t="s">
        <v>206</v>
      </c>
      <c r="AU109" s="251" t="s">
        <v>80</v>
      </c>
      <c r="AV109" s="250" t="s">
        <v>80</v>
      </c>
      <c r="AW109" s="250" t="s">
        <v>34</v>
      </c>
      <c r="AX109" s="250" t="s">
        <v>71</v>
      </c>
      <c r="AY109" s="251" t="s">
        <v>196</v>
      </c>
    </row>
    <row r="110" spans="2:51" s="258" customFormat="1" ht="13.5">
      <c r="B110" s="257"/>
      <c r="D110" s="238" t="s">
        <v>206</v>
      </c>
      <c r="E110" s="259" t="s">
        <v>5</v>
      </c>
      <c r="F110" s="260" t="s">
        <v>209</v>
      </c>
      <c r="H110" s="261">
        <v>1</v>
      </c>
      <c r="I110" s="29"/>
      <c r="L110" s="257"/>
      <c r="M110" s="262"/>
      <c r="N110" s="263"/>
      <c r="O110" s="263"/>
      <c r="P110" s="263"/>
      <c r="Q110" s="263"/>
      <c r="R110" s="263"/>
      <c r="S110" s="263"/>
      <c r="T110" s="264"/>
      <c r="AT110" s="259" t="s">
        <v>206</v>
      </c>
      <c r="AU110" s="259" t="s">
        <v>80</v>
      </c>
      <c r="AV110" s="258" t="s">
        <v>203</v>
      </c>
      <c r="AW110" s="258" t="s">
        <v>34</v>
      </c>
      <c r="AX110" s="258" t="s">
        <v>78</v>
      </c>
      <c r="AY110" s="259" t="s">
        <v>196</v>
      </c>
    </row>
    <row r="111" spans="2:63" s="215" customFormat="1" ht="29.85" customHeight="1">
      <c r="B111" s="214"/>
      <c r="D111" s="216" t="s">
        <v>70</v>
      </c>
      <c r="E111" s="225" t="s">
        <v>3684</v>
      </c>
      <c r="F111" s="225" t="s">
        <v>3685</v>
      </c>
      <c r="I111" s="25"/>
      <c r="J111" s="226">
        <f>BK111</f>
        <v>0</v>
      </c>
      <c r="L111" s="214"/>
      <c r="M111" s="219"/>
      <c r="N111" s="220"/>
      <c r="O111" s="220"/>
      <c r="P111" s="221">
        <f>SUM(P112:P135)</f>
        <v>0</v>
      </c>
      <c r="Q111" s="220"/>
      <c r="R111" s="221">
        <f>SUM(R112:R135)</f>
        <v>0</v>
      </c>
      <c r="S111" s="220"/>
      <c r="T111" s="222">
        <f>SUM(T112:T135)</f>
        <v>0</v>
      </c>
      <c r="AR111" s="216" t="s">
        <v>224</v>
      </c>
      <c r="AT111" s="223" t="s">
        <v>70</v>
      </c>
      <c r="AU111" s="223" t="s">
        <v>78</v>
      </c>
      <c r="AY111" s="216" t="s">
        <v>196</v>
      </c>
      <c r="BK111" s="224">
        <f>SUM(BK112:BK135)</f>
        <v>0</v>
      </c>
    </row>
    <row r="112" spans="2:65" s="140" customFormat="1" ht="16.5" customHeight="1">
      <c r="B112" s="141"/>
      <c r="C112" s="227" t="s">
        <v>232</v>
      </c>
      <c r="D112" s="227" t="s">
        <v>198</v>
      </c>
      <c r="E112" s="228" t="s">
        <v>3686</v>
      </c>
      <c r="F112" s="229" t="s">
        <v>3685</v>
      </c>
      <c r="G112" s="230" t="s">
        <v>2604</v>
      </c>
      <c r="H112" s="231">
        <v>1</v>
      </c>
      <c r="I112" s="26"/>
      <c r="J112" s="232">
        <f>ROUND(I112*H112,2)</f>
        <v>0</v>
      </c>
      <c r="K112" s="229" t="s">
        <v>202</v>
      </c>
      <c r="L112" s="141"/>
      <c r="M112" s="233" t="s">
        <v>5</v>
      </c>
      <c r="N112" s="234" t="s">
        <v>42</v>
      </c>
      <c r="O112" s="142"/>
      <c r="P112" s="235">
        <f>O112*H112</f>
        <v>0</v>
      </c>
      <c r="Q112" s="235">
        <v>0</v>
      </c>
      <c r="R112" s="235">
        <f>Q112*H112</f>
        <v>0</v>
      </c>
      <c r="S112" s="235">
        <v>0</v>
      </c>
      <c r="T112" s="236">
        <f>S112*H112</f>
        <v>0</v>
      </c>
      <c r="AR112" s="128" t="s">
        <v>2605</v>
      </c>
      <c r="AT112" s="128" t="s">
        <v>198</v>
      </c>
      <c r="AU112" s="128" t="s">
        <v>80</v>
      </c>
      <c r="AY112" s="128" t="s">
        <v>196</v>
      </c>
      <c r="BE112" s="237">
        <f>IF(N112="základní",J112,0)</f>
        <v>0</v>
      </c>
      <c r="BF112" s="237">
        <f>IF(N112="snížená",J112,0)</f>
        <v>0</v>
      </c>
      <c r="BG112" s="237">
        <f>IF(N112="zákl. přenesená",J112,0)</f>
        <v>0</v>
      </c>
      <c r="BH112" s="237">
        <f>IF(N112="sníž. přenesená",J112,0)</f>
        <v>0</v>
      </c>
      <c r="BI112" s="237">
        <f>IF(N112="nulová",J112,0)</f>
        <v>0</v>
      </c>
      <c r="BJ112" s="128" t="s">
        <v>78</v>
      </c>
      <c r="BK112" s="237">
        <f>ROUND(I112*H112,2)</f>
        <v>0</v>
      </c>
      <c r="BL112" s="128" t="s">
        <v>2605</v>
      </c>
      <c r="BM112" s="128" t="s">
        <v>3687</v>
      </c>
    </row>
    <row r="113" spans="2:51" s="243" customFormat="1" ht="13.5">
      <c r="B113" s="242"/>
      <c r="D113" s="238" t="s">
        <v>206</v>
      </c>
      <c r="E113" s="244" t="s">
        <v>5</v>
      </c>
      <c r="F113" s="245" t="s">
        <v>3688</v>
      </c>
      <c r="H113" s="244" t="s">
        <v>5</v>
      </c>
      <c r="I113" s="27"/>
      <c r="L113" s="242"/>
      <c r="M113" s="246"/>
      <c r="N113" s="247"/>
      <c r="O113" s="247"/>
      <c r="P113" s="247"/>
      <c r="Q113" s="247"/>
      <c r="R113" s="247"/>
      <c r="S113" s="247"/>
      <c r="T113" s="248"/>
      <c r="AT113" s="244" t="s">
        <v>206</v>
      </c>
      <c r="AU113" s="244" t="s">
        <v>80</v>
      </c>
      <c r="AV113" s="243" t="s">
        <v>78</v>
      </c>
      <c r="AW113" s="243" t="s">
        <v>34</v>
      </c>
      <c r="AX113" s="243" t="s">
        <v>71</v>
      </c>
      <c r="AY113" s="244" t="s">
        <v>196</v>
      </c>
    </row>
    <row r="114" spans="2:51" s="243" customFormat="1" ht="27">
      <c r="B114" s="242"/>
      <c r="D114" s="238" t="s">
        <v>206</v>
      </c>
      <c r="E114" s="244" t="s">
        <v>5</v>
      </c>
      <c r="F114" s="245" t="s">
        <v>3689</v>
      </c>
      <c r="H114" s="244" t="s">
        <v>5</v>
      </c>
      <c r="I114" s="27"/>
      <c r="L114" s="242"/>
      <c r="M114" s="246"/>
      <c r="N114" s="247"/>
      <c r="O114" s="247"/>
      <c r="P114" s="247"/>
      <c r="Q114" s="247"/>
      <c r="R114" s="247"/>
      <c r="S114" s="247"/>
      <c r="T114" s="248"/>
      <c r="AT114" s="244" t="s">
        <v>206</v>
      </c>
      <c r="AU114" s="244" t="s">
        <v>80</v>
      </c>
      <c r="AV114" s="243" t="s">
        <v>78</v>
      </c>
      <c r="AW114" s="243" t="s">
        <v>34</v>
      </c>
      <c r="AX114" s="243" t="s">
        <v>71</v>
      </c>
      <c r="AY114" s="244" t="s">
        <v>196</v>
      </c>
    </row>
    <row r="115" spans="2:51" s="243" customFormat="1" ht="13.5">
      <c r="B115" s="242"/>
      <c r="D115" s="238" t="s">
        <v>206</v>
      </c>
      <c r="E115" s="244" t="s">
        <v>5</v>
      </c>
      <c r="F115" s="245" t="s">
        <v>3690</v>
      </c>
      <c r="H115" s="244" t="s">
        <v>5</v>
      </c>
      <c r="I115" s="27"/>
      <c r="L115" s="242"/>
      <c r="M115" s="246"/>
      <c r="N115" s="247"/>
      <c r="O115" s="247"/>
      <c r="P115" s="247"/>
      <c r="Q115" s="247"/>
      <c r="R115" s="247"/>
      <c r="S115" s="247"/>
      <c r="T115" s="248"/>
      <c r="AT115" s="244" t="s">
        <v>206</v>
      </c>
      <c r="AU115" s="244" t="s">
        <v>80</v>
      </c>
      <c r="AV115" s="243" t="s">
        <v>78</v>
      </c>
      <c r="AW115" s="243" t="s">
        <v>34</v>
      </c>
      <c r="AX115" s="243" t="s">
        <v>71</v>
      </c>
      <c r="AY115" s="244" t="s">
        <v>196</v>
      </c>
    </row>
    <row r="116" spans="2:51" s="250" customFormat="1" ht="13.5">
      <c r="B116" s="249"/>
      <c r="D116" s="238" t="s">
        <v>206</v>
      </c>
      <c r="E116" s="251" t="s">
        <v>5</v>
      </c>
      <c r="F116" s="252" t="s">
        <v>78</v>
      </c>
      <c r="H116" s="253">
        <v>1</v>
      </c>
      <c r="I116" s="28"/>
      <c r="L116" s="249"/>
      <c r="M116" s="254"/>
      <c r="N116" s="255"/>
      <c r="O116" s="255"/>
      <c r="P116" s="255"/>
      <c r="Q116" s="255"/>
      <c r="R116" s="255"/>
      <c r="S116" s="255"/>
      <c r="T116" s="256"/>
      <c r="AT116" s="251" t="s">
        <v>206</v>
      </c>
      <c r="AU116" s="251" t="s">
        <v>80</v>
      </c>
      <c r="AV116" s="250" t="s">
        <v>80</v>
      </c>
      <c r="AW116" s="250" t="s">
        <v>34</v>
      </c>
      <c r="AX116" s="250" t="s">
        <v>71</v>
      </c>
      <c r="AY116" s="251" t="s">
        <v>196</v>
      </c>
    </row>
    <row r="117" spans="2:51" s="258" customFormat="1" ht="13.5">
      <c r="B117" s="257"/>
      <c r="D117" s="238" t="s">
        <v>206</v>
      </c>
      <c r="E117" s="259" t="s">
        <v>5</v>
      </c>
      <c r="F117" s="260" t="s">
        <v>209</v>
      </c>
      <c r="H117" s="261">
        <v>1</v>
      </c>
      <c r="I117" s="29"/>
      <c r="L117" s="257"/>
      <c r="M117" s="262"/>
      <c r="N117" s="263"/>
      <c r="O117" s="263"/>
      <c r="P117" s="263"/>
      <c r="Q117" s="263"/>
      <c r="R117" s="263"/>
      <c r="S117" s="263"/>
      <c r="T117" s="264"/>
      <c r="AT117" s="259" t="s">
        <v>206</v>
      </c>
      <c r="AU117" s="259" t="s">
        <v>80</v>
      </c>
      <c r="AV117" s="258" t="s">
        <v>203</v>
      </c>
      <c r="AW117" s="258" t="s">
        <v>34</v>
      </c>
      <c r="AX117" s="258" t="s">
        <v>78</v>
      </c>
      <c r="AY117" s="259" t="s">
        <v>196</v>
      </c>
    </row>
    <row r="118" spans="2:65" s="140" customFormat="1" ht="16.5" customHeight="1">
      <c r="B118" s="141"/>
      <c r="C118" s="227" t="s">
        <v>230</v>
      </c>
      <c r="D118" s="227" t="s">
        <v>198</v>
      </c>
      <c r="E118" s="228" t="s">
        <v>3691</v>
      </c>
      <c r="F118" s="229" t="s">
        <v>3692</v>
      </c>
      <c r="G118" s="230" t="s">
        <v>2604</v>
      </c>
      <c r="H118" s="231">
        <v>1</v>
      </c>
      <c r="I118" s="26"/>
      <c r="J118" s="232">
        <f>ROUND(I118*H118,2)</f>
        <v>0</v>
      </c>
      <c r="K118" s="229" t="s">
        <v>202</v>
      </c>
      <c r="L118" s="141"/>
      <c r="M118" s="233" t="s">
        <v>5</v>
      </c>
      <c r="N118" s="234" t="s">
        <v>42</v>
      </c>
      <c r="O118" s="142"/>
      <c r="P118" s="235">
        <f>O118*H118</f>
        <v>0</v>
      </c>
      <c r="Q118" s="235">
        <v>0</v>
      </c>
      <c r="R118" s="235">
        <f>Q118*H118</f>
        <v>0</v>
      </c>
      <c r="S118" s="235">
        <v>0</v>
      </c>
      <c r="T118" s="236">
        <f>S118*H118</f>
        <v>0</v>
      </c>
      <c r="AR118" s="128" t="s">
        <v>2605</v>
      </c>
      <c r="AT118" s="128" t="s">
        <v>198</v>
      </c>
      <c r="AU118" s="128" t="s">
        <v>80</v>
      </c>
      <c r="AY118" s="128" t="s">
        <v>196</v>
      </c>
      <c r="BE118" s="237">
        <f>IF(N118="základní",J118,0)</f>
        <v>0</v>
      </c>
      <c r="BF118" s="237">
        <f>IF(N118="snížená",J118,0)</f>
        <v>0</v>
      </c>
      <c r="BG118" s="237">
        <f>IF(N118="zákl. přenesená",J118,0)</f>
        <v>0</v>
      </c>
      <c r="BH118" s="237">
        <f>IF(N118="sníž. přenesená",J118,0)</f>
        <v>0</v>
      </c>
      <c r="BI118" s="237">
        <f>IF(N118="nulová",J118,0)</f>
        <v>0</v>
      </c>
      <c r="BJ118" s="128" t="s">
        <v>78</v>
      </c>
      <c r="BK118" s="237">
        <f>ROUND(I118*H118,2)</f>
        <v>0</v>
      </c>
      <c r="BL118" s="128" t="s">
        <v>2605</v>
      </c>
      <c r="BM118" s="128" t="s">
        <v>3693</v>
      </c>
    </row>
    <row r="119" spans="2:51" s="243" customFormat="1" ht="13.5">
      <c r="B119" s="242"/>
      <c r="D119" s="238" t="s">
        <v>206</v>
      </c>
      <c r="E119" s="244" t="s">
        <v>5</v>
      </c>
      <c r="F119" s="245" t="s">
        <v>3694</v>
      </c>
      <c r="H119" s="244" t="s">
        <v>5</v>
      </c>
      <c r="I119" s="27"/>
      <c r="L119" s="242"/>
      <c r="M119" s="246"/>
      <c r="N119" s="247"/>
      <c r="O119" s="247"/>
      <c r="P119" s="247"/>
      <c r="Q119" s="247"/>
      <c r="R119" s="247"/>
      <c r="S119" s="247"/>
      <c r="T119" s="248"/>
      <c r="AT119" s="244" t="s">
        <v>206</v>
      </c>
      <c r="AU119" s="244" t="s">
        <v>80</v>
      </c>
      <c r="AV119" s="243" t="s">
        <v>78</v>
      </c>
      <c r="AW119" s="243" t="s">
        <v>34</v>
      </c>
      <c r="AX119" s="243" t="s">
        <v>71</v>
      </c>
      <c r="AY119" s="244" t="s">
        <v>196</v>
      </c>
    </row>
    <row r="120" spans="2:51" s="250" customFormat="1" ht="13.5">
      <c r="B120" s="249"/>
      <c r="D120" s="238" t="s">
        <v>206</v>
      </c>
      <c r="E120" s="251" t="s">
        <v>5</v>
      </c>
      <c r="F120" s="252" t="s">
        <v>78</v>
      </c>
      <c r="H120" s="253">
        <v>1</v>
      </c>
      <c r="I120" s="28"/>
      <c r="L120" s="249"/>
      <c r="M120" s="254"/>
      <c r="N120" s="255"/>
      <c r="O120" s="255"/>
      <c r="P120" s="255"/>
      <c r="Q120" s="255"/>
      <c r="R120" s="255"/>
      <c r="S120" s="255"/>
      <c r="T120" s="256"/>
      <c r="AT120" s="251" t="s">
        <v>206</v>
      </c>
      <c r="AU120" s="251" t="s">
        <v>80</v>
      </c>
      <c r="AV120" s="250" t="s">
        <v>80</v>
      </c>
      <c r="AW120" s="250" t="s">
        <v>34</v>
      </c>
      <c r="AX120" s="250" t="s">
        <v>71</v>
      </c>
      <c r="AY120" s="251" t="s">
        <v>196</v>
      </c>
    </row>
    <row r="121" spans="2:51" s="258" customFormat="1" ht="13.5">
      <c r="B121" s="257"/>
      <c r="D121" s="238" t="s">
        <v>206</v>
      </c>
      <c r="E121" s="259" t="s">
        <v>5</v>
      </c>
      <c r="F121" s="260" t="s">
        <v>209</v>
      </c>
      <c r="H121" s="261">
        <v>1</v>
      </c>
      <c r="I121" s="29"/>
      <c r="L121" s="257"/>
      <c r="M121" s="262"/>
      <c r="N121" s="263"/>
      <c r="O121" s="263"/>
      <c r="P121" s="263"/>
      <c r="Q121" s="263"/>
      <c r="R121" s="263"/>
      <c r="S121" s="263"/>
      <c r="T121" s="264"/>
      <c r="AT121" s="259" t="s">
        <v>206</v>
      </c>
      <c r="AU121" s="259" t="s">
        <v>80</v>
      </c>
      <c r="AV121" s="258" t="s">
        <v>203</v>
      </c>
      <c r="AW121" s="258" t="s">
        <v>34</v>
      </c>
      <c r="AX121" s="258" t="s">
        <v>78</v>
      </c>
      <c r="AY121" s="259" t="s">
        <v>196</v>
      </c>
    </row>
    <row r="122" spans="2:65" s="140" customFormat="1" ht="16.5" customHeight="1">
      <c r="B122" s="141"/>
      <c r="C122" s="227" t="s">
        <v>242</v>
      </c>
      <c r="D122" s="227" t="s">
        <v>198</v>
      </c>
      <c r="E122" s="228" t="s">
        <v>3695</v>
      </c>
      <c r="F122" s="229" t="s">
        <v>3696</v>
      </c>
      <c r="G122" s="230" t="s">
        <v>2604</v>
      </c>
      <c r="H122" s="231">
        <v>1</v>
      </c>
      <c r="I122" s="26"/>
      <c r="J122" s="232">
        <f>ROUND(I122*H122,2)</f>
        <v>0</v>
      </c>
      <c r="K122" s="229" t="s">
        <v>202</v>
      </c>
      <c r="L122" s="141"/>
      <c r="M122" s="233" t="s">
        <v>5</v>
      </c>
      <c r="N122" s="234" t="s">
        <v>42</v>
      </c>
      <c r="O122" s="142"/>
      <c r="P122" s="235">
        <f>O122*H122</f>
        <v>0</v>
      </c>
      <c r="Q122" s="235">
        <v>0</v>
      </c>
      <c r="R122" s="235">
        <f>Q122*H122</f>
        <v>0</v>
      </c>
      <c r="S122" s="235">
        <v>0</v>
      </c>
      <c r="T122" s="236">
        <f>S122*H122</f>
        <v>0</v>
      </c>
      <c r="AR122" s="128" t="s">
        <v>2605</v>
      </c>
      <c r="AT122" s="128" t="s">
        <v>198</v>
      </c>
      <c r="AU122" s="128" t="s">
        <v>80</v>
      </c>
      <c r="AY122" s="128" t="s">
        <v>196</v>
      </c>
      <c r="BE122" s="237">
        <f>IF(N122="základní",J122,0)</f>
        <v>0</v>
      </c>
      <c r="BF122" s="237">
        <f>IF(N122="snížená",J122,0)</f>
        <v>0</v>
      </c>
      <c r="BG122" s="237">
        <f>IF(N122="zákl. přenesená",J122,0)</f>
        <v>0</v>
      </c>
      <c r="BH122" s="237">
        <f>IF(N122="sníž. přenesená",J122,0)</f>
        <v>0</v>
      </c>
      <c r="BI122" s="237">
        <f>IF(N122="nulová",J122,0)</f>
        <v>0</v>
      </c>
      <c r="BJ122" s="128" t="s">
        <v>78</v>
      </c>
      <c r="BK122" s="237">
        <f>ROUND(I122*H122,2)</f>
        <v>0</v>
      </c>
      <c r="BL122" s="128" t="s">
        <v>2605</v>
      </c>
      <c r="BM122" s="128" t="s">
        <v>3697</v>
      </c>
    </row>
    <row r="123" spans="2:51" s="243" customFormat="1" ht="13.5">
      <c r="B123" s="242"/>
      <c r="D123" s="238" t="s">
        <v>206</v>
      </c>
      <c r="E123" s="244" t="s">
        <v>5</v>
      </c>
      <c r="F123" s="245" t="s">
        <v>3698</v>
      </c>
      <c r="H123" s="244" t="s">
        <v>5</v>
      </c>
      <c r="I123" s="27"/>
      <c r="L123" s="242"/>
      <c r="M123" s="246"/>
      <c r="N123" s="247"/>
      <c r="O123" s="247"/>
      <c r="P123" s="247"/>
      <c r="Q123" s="247"/>
      <c r="R123" s="247"/>
      <c r="S123" s="247"/>
      <c r="T123" s="248"/>
      <c r="AT123" s="244" t="s">
        <v>206</v>
      </c>
      <c r="AU123" s="244" t="s">
        <v>80</v>
      </c>
      <c r="AV123" s="243" t="s">
        <v>78</v>
      </c>
      <c r="AW123" s="243" t="s">
        <v>34</v>
      </c>
      <c r="AX123" s="243" t="s">
        <v>71</v>
      </c>
      <c r="AY123" s="244" t="s">
        <v>196</v>
      </c>
    </row>
    <row r="124" spans="2:51" s="250" customFormat="1" ht="13.5">
      <c r="B124" s="249"/>
      <c r="D124" s="238" t="s">
        <v>206</v>
      </c>
      <c r="E124" s="251" t="s">
        <v>5</v>
      </c>
      <c r="F124" s="252" t="s">
        <v>78</v>
      </c>
      <c r="H124" s="253">
        <v>1</v>
      </c>
      <c r="I124" s="28"/>
      <c r="L124" s="249"/>
      <c r="M124" s="254"/>
      <c r="N124" s="255"/>
      <c r="O124" s="255"/>
      <c r="P124" s="255"/>
      <c r="Q124" s="255"/>
      <c r="R124" s="255"/>
      <c r="S124" s="255"/>
      <c r="T124" s="256"/>
      <c r="AT124" s="251" t="s">
        <v>206</v>
      </c>
      <c r="AU124" s="251" t="s">
        <v>80</v>
      </c>
      <c r="AV124" s="250" t="s">
        <v>80</v>
      </c>
      <c r="AW124" s="250" t="s">
        <v>34</v>
      </c>
      <c r="AX124" s="250" t="s">
        <v>71</v>
      </c>
      <c r="AY124" s="251" t="s">
        <v>196</v>
      </c>
    </row>
    <row r="125" spans="2:51" s="258" customFormat="1" ht="13.5">
      <c r="B125" s="257"/>
      <c r="D125" s="238" t="s">
        <v>206</v>
      </c>
      <c r="E125" s="259" t="s">
        <v>5</v>
      </c>
      <c r="F125" s="260" t="s">
        <v>209</v>
      </c>
      <c r="H125" s="261">
        <v>1</v>
      </c>
      <c r="I125" s="29"/>
      <c r="L125" s="257"/>
      <c r="M125" s="262"/>
      <c r="N125" s="263"/>
      <c r="O125" s="263"/>
      <c r="P125" s="263"/>
      <c r="Q125" s="263"/>
      <c r="R125" s="263"/>
      <c r="S125" s="263"/>
      <c r="T125" s="264"/>
      <c r="AT125" s="259" t="s">
        <v>206</v>
      </c>
      <c r="AU125" s="259" t="s">
        <v>80</v>
      </c>
      <c r="AV125" s="258" t="s">
        <v>203</v>
      </c>
      <c r="AW125" s="258" t="s">
        <v>34</v>
      </c>
      <c r="AX125" s="258" t="s">
        <v>78</v>
      </c>
      <c r="AY125" s="259" t="s">
        <v>196</v>
      </c>
    </row>
    <row r="126" spans="2:65" s="140" customFormat="1" ht="16.5" customHeight="1">
      <c r="B126" s="141"/>
      <c r="C126" s="227" t="s">
        <v>238</v>
      </c>
      <c r="D126" s="227" t="s">
        <v>198</v>
      </c>
      <c r="E126" s="228" t="s">
        <v>3699</v>
      </c>
      <c r="F126" s="229" t="s">
        <v>3700</v>
      </c>
      <c r="G126" s="230" t="s">
        <v>2604</v>
      </c>
      <c r="H126" s="231">
        <v>1</v>
      </c>
      <c r="I126" s="26"/>
      <c r="J126" s="232">
        <f>ROUND(I126*H126,2)</f>
        <v>0</v>
      </c>
      <c r="K126" s="229" t="s">
        <v>202</v>
      </c>
      <c r="L126" s="141"/>
      <c r="M126" s="233" t="s">
        <v>5</v>
      </c>
      <c r="N126" s="234" t="s">
        <v>42</v>
      </c>
      <c r="O126" s="142"/>
      <c r="P126" s="235">
        <f>O126*H126</f>
        <v>0</v>
      </c>
      <c r="Q126" s="235">
        <v>0</v>
      </c>
      <c r="R126" s="235">
        <f>Q126*H126</f>
        <v>0</v>
      </c>
      <c r="S126" s="235">
        <v>0</v>
      </c>
      <c r="T126" s="236">
        <f>S126*H126</f>
        <v>0</v>
      </c>
      <c r="AR126" s="128" t="s">
        <v>2605</v>
      </c>
      <c r="AT126" s="128" t="s">
        <v>198</v>
      </c>
      <c r="AU126" s="128" t="s">
        <v>80</v>
      </c>
      <c r="AY126" s="128" t="s">
        <v>196</v>
      </c>
      <c r="BE126" s="237">
        <f>IF(N126="základní",J126,0)</f>
        <v>0</v>
      </c>
      <c r="BF126" s="237">
        <f>IF(N126="snížená",J126,0)</f>
        <v>0</v>
      </c>
      <c r="BG126" s="237">
        <f>IF(N126="zákl. přenesená",J126,0)</f>
        <v>0</v>
      </c>
      <c r="BH126" s="237">
        <f>IF(N126="sníž. přenesená",J126,0)</f>
        <v>0</v>
      </c>
      <c r="BI126" s="237">
        <f>IF(N126="nulová",J126,0)</f>
        <v>0</v>
      </c>
      <c r="BJ126" s="128" t="s">
        <v>78</v>
      </c>
      <c r="BK126" s="237">
        <f>ROUND(I126*H126,2)</f>
        <v>0</v>
      </c>
      <c r="BL126" s="128" t="s">
        <v>2605</v>
      </c>
      <c r="BM126" s="128" t="s">
        <v>3701</v>
      </c>
    </row>
    <row r="127" spans="2:51" s="243" customFormat="1" ht="27">
      <c r="B127" s="242"/>
      <c r="D127" s="238" t="s">
        <v>206</v>
      </c>
      <c r="E127" s="244" t="s">
        <v>5</v>
      </c>
      <c r="F127" s="245" t="s">
        <v>3702</v>
      </c>
      <c r="H127" s="244" t="s">
        <v>5</v>
      </c>
      <c r="I127" s="27"/>
      <c r="L127" s="242"/>
      <c r="M127" s="246"/>
      <c r="N127" s="247"/>
      <c r="O127" s="247"/>
      <c r="P127" s="247"/>
      <c r="Q127" s="247"/>
      <c r="R127" s="247"/>
      <c r="S127" s="247"/>
      <c r="T127" s="248"/>
      <c r="AT127" s="244" t="s">
        <v>206</v>
      </c>
      <c r="AU127" s="244" t="s">
        <v>80</v>
      </c>
      <c r="AV127" s="243" t="s">
        <v>78</v>
      </c>
      <c r="AW127" s="243" t="s">
        <v>34</v>
      </c>
      <c r="AX127" s="243" t="s">
        <v>71</v>
      </c>
      <c r="AY127" s="244" t="s">
        <v>196</v>
      </c>
    </row>
    <row r="128" spans="2:51" s="243" customFormat="1" ht="27">
      <c r="B128" s="242"/>
      <c r="D128" s="238" t="s">
        <v>206</v>
      </c>
      <c r="E128" s="244" t="s">
        <v>5</v>
      </c>
      <c r="F128" s="245" t="s">
        <v>3703</v>
      </c>
      <c r="H128" s="244" t="s">
        <v>5</v>
      </c>
      <c r="I128" s="27"/>
      <c r="L128" s="242"/>
      <c r="M128" s="246"/>
      <c r="N128" s="247"/>
      <c r="O128" s="247"/>
      <c r="P128" s="247"/>
      <c r="Q128" s="247"/>
      <c r="R128" s="247"/>
      <c r="S128" s="247"/>
      <c r="T128" s="248"/>
      <c r="AT128" s="244" t="s">
        <v>206</v>
      </c>
      <c r="AU128" s="244" t="s">
        <v>80</v>
      </c>
      <c r="AV128" s="243" t="s">
        <v>78</v>
      </c>
      <c r="AW128" s="243" t="s">
        <v>34</v>
      </c>
      <c r="AX128" s="243" t="s">
        <v>71</v>
      </c>
      <c r="AY128" s="244" t="s">
        <v>196</v>
      </c>
    </row>
    <row r="129" spans="2:51" s="243" customFormat="1" ht="13.5">
      <c r="B129" s="242"/>
      <c r="D129" s="238" t="s">
        <v>206</v>
      </c>
      <c r="E129" s="244" t="s">
        <v>5</v>
      </c>
      <c r="F129" s="245" t="s">
        <v>3704</v>
      </c>
      <c r="H129" s="244" t="s">
        <v>5</v>
      </c>
      <c r="I129" s="27"/>
      <c r="L129" s="242"/>
      <c r="M129" s="246"/>
      <c r="N129" s="247"/>
      <c r="O129" s="247"/>
      <c r="P129" s="247"/>
      <c r="Q129" s="247"/>
      <c r="R129" s="247"/>
      <c r="S129" s="247"/>
      <c r="T129" s="248"/>
      <c r="AT129" s="244" t="s">
        <v>206</v>
      </c>
      <c r="AU129" s="244" t="s">
        <v>80</v>
      </c>
      <c r="AV129" s="243" t="s">
        <v>78</v>
      </c>
      <c r="AW129" s="243" t="s">
        <v>34</v>
      </c>
      <c r="AX129" s="243" t="s">
        <v>71</v>
      </c>
      <c r="AY129" s="244" t="s">
        <v>196</v>
      </c>
    </row>
    <row r="130" spans="2:51" s="250" customFormat="1" ht="13.5">
      <c r="B130" s="249"/>
      <c r="D130" s="238" t="s">
        <v>206</v>
      </c>
      <c r="E130" s="251" t="s">
        <v>5</v>
      </c>
      <c r="F130" s="252" t="s">
        <v>78</v>
      </c>
      <c r="H130" s="253">
        <v>1</v>
      </c>
      <c r="I130" s="28"/>
      <c r="L130" s="249"/>
      <c r="M130" s="254"/>
      <c r="N130" s="255"/>
      <c r="O130" s="255"/>
      <c r="P130" s="255"/>
      <c r="Q130" s="255"/>
      <c r="R130" s="255"/>
      <c r="S130" s="255"/>
      <c r="T130" s="256"/>
      <c r="AT130" s="251" t="s">
        <v>206</v>
      </c>
      <c r="AU130" s="251" t="s">
        <v>80</v>
      </c>
      <c r="AV130" s="250" t="s">
        <v>80</v>
      </c>
      <c r="AW130" s="250" t="s">
        <v>34</v>
      </c>
      <c r="AX130" s="250" t="s">
        <v>71</v>
      </c>
      <c r="AY130" s="251" t="s">
        <v>196</v>
      </c>
    </row>
    <row r="131" spans="2:51" s="258" customFormat="1" ht="13.5">
      <c r="B131" s="257"/>
      <c r="D131" s="238" t="s">
        <v>206</v>
      </c>
      <c r="E131" s="259" t="s">
        <v>5</v>
      </c>
      <c r="F131" s="260" t="s">
        <v>209</v>
      </c>
      <c r="H131" s="261">
        <v>1</v>
      </c>
      <c r="I131" s="29"/>
      <c r="L131" s="257"/>
      <c r="M131" s="262"/>
      <c r="N131" s="263"/>
      <c r="O131" s="263"/>
      <c r="P131" s="263"/>
      <c r="Q131" s="263"/>
      <c r="R131" s="263"/>
      <c r="S131" s="263"/>
      <c r="T131" s="264"/>
      <c r="AT131" s="259" t="s">
        <v>206</v>
      </c>
      <c r="AU131" s="259" t="s">
        <v>80</v>
      </c>
      <c r="AV131" s="258" t="s">
        <v>203</v>
      </c>
      <c r="AW131" s="258" t="s">
        <v>34</v>
      </c>
      <c r="AX131" s="258" t="s">
        <v>78</v>
      </c>
      <c r="AY131" s="259" t="s">
        <v>196</v>
      </c>
    </row>
    <row r="132" spans="2:65" s="140" customFormat="1" ht="16.5" customHeight="1">
      <c r="B132" s="141"/>
      <c r="C132" s="227" t="s">
        <v>249</v>
      </c>
      <c r="D132" s="227" t="s">
        <v>198</v>
      </c>
      <c r="E132" s="228" t="s">
        <v>3705</v>
      </c>
      <c r="F132" s="229" t="s">
        <v>3706</v>
      </c>
      <c r="G132" s="230" t="s">
        <v>2604</v>
      </c>
      <c r="H132" s="231">
        <v>1</v>
      </c>
      <c r="I132" s="26"/>
      <c r="J132" s="232">
        <f>ROUND(I132*H132,2)</f>
        <v>0</v>
      </c>
      <c r="K132" s="229" t="s">
        <v>202</v>
      </c>
      <c r="L132" s="141"/>
      <c r="M132" s="233" t="s">
        <v>5</v>
      </c>
      <c r="N132" s="234" t="s">
        <v>42</v>
      </c>
      <c r="O132" s="142"/>
      <c r="P132" s="235">
        <f>O132*H132</f>
        <v>0</v>
      </c>
      <c r="Q132" s="235">
        <v>0</v>
      </c>
      <c r="R132" s="235">
        <f>Q132*H132</f>
        <v>0</v>
      </c>
      <c r="S132" s="235">
        <v>0</v>
      </c>
      <c r="T132" s="236">
        <f>S132*H132</f>
        <v>0</v>
      </c>
      <c r="AR132" s="128" t="s">
        <v>2605</v>
      </c>
      <c r="AT132" s="128" t="s">
        <v>198</v>
      </c>
      <c r="AU132" s="128" t="s">
        <v>80</v>
      </c>
      <c r="AY132" s="128" t="s">
        <v>196</v>
      </c>
      <c r="BE132" s="237">
        <f>IF(N132="základní",J132,0)</f>
        <v>0</v>
      </c>
      <c r="BF132" s="237">
        <f>IF(N132="snížená",J132,0)</f>
        <v>0</v>
      </c>
      <c r="BG132" s="237">
        <f>IF(N132="zákl. přenesená",J132,0)</f>
        <v>0</v>
      </c>
      <c r="BH132" s="237">
        <f>IF(N132="sníž. přenesená",J132,0)</f>
        <v>0</v>
      </c>
      <c r="BI132" s="237">
        <f>IF(N132="nulová",J132,0)</f>
        <v>0</v>
      </c>
      <c r="BJ132" s="128" t="s">
        <v>78</v>
      </c>
      <c r="BK132" s="237">
        <f>ROUND(I132*H132,2)</f>
        <v>0</v>
      </c>
      <c r="BL132" s="128" t="s">
        <v>2605</v>
      </c>
      <c r="BM132" s="128" t="s">
        <v>3707</v>
      </c>
    </row>
    <row r="133" spans="2:51" s="243" customFormat="1" ht="13.5">
      <c r="B133" s="242"/>
      <c r="D133" s="238" t="s">
        <v>206</v>
      </c>
      <c r="E133" s="244" t="s">
        <v>5</v>
      </c>
      <c r="F133" s="245" t="s">
        <v>3708</v>
      </c>
      <c r="H133" s="244" t="s">
        <v>5</v>
      </c>
      <c r="I133" s="27"/>
      <c r="L133" s="242"/>
      <c r="M133" s="246"/>
      <c r="N133" s="247"/>
      <c r="O133" s="247"/>
      <c r="P133" s="247"/>
      <c r="Q133" s="247"/>
      <c r="R133" s="247"/>
      <c r="S133" s="247"/>
      <c r="T133" s="248"/>
      <c r="AT133" s="244" t="s">
        <v>206</v>
      </c>
      <c r="AU133" s="244" t="s">
        <v>80</v>
      </c>
      <c r="AV133" s="243" t="s">
        <v>78</v>
      </c>
      <c r="AW133" s="243" t="s">
        <v>34</v>
      </c>
      <c r="AX133" s="243" t="s">
        <v>71</v>
      </c>
      <c r="AY133" s="244" t="s">
        <v>196</v>
      </c>
    </row>
    <row r="134" spans="2:51" s="250" customFormat="1" ht="13.5">
      <c r="B134" s="249"/>
      <c r="D134" s="238" t="s">
        <v>206</v>
      </c>
      <c r="E134" s="251" t="s">
        <v>5</v>
      </c>
      <c r="F134" s="252" t="s">
        <v>78</v>
      </c>
      <c r="H134" s="253">
        <v>1</v>
      </c>
      <c r="I134" s="28"/>
      <c r="L134" s="249"/>
      <c r="M134" s="254"/>
      <c r="N134" s="255"/>
      <c r="O134" s="255"/>
      <c r="P134" s="255"/>
      <c r="Q134" s="255"/>
      <c r="R134" s="255"/>
      <c r="S134" s="255"/>
      <c r="T134" s="256"/>
      <c r="AT134" s="251" t="s">
        <v>206</v>
      </c>
      <c r="AU134" s="251" t="s">
        <v>80</v>
      </c>
      <c r="AV134" s="250" t="s">
        <v>80</v>
      </c>
      <c r="AW134" s="250" t="s">
        <v>34</v>
      </c>
      <c r="AX134" s="250" t="s">
        <v>71</v>
      </c>
      <c r="AY134" s="251" t="s">
        <v>196</v>
      </c>
    </row>
    <row r="135" spans="2:51" s="258" customFormat="1" ht="13.5">
      <c r="B135" s="257"/>
      <c r="D135" s="238" t="s">
        <v>206</v>
      </c>
      <c r="E135" s="259" t="s">
        <v>5</v>
      </c>
      <c r="F135" s="260" t="s">
        <v>209</v>
      </c>
      <c r="H135" s="261">
        <v>1</v>
      </c>
      <c r="I135" s="29"/>
      <c r="L135" s="257"/>
      <c r="M135" s="262"/>
      <c r="N135" s="263"/>
      <c r="O135" s="263"/>
      <c r="P135" s="263"/>
      <c r="Q135" s="263"/>
      <c r="R135" s="263"/>
      <c r="S135" s="263"/>
      <c r="T135" s="264"/>
      <c r="AT135" s="259" t="s">
        <v>206</v>
      </c>
      <c r="AU135" s="259" t="s">
        <v>80</v>
      </c>
      <c r="AV135" s="258" t="s">
        <v>203</v>
      </c>
      <c r="AW135" s="258" t="s">
        <v>34</v>
      </c>
      <c r="AX135" s="258" t="s">
        <v>78</v>
      </c>
      <c r="AY135" s="259" t="s">
        <v>196</v>
      </c>
    </row>
    <row r="136" spans="2:63" s="215" customFormat="1" ht="29.85" customHeight="1">
      <c r="B136" s="214"/>
      <c r="D136" s="216" t="s">
        <v>70</v>
      </c>
      <c r="E136" s="225" t="s">
        <v>3709</v>
      </c>
      <c r="F136" s="225" t="s">
        <v>2603</v>
      </c>
      <c r="I136" s="25"/>
      <c r="J136" s="226">
        <f>BK136</f>
        <v>0</v>
      </c>
      <c r="L136" s="214"/>
      <c r="M136" s="219"/>
      <c r="N136" s="220"/>
      <c r="O136" s="220"/>
      <c r="P136" s="221">
        <f>SUM(P137:P157)</f>
        <v>0</v>
      </c>
      <c r="Q136" s="220"/>
      <c r="R136" s="221">
        <f>SUM(R137:R157)</f>
        <v>0</v>
      </c>
      <c r="S136" s="220"/>
      <c r="T136" s="222">
        <f>SUM(T137:T157)</f>
        <v>0</v>
      </c>
      <c r="AR136" s="216" t="s">
        <v>224</v>
      </c>
      <c r="AT136" s="223" t="s">
        <v>70</v>
      </c>
      <c r="AU136" s="223" t="s">
        <v>78</v>
      </c>
      <c r="AY136" s="216" t="s">
        <v>196</v>
      </c>
      <c r="BK136" s="224">
        <f>SUM(BK137:BK157)</f>
        <v>0</v>
      </c>
    </row>
    <row r="137" spans="2:65" s="140" customFormat="1" ht="16.5" customHeight="1">
      <c r="B137" s="141"/>
      <c r="C137" s="227" t="s">
        <v>248</v>
      </c>
      <c r="D137" s="227" t="s">
        <v>198</v>
      </c>
      <c r="E137" s="228" t="s">
        <v>3710</v>
      </c>
      <c r="F137" s="229" t="s">
        <v>3711</v>
      </c>
      <c r="G137" s="230" t="s">
        <v>2604</v>
      </c>
      <c r="H137" s="231">
        <v>1</v>
      </c>
      <c r="I137" s="26"/>
      <c r="J137" s="232">
        <f>ROUND(I137*H137,2)</f>
        <v>0</v>
      </c>
      <c r="K137" s="229" t="s">
        <v>202</v>
      </c>
      <c r="L137" s="141"/>
      <c r="M137" s="233" t="s">
        <v>5</v>
      </c>
      <c r="N137" s="234" t="s">
        <v>42</v>
      </c>
      <c r="O137" s="142"/>
      <c r="P137" s="235">
        <f>O137*H137</f>
        <v>0</v>
      </c>
      <c r="Q137" s="235">
        <v>0</v>
      </c>
      <c r="R137" s="235">
        <f>Q137*H137</f>
        <v>0</v>
      </c>
      <c r="S137" s="235">
        <v>0</v>
      </c>
      <c r="T137" s="236">
        <f>S137*H137</f>
        <v>0</v>
      </c>
      <c r="AR137" s="128" t="s">
        <v>2605</v>
      </c>
      <c r="AT137" s="128" t="s">
        <v>198</v>
      </c>
      <c r="AU137" s="128" t="s">
        <v>80</v>
      </c>
      <c r="AY137" s="128" t="s">
        <v>196</v>
      </c>
      <c r="BE137" s="237">
        <f>IF(N137="základní",J137,0)</f>
        <v>0</v>
      </c>
      <c r="BF137" s="237">
        <f>IF(N137="snížená",J137,0)</f>
        <v>0</v>
      </c>
      <c r="BG137" s="237">
        <f>IF(N137="zákl. přenesená",J137,0)</f>
        <v>0</v>
      </c>
      <c r="BH137" s="237">
        <f>IF(N137="sníž. přenesená",J137,0)</f>
        <v>0</v>
      </c>
      <c r="BI137" s="237">
        <f>IF(N137="nulová",J137,0)</f>
        <v>0</v>
      </c>
      <c r="BJ137" s="128" t="s">
        <v>78</v>
      </c>
      <c r="BK137" s="237">
        <f>ROUND(I137*H137,2)</f>
        <v>0</v>
      </c>
      <c r="BL137" s="128" t="s">
        <v>2605</v>
      </c>
      <c r="BM137" s="128" t="s">
        <v>3712</v>
      </c>
    </row>
    <row r="138" spans="2:65" s="140" customFormat="1" ht="16.5" customHeight="1">
      <c r="B138" s="141"/>
      <c r="C138" s="227" t="s">
        <v>257</v>
      </c>
      <c r="D138" s="227" t="s">
        <v>198</v>
      </c>
      <c r="E138" s="228" t="s">
        <v>3713</v>
      </c>
      <c r="F138" s="229" t="s">
        <v>3714</v>
      </c>
      <c r="G138" s="230" t="s">
        <v>2604</v>
      </c>
      <c r="H138" s="231">
        <v>1</v>
      </c>
      <c r="I138" s="26"/>
      <c r="J138" s="232">
        <f>ROUND(I138*H138,2)</f>
        <v>0</v>
      </c>
      <c r="K138" s="229" t="s">
        <v>202</v>
      </c>
      <c r="L138" s="141"/>
      <c r="M138" s="233" t="s">
        <v>5</v>
      </c>
      <c r="N138" s="234" t="s">
        <v>42</v>
      </c>
      <c r="O138" s="142"/>
      <c r="P138" s="235">
        <f>O138*H138</f>
        <v>0</v>
      </c>
      <c r="Q138" s="235">
        <v>0</v>
      </c>
      <c r="R138" s="235">
        <f>Q138*H138</f>
        <v>0</v>
      </c>
      <c r="S138" s="235">
        <v>0</v>
      </c>
      <c r="T138" s="236">
        <f>S138*H138</f>
        <v>0</v>
      </c>
      <c r="AR138" s="128" t="s">
        <v>2605</v>
      </c>
      <c r="AT138" s="128" t="s">
        <v>198</v>
      </c>
      <c r="AU138" s="128" t="s">
        <v>80</v>
      </c>
      <c r="AY138" s="128" t="s">
        <v>196</v>
      </c>
      <c r="BE138" s="237">
        <f>IF(N138="základní",J138,0)</f>
        <v>0</v>
      </c>
      <c r="BF138" s="237">
        <f>IF(N138="snížená",J138,0)</f>
        <v>0</v>
      </c>
      <c r="BG138" s="237">
        <f>IF(N138="zákl. přenesená",J138,0)</f>
        <v>0</v>
      </c>
      <c r="BH138" s="237">
        <f>IF(N138="sníž. přenesená",J138,0)</f>
        <v>0</v>
      </c>
      <c r="BI138" s="237">
        <f>IF(N138="nulová",J138,0)</f>
        <v>0</v>
      </c>
      <c r="BJ138" s="128" t="s">
        <v>78</v>
      </c>
      <c r="BK138" s="237">
        <f>ROUND(I138*H138,2)</f>
        <v>0</v>
      </c>
      <c r="BL138" s="128" t="s">
        <v>2605</v>
      </c>
      <c r="BM138" s="128" t="s">
        <v>3715</v>
      </c>
    </row>
    <row r="139" spans="2:65" s="140" customFormat="1" ht="16.5" customHeight="1">
      <c r="B139" s="141"/>
      <c r="C139" s="227" t="s">
        <v>255</v>
      </c>
      <c r="D139" s="227" t="s">
        <v>198</v>
      </c>
      <c r="E139" s="228" t="s">
        <v>3716</v>
      </c>
      <c r="F139" s="229" t="s">
        <v>3717</v>
      </c>
      <c r="G139" s="230" t="s">
        <v>2604</v>
      </c>
      <c r="H139" s="231">
        <v>1</v>
      </c>
      <c r="I139" s="26"/>
      <c r="J139" s="232">
        <f>ROUND(I139*H139,2)</f>
        <v>0</v>
      </c>
      <c r="K139" s="229" t="s">
        <v>202</v>
      </c>
      <c r="L139" s="141"/>
      <c r="M139" s="233" t="s">
        <v>5</v>
      </c>
      <c r="N139" s="234" t="s">
        <v>42</v>
      </c>
      <c r="O139" s="142"/>
      <c r="P139" s="235">
        <f>O139*H139</f>
        <v>0</v>
      </c>
      <c r="Q139" s="235">
        <v>0</v>
      </c>
      <c r="R139" s="235">
        <f>Q139*H139</f>
        <v>0</v>
      </c>
      <c r="S139" s="235">
        <v>0</v>
      </c>
      <c r="T139" s="236">
        <f>S139*H139</f>
        <v>0</v>
      </c>
      <c r="AR139" s="128" t="s">
        <v>2605</v>
      </c>
      <c r="AT139" s="128" t="s">
        <v>198</v>
      </c>
      <c r="AU139" s="128" t="s">
        <v>80</v>
      </c>
      <c r="AY139" s="128" t="s">
        <v>196</v>
      </c>
      <c r="BE139" s="237">
        <f>IF(N139="základní",J139,0)</f>
        <v>0</v>
      </c>
      <c r="BF139" s="237">
        <f>IF(N139="snížená",J139,0)</f>
        <v>0</v>
      </c>
      <c r="BG139" s="237">
        <f>IF(N139="zákl. přenesená",J139,0)</f>
        <v>0</v>
      </c>
      <c r="BH139" s="237">
        <f>IF(N139="sníž. přenesená",J139,0)</f>
        <v>0</v>
      </c>
      <c r="BI139" s="237">
        <f>IF(N139="nulová",J139,0)</f>
        <v>0</v>
      </c>
      <c r="BJ139" s="128" t="s">
        <v>78</v>
      </c>
      <c r="BK139" s="237">
        <f>ROUND(I139*H139,2)</f>
        <v>0</v>
      </c>
      <c r="BL139" s="128" t="s">
        <v>2605</v>
      </c>
      <c r="BM139" s="128" t="s">
        <v>3718</v>
      </c>
    </row>
    <row r="140" spans="2:51" s="243" customFormat="1" ht="13.5">
      <c r="B140" s="242"/>
      <c r="D140" s="238" t="s">
        <v>206</v>
      </c>
      <c r="E140" s="244" t="s">
        <v>5</v>
      </c>
      <c r="F140" s="245" t="s">
        <v>3719</v>
      </c>
      <c r="H140" s="244" t="s">
        <v>5</v>
      </c>
      <c r="I140" s="27"/>
      <c r="L140" s="242"/>
      <c r="M140" s="246"/>
      <c r="N140" s="247"/>
      <c r="O140" s="247"/>
      <c r="P140" s="247"/>
      <c r="Q140" s="247"/>
      <c r="R140" s="247"/>
      <c r="S140" s="247"/>
      <c r="T140" s="248"/>
      <c r="AT140" s="244" t="s">
        <v>206</v>
      </c>
      <c r="AU140" s="244" t="s">
        <v>80</v>
      </c>
      <c r="AV140" s="243" t="s">
        <v>78</v>
      </c>
      <c r="AW140" s="243" t="s">
        <v>34</v>
      </c>
      <c r="AX140" s="243" t="s">
        <v>71</v>
      </c>
      <c r="AY140" s="244" t="s">
        <v>196</v>
      </c>
    </row>
    <row r="141" spans="2:51" s="250" customFormat="1" ht="13.5">
      <c r="B141" s="249"/>
      <c r="D141" s="238" t="s">
        <v>206</v>
      </c>
      <c r="E141" s="251" t="s">
        <v>5</v>
      </c>
      <c r="F141" s="252" t="s">
        <v>78</v>
      </c>
      <c r="H141" s="253">
        <v>1</v>
      </c>
      <c r="I141" s="28"/>
      <c r="L141" s="249"/>
      <c r="M141" s="254"/>
      <c r="N141" s="255"/>
      <c r="O141" s="255"/>
      <c r="P141" s="255"/>
      <c r="Q141" s="255"/>
      <c r="R141" s="255"/>
      <c r="S141" s="255"/>
      <c r="T141" s="256"/>
      <c r="AT141" s="251" t="s">
        <v>206</v>
      </c>
      <c r="AU141" s="251" t="s">
        <v>80</v>
      </c>
      <c r="AV141" s="250" t="s">
        <v>80</v>
      </c>
      <c r="AW141" s="250" t="s">
        <v>34</v>
      </c>
      <c r="AX141" s="250" t="s">
        <v>71</v>
      </c>
      <c r="AY141" s="251" t="s">
        <v>196</v>
      </c>
    </row>
    <row r="142" spans="2:51" s="258" customFormat="1" ht="13.5">
      <c r="B142" s="257"/>
      <c r="D142" s="238" t="s">
        <v>206</v>
      </c>
      <c r="E142" s="259" t="s">
        <v>5</v>
      </c>
      <c r="F142" s="260" t="s">
        <v>209</v>
      </c>
      <c r="H142" s="261">
        <v>1</v>
      </c>
      <c r="I142" s="29"/>
      <c r="L142" s="257"/>
      <c r="M142" s="262"/>
      <c r="N142" s="263"/>
      <c r="O142" s="263"/>
      <c r="P142" s="263"/>
      <c r="Q142" s="263"/>
      <c r="R142" s="263"/>
      <c r="S142" s="263"/>
      <c r="T142" s="264"/>
      <c r="AT142" s="259" t="s">
        <v>206</v>
      </c>
      <c r="AU142" s="259" t="s">
        <v>80</v>
      </c>
      <c r="AV142" s="258" t="s">
        <v>203</v>
      </c>
      <c r="AW142" s="258" t="s">
        <v>34</v>
      </c>
      <c r="AX142" s="258" t="s">
        <v>78</v>
      </c>
      <c r="AY142" s="259" t="s">
        <v>196</v>
      </c>
    </row>
    <row r="143" spans="2:65" s="140" customFormat="1" ht="16.5" customHeight="1">
      <c r="B143" s="141"/>
      <c r="C143" s="227" t="s">
        <v>11</v>
      </c>
      <c r="D143" s="227" t="s">
        <v>198</v>
      </c>
      <c r="E143" s="228" t="s">
        <v>3720</v>
      </c>
      <c r="F143" s="229" t="s">
        <v>3721</v>
      </c>
      <c r="G143" s="230" t="s">
        <v>2604</v>
      </c>
      <c r="H143" s="231">
        <v>1</v>
      </c>
      <c r="I143" s="26"/>
      <c r="J143" s="232">
        <f>ROUND(I143*H143,2)</f>
        <v>0</v>
      </c>
      <c r="K143" s="229" t="s">
        <v>202</v>
      </c>
      <c r="L143" s="141"/>
      <c r="M143" s="233" t="s">
        <v>5</v>
      </c>
      <c r="N143" s="234" t="s">
        <v>42</v>
      </c>
      <c r="O143" s="142"/>
      <c r="P143" s="235">
        <f>O143*H143</f>
        <v>0</v>
      </c>
      <c r="Q143" s="235">
        <v>0</v>
      </c>
      <c r="R143" s="235">
        <f>Q143*H143</f>
        <v>0</v>
      </c>
      <c r="S143" s="235">
        <v>0</v>
      </c>
      <c r="T143" s="236">
        <f>S143*H143</f>
        <v>0</v>
      </c>
      <c r="AR143" s="128" t="s">
        <v>2605</v>
      </c>
      <c r="AT143" s="128" t="s">
        <v>198</v>
      </c>
      <c r="AU143" s="128" t="s">
        <v>80</v>
      </c>
      <c r="AY143" s="128" t="s">
        <v>196</v>
      </c>
      <c r="BE143" s="237">
        <f>IF(N143="základní",J143,0)</f>
        <v>0</v>
      </c>
      <c r="BF143" s="237">
        <f>IF(N143="snížená",J143,0)</f>
        <v>0</v>
      </c>
      <c r="BG143" s="237">
        <f>IF(N143="zákl. přenesená",J143,0)</f>
        <v>0</v>
      </c>
      <c r="BH143" s="237">
        <f>IF(N143="sníž. přenesená",J143,0)</f>
        <v>0</v>
      </c>
      <c r="BI143" s="237">
        <f>IF(N143="nulová",J143,0)</f>
        <v>0</v>
      </c>
      <c r="BJ143" s="128" t="s">
        <v>78</v>
      </c>
      <c r="BK143" s="237">
        <f>ROUND(I143*H143,2)</f>
        <v>0</v>
      </c>
      <c r="BL143" s="128" t="s">
        <v>2605</v>
      </c>
      <c r="BM143" s="128" t="s">
        <v>3722</v>
      </c>
    </row>
    <row r="144" spans="2:51" s="243" customFormat="1" ht="13.5">
      <c r="B144" s="242"/>
      <c r="D144" s="238" t="s">
        <v>206</v>
      </c>
      <c r="E144" s="244" t="s">
        <v>5</v>
      </c>
      <c r="F144" s="245" t="s">
        <v>3723</v>
      </c>
      <c r="H144" s="244" t="s">
        <v>5</v>
      </c>
      <c r="I144" s="27"/>
      <c r="L144" s="242"/>
      <c r="M144" s="246"/>
      <c r="N144" s="247"/>
      <c r="O144" s="247"/>
      <c r="P144" s="247"/>
      <c r="Q144" s="247"/>
      <c r="R144" s="247"/>
      <c r="S144" s="247"/>
      <c r="T144" s="248"/>
      <c r="AT144" s="244" t="s">
        <v>206</v>
      </c>
      <c r="AU144" s="244" t="s">
        <v>80</v>
      </c>
      <c r="AV144" s="243" t="s">
        <v>78</v>
      </c>
      <c r="AW144" s="243" t="s">
        <v>34</v>
      </c>
      <c r="AX144" s="243" t="s">
        <v>71</v>
      </c>
      <c r="AY144" s="244" t="s">
        <v>196</v>
      </c>
    </row>
    <row r="145" spans="2:51" s="250" customFormat="1" ht="13.5">
      <c r="B145" s="249"/>
      <c r="D145" s="238" t="s">
        <v>206</v>
      </c>
      <c r="E145" s="251" t="s">
        <v>5</v>
      </c>
      <c r="F145" s="252" t="s">
        <v>78</v>
      </c>
      <c r="H145" s="253">
        <v>1</v>
      </c>
      <c r="I145" s="28"/>
      <c r="L145" s="249"/>
      <c r="M145" s="254"/>
      <c r="N145" s="255"/>
      <c r="O145" s="255"/>
      <c r="P145" s="255"/>
      <c r="Q145" s="255"/>
      <c r="R145" s="255"/>
      <c r="S145" s="255"/>
      <c r="T145" s="256"/>
      <c r="AT145" s="251" t="s">
        <v>206</v>
      </c>
      <c r="AU145" s="251" t="s">
        <v>80</v>
      </c>
      <c r="AV145" s="250" t="s">
        <v>80</v>
      </c>
      <c r="AW145" s="250" t="s">
        <v>34</v>
      </c>
      <c r="AX145" s="250" t="s">
        <v>71</v>
      </c>
      <c r="AY145" s="251" t="s">
        <v>196</v>
      </c>
    </row>
    <row r="146" spans="2:51" s="258" customFormat="1" ht="13.5">
      <c r="B146" s="257"/>
      <c r="D146" s="238" t="s">
        <v>206</v>
      </c>
      <c r="E146" s="259" t="s">
        <v>5</v>
      </c>
      <c r="F146" s="260" t="s">
        <v>209</v>
      </c>
      <c r="H146" s="261">
        <v>1</v>
      </c>
      <c r="I146" s="29"/>
      <c r="L146" s="257"/>
      <c r="M146" s="262"/>
      <c r="N146" s="263"/>
      <c r="O146" s="263"/>
      <c r="P146" s="263"/>
      <c r="Q146" s="263"/>
      <c r="R146" s="263"/>
      <c r="S146" s="263"/>
      <c r="T146" s="264"/>
      <c r="AT146" s="259" t="s">
        <v>206</v>
      </c>
      <c r="AU146" s="259" t="s">
        <v>80</v>
      </c>
      <c r="AV146" s="258" t="s">
        <v>203</v>
      </c>
      <c r="AW146" s="258" t="s">
        <v>34</v>
      </c>
      <c r="AX146" s="258" t="s">
        <v>78</v>
      </c>
      <c r="AY146" s="259" t="s">
        <v>196</v>
      </c>
    </row>
    <row r="147" spans="2:65" s="140" customFormat="1" ht="16.5" customHeight="1">
      <c r="B147" s="141"/>
      <c r="C147" s="227" t="s">
        <v>263</v>
      </c>
      <c r="D147" s="227" t="s">
        <v>198</v>
      </c>
      <c r="E147" s="228" t="s">
        <v>3724</v>
      </c>
      <c r="F147" s="229" t="s">
        <v>3725</v>
      </c>
      <c r="G147" s="230" t="s">
        <v>2604</v>
      </c>
      <c r="H147" s="231">
        <v>1</v>
      </c>
      <c r="I147" s="26"/>
      <c r="J147" s="232">
        <f>ROUND(I147*H147,2)</f>
        <v>0</v>
      </c>
      <c r="K147" s="229" t="s">
        <v>202</v>
      </c>
      <c r="L147" s="141"/>
      <c r="M147" s="233" t="s">
        <v>5</v>
      </c>
      <c r="N147" s="234" t="s">
        <v>42</v>
      </c>
      <c r="O147" s="142"/>
      <c r="P147" s="235">
        <f>O147*H147</f>
        <v>0</v>
      </c>
      <c r="Q147" s="235">
        <v>0</v>
      </c>
      <c r="R147" s="235">
        <f>Q147*H147</f>
        <v>0</v>
      </c>
      <c r="S147" s="235">
        <v>0</v>
      </c>
      <c r="T147" s="236">
        <f>S147*H147</f>
        <v>0</v>
      </c>
      <c r="AR147" s="128" t="s">
        <v>2605</v>
      </c>
      <c r="AT147" s="128" t="s">
        <v>198</v>
      </c>
      <c r="AU147" s="128" t="s">
        <v>80</v>
      </c>
      <c r="AY147" s="128" t="s">
        <v>196</v>
      </c>
      <c r="BE147" s="237">
        <f>IF(N147="základní",J147,0)</f>
        <v>0</v>
      </c>
      <c r="BF147" s="237">
        <f>IF(N147="snížená",J147,0)</f>
        <v>0</v>
      </c>
      <c r="BG147" s="237">
        <f>IF(N147="zákl. přenesená",J147,0)</f>
        <v>0</v>
      </c>
      <c r="BH147" s="237">
        <f>IF(N147="sníž. přenesená",J147,0)</f>
        <v>0</v>
      </c>
      <c r="BI147" s="237">
        <f>IF(N147="nulová",J147,0)</f>
        <v>0</v>
      </c>
      <c r="BJ147" s="128" t="s">
        <v>78</v>
      </c>
      <c r="BK147" s="237">
        <f>ROUND(I147*H147,2)</f>
        <v>0</v>
      </c>
      <c r="BL147" s="128" t="s">
        <v>2605</v>
      </c>
      <c r="BM147" s="128" t="s">
        <v>3726</v>
      </c>
    </row>
    <row r="148" spans="2:51" s="243" customFormat="1" ht="13.5">
      <c r="B148" s="242"/>
      <c r="D148" s="238" t="s">
        <v>206</v>
      </c>
      <c r="E148" s="244" t="s">
        <v>5</v>
      </c>
      <c r="F148" s="245" t="s">
        <v>3727</v>
      </c>
      <c r="H148" s="244" t="s">
        <v>5</v>
      </c>
      <c r="I148" s="27"/>
      <c r="L148" s="242"/>
      <c r="M148" s="246"/>
      <c r="N148" s="247"/>
      <c r="O148" s="247"/>
      <c r="P148" s="247"/>
      <c r="Q148" s="247"/>
      <c r="R148" s="247"/>
      <c r="S148" s="247"/>
      <c r="T148" s="248"/>
      <c r="AT148" s="244" t="s">
        <v>206</v>
      </c>
      <c r="AU148" s="244" t="s">
        <v>80</v>
      </c>
      <c r="AV148" s="243" t="s">
        <v>78</v>
      </c>
      <c r="AW148" s="243" t="s">
        <v>34</v>
      </c>
      <c r="AX148" s="243" t="s">
        <v>71</v>
      </c>
      <c r="AY148" s="244" t="s">
        <v>196</v>
      </c>
    </row>
    <row r="149" spans="2:51" s="243" customFormat="1" ht="27">
      <c r="B149" s="242"/>
      <c r="D149" s="238" t="s">
        <v>206</v>
      </c>
      <c r="E149" s="244" t="s">
        <v>5</v>
      </c>
      <c r="F149" s="245" t="s">
        <v>3728</v>
      </c>
      <c r="H149" s="244" t="s">
        <v>5</v>
      </c>
      <c r="I149" s="27"/>
      <c r="L149" s="242"/>
      <c r="M149" s="246"/>
      <c r="N149" s="247"/>
      <c r="O149" s="247"/>
      <c r="P149" s="247"/>
      <c r="Q149" s="247"/>
      <c r="R149" s="247"/>
      <c r="S149" s="247"/>
      <c r="T149" s="248"/>
      <c r="AT149" s="244" t="s">
        <v>206</v>
      </c>
      <c r="AU149" s="244" t="s">
        <v>80</v>
      </c>
      <c r="AV149" s="243" t="s">
        <v>78</v>
      </c>
      <c r="AW149" s="243" t="s">
        <v>34</v>
      </c>
      <c r="AX149" s="243" t="s">
        <v>71</v>
      </c>
      <c r="AY149" s="244" t="s">
        <v>196</v>
      </c>
    </row>
    <row r="150" spans="2:51" s="243" customFormat="1" ht="13.5">
      <c r="B150" s="242"/>
      <c r="D150" s="238" t="s">
        <v>206</v>
      </c>
      <c r="E150" s="244" t="s">
        <v>5</v>
      </c>
      <c r="F150" s="245" t="s">
        <v>3729</v>
      </c>
      <c r="H150" s="244" t="s">
        <v>5</v>
      </c>
      <c r="I150" s="27"/>
      <c r="L150" s="242"/>
      <c r="M150" s="246"/>
      <c r="N150" s="247"/>
      <c r="O150" s="247"/>
      <c r="P150" s="247"/>
      <c r="Q150" s="247"/>
      <c r="R150" s="247"/>
      <c r="S150" s="247"/>
      <c r="T150" s="248"/>
      <c r="AT150" s="244" t="s">
        <v>206</v>
      </c>
      <c r="AU150" s="244" t="s">
        <v>80</v>
      </c>
      <c r="AV150" s="243" t="s">
        <v>78</v>
      </c>
      <c r="AW150" s="243" t="s">
        <v>34</v>
      </c>
      <c r="AX150" s="243" t="s">
        <v>71</v>
      </c>
      <c r="AY150" s="244" t="s">
        <v>196</v>
      </c>
    </row>
    <row r="151" spans="2:51" s="250" customFormat="1" ht="13.5">
      <c r="B151" s="249"/>
      <c r="D151" s="238" t="s">
        <v>206</v>
      </c>
      <c r="E151" s="251" t="s">
        <v>5</v>
      </c>
      <c r="F151" s="252" t="s">
        <v>78</v>
      </c>
      <c r="H151" s="253">
        <v>1</v>
      </c>
      <c r="I151" s="28"/>
      <c r="L151" s="249"/>
      <c r="M151" s="254"/>
      <c r="N151" s="255"/>
      <c r="O151" s="255"/>
      <c r="P151" s="255"/>
      <c r="Q151" s="255"/>
      <c r="R151" s="255"/>
      <c r="S151" s="255"/>
      <c r="T151" s="256"/>
      <c r="AT151" s="251" t="s">
        <v>206</v>
      </c>
      <c r="AU151" s="251" t="s">
        <v>80</v>
      </c>
      <c r="AV151" s="250" t="s">
        <v>80</v>
      </c>
      <c r="AW151" s="250" t="s">
        <v>34</v>
      </c>
      <c r="AX151" s="250" t="s">
        <v>71</v>
      </c>
      <c r="AY151" s="251" t="s">
        <v>196</v>
      </c>
    </row>
    <row r="152" spans="2:51" s="258" customFormat="1" ht="13.5">
      <c r="B152" s="257"/>
      <c r="D152" s="238" t="s">
        <v>206</v>
      </c>
      <c r="E152" s="259" t="s">
        <v>5</v>
      </c>
      <c r="F152" s="260" t="s">
        <v>209</v>
      </c>
      <c r="H152" s="261">
        <v>1</v>
      </c>
      <c r="I152" s="29"/>
      <c r="L152" s="257"/>
      <c r="M152" s="262"/>
      <c r="N152" s="263"/>
      <c r="O152" s="263"/>
      <c r="P152" s="263"/>
      <c r="Q152" s="263"/>
      <c r="R152" s="263"/>
      <c r="S152" s="263"/>
      <c r="T152" s="264"/>
      <c r="AT152" s="259" t="s">
        <v>206</v>
      </c>
      <c r="AU152" s="259" t="s">
        <v>80</v>
      </c>
      <c r="AV152" s="258" t="s">
        <v>203</v>
      </c>
      <c r="AW152" s="258" t="s">
        <v>34</v>
      </c>
      <c r="AX152" s="258" t="s">
        <v>78</v>
      </c>
      <c r="AY152" s="259" t="s">
        <v>196</v>
      </c>
    </row>
    <row r="153" spans="2:65" s="140" customFormat="1" ht="16.5" customHeight="1">
      <c r="B153" s="141"/>
      <c r="C153" s="227" t="s">
        <v>278</v>
      </c>
      <c r="D153" s="227" t="s">
        <v>198</v>
      </c>
      <c r="E153" s="228" t="s">
        <v>3730</v>
      </c>
      <c r="F153" s="229" t="s">
        <v>3731</v>
      </c>
      <c r="G153" s="230" t="s">
        <v>2604</v>
      </c>
      <c r="H153" s="231">
        <v>1</v>
      </c>
      <c r="I153" s="26"/>
      <c r="J153" s="232">
        <f>ROUND(I153*H153,2)</f>
        <v>0</v>
      </c>
      <c r="K153" s="229" t="s">
        <v>202</v>
      </c>
      <c r="L153" s="141"/>
      <c r="M153" s="233" t="s">
        <v>5</v>
      </c>
      <c r="N153" s="234" t="s">
        <v>42</v>
      </c>
      <c r="O153" s="142"/>
      <c r="P153" s="235">
        <f>O153*H153</f>
        <v>0</v>
      </c>
      <c r="Q153" s="235">
        <v>0</v>
      </c>
      <c r="R153" s="235">
        <f>Q153*H153</f>
        <v>0</v>
      </c>
      <c r="S153" s="235">
        <v>0</v>
      </c>
      <c r="T153" s="236">
        <f>S153*H153</f>
        <v>0</v>
      </c>
      <c r="AR153" s="128" t="s">
        <v>2605</v>
      </c>
      <c r="AT153" s="128" t="s">
        <v>198</v>
      </c>
      <c r="AU153" s="128" t="s">
        <v>80</v>
      </c>
      <c r="AY153" s="128" t="s">
        <v>196</v>
      </c>
      <c r="BE153" s="237">
        <f>IF(N153="základní",J153,0)</f>
        <v>0</v>
      </c>
      <c r="BF153" s="237">
        <f>IF(N153="snížená",J153,0)</f>
        <v>0</v>
      </c>
      <c r="BG153" s="237">
        <f>IF(N153="zákl. přenesená",J153,0)</f>
        <v>0</v>
      </c>
      <c r="BH153" s="237">
        <f>IF(N153="sníž. přenesená",J153,0)</f>
        <v>0</v>
      </c>
      <c r="BI153" s="237">
        <f>IF(N153="nulová",J153,0)</f>
        <v>0</v>
      </c>
      <c r="BJ153" s="128" t="s">
        <v>78</v>
      </c>
      <c r="BK153" s="237">
        <f>ROUND(I153*H153,2)</f>
        <v>0</v>
      </c>
      <c r="BL153" s="128" t="s">
        <v>2605</v>
      </c>
      <c r="BM153" s="128" t="s">
        <v>3732</v>
      </c>
    </row>
    <row r="154" spans="2:51" s="243" customFormat="1" ht="13.5">
      <c r="B154" s="242"/>
      <c r="D154" s="238" t="s">
        <v>206</v>
      </c>
      <c r="E154" s="244" t="s">
        <v>5</v>
      </c>
      <c r="F154" s="245" t="s">
        <v>3733</v>
      </c>
      <c r="H154" s="244" t="s">
        <v>5</v>
      </c>
      <c r="I154" s="27"/>
      <c r="L154" s="242"/>
      <c r="M154" s="246"/>
      <c r="N154" s="247"/>
      <c r="O154" s="247"/>
      <c r="P154" s="247"/>
      <c r="Q154" s="247"/>
      <c r="R154" s="247"/>
      <c r="S154" s="247"/>
      <c r="T154" s="248"/>
      <c r="AT154" s="244" t="s">
        <v>206</v>
      </c>
      <c r="AU154" s="244" t="s">
        <v>80</v>
      </c>
      <c r="AV154" s="243" t="s">
        <v>78</v>
      </c>
      <c r="AW154" s="243" t="s">
        <v>34</v>
      </c>
      <c r="AX154" s="243" t="s">
        <v>71</v>
      </c>
      <c r="AY154" s="244" t="s">
        <v>196</v>
      </c>
    </row>
    <row r="155" spans="2:51" s="243" customFormat="1" ht="13.5">
      <c r="B155" s="242"/>
      <c r="D155" s="238" t="s">
        <v>206</v>
      </c>
      <c r="E155" s="244" t="s">
        <v>5</v>
      </c>
      <c r="F155" s="245" t="s">
        <v>3734</v>
      </c>
      <c r="H155" s="244" t="s">
        <v>5</v>
      </c>
      <c r="I155" s="27"/>
      <c r="L155" s="242"/>
      <c r="M155" s="246"/>
      <c r="N155" s="247"/>
      <c r="O155" s="247"/>
      <c r="P155" s="247"/>
      <c r="Q155" s="247"/>
      <c r="R155" s="247"/>
      <c r="S155" s="247"/>
      <c r="T155" s="248"/>
      <c r="AT155" s="244" t="s">
        <v>206</v>
      </c>
      <c r="AU155" s="244" t="s">
        <v>80</v>
      </c>
      <c r="AV155" s="243" t="s">
        <v>78</v>
      </c>
      <c r="AW155" s="243" t="s">
        <v>34</v>
      </c>
      <c r="AX155" s="243" t="s">
        <v>71</v>
      </c>
      <c r="AY155" s="244" t="s">
        <v>196</v>
      </c>
    </row>
    <row r="156" spans="2:51" s="250" customFormat="1" ht="13.5">
      <c r="B156" s="249"/>
      <c r="D156" s="238" t="s">
        <v>206</v>
      </c>
      <c r="E156" s="251" t="s">
        <v>5</v>
      </c>
      <c r="F156" s="252" t="s">
        <v>78</v>
      </c>
      <c r="H156" s="253">
        <v>1</v>
      </c>
      <c r="I156" s="28"/>
      <c r="L156" s="249"/>
      <c r="M156" s="254"/>
      <c r="N156" s="255"/>
      <c r="O156" s="255"/>
      <c r="P156" s="255"/>
      <c r="Q156" s="255"/>
      <c r="R156" s="255"/>
      <c r="S156" s="255"/>
      <c r="T156" s="256"/>
      <c r="AT156" s="251" t="s">
        <v>206</v>
      </c>
      <c r="AU156" s="251" t="s">
        <v>80</v>
      </c>
      <c r="AV156" s="250" t="s">
        <v>80</v>
      </c>
      <c r="AW156" s="250" t="s">
        <v>34</v>
      </c>
      <c r="AX156" s="250" t="s">
        <v>71</v>
      </c>
      <c r="AY156" s="251" t="s">
        <v>196</v>
      </c>
    </row>
    <row r="157" spans="2:51" s="258" customFormat="1" ht="13.5">
      <c r="B157" s="257"/>
      <c r="D157" s="238" t="s">
        <v>206</v>
      </c>
      <c r="E157" s="259" t="s">
        <v>5</v>
      </c>
      <c r="F157" s="260" t="s">
        <v>209</v>
      </c>
      <c r="H157" s="261">
        <v>1</v>
      </c>
      <c r="I157" s="29"/>
      <c r="L157" s="257"/>
      <c r="M157" s="262"/>
      <c r="N157" s="263"/>
      <c r="O157" s="263"/>
      <c r="P157" s="263"/>
      <c r="Q157" s="263"/>
      <c r="R157" s="263"/>
      <c r="S157" s="263"/>
      <c r="T157" s="264"/>
      <c r="AT157" s="259" t="s">
        <v>206</v>
      </c>
      <c r="AU157" s="259" t="s">
        <v>80</v>
      </c>
      <c r="AV157" s="258" t="s">
        <v>203</v>
      </c>
      <c r="AW157" s="258" t="s">
        <v>34</v>
      </c>
      <c r="AX157" s="258" t="s">
        <v>78</v>
      </c>
      <c r="AY157" s="259" t="s">
        <v>196</v>
      </c>
    </row>
    <row r="158" spans="2:63" s="215" customFormat="1" ht="29.85" customHeight="1">
      <c r="B158" s="214"/>
      <c r="D158" s="216" t="s">
        <v>70</v>
      </c>
      <c r="E158" s="225" t="s">
        <v>3735</v>
      </c>
      <c r="F158" s="225" t="s">
        <v>3736</v>
      </c>
      <c r="I158" s="25"/>
      <c r="J158" s="226">
        <f>BK158</f>
        <v>0</v>
      </c>
      <c r="L158" s="214"/>
      <c r="M158" s="219"/>
      <c r="N158" s="220"/>
      <c r="O158" s="220"/>
      <c r="P158" s="221">
        <f>SUM(P159:P167)</f>
        <v>0</v>
      </c>
      <c r="Q158" s="220"/>
      <c r="R158" s="221">
        <f>SUM(R159:R167)</f>
        <v>0</v>
      </c>
      <c r="S158" s="220"/>
      <c r="T158" s="222">
        <f>SUM(T159:T167)</f>
        <v>0</v>
      </c>
      <c r="AR158" s="216" t="s">
        <v>224</v>
      </c>
      <c r="AT158" s="223" t="s">
        <v>70</v>
      </c>
      <c r="AU158" s="223" t="s">
        <v>78</v>
      </c>
      <c r="AY158" s="216" t="s">
        <v>196</v>
      </c>
      <c r="BK158" s="224">
        <f>SUM(BK159:BK167)</f>
        <v>0</v>
      </c>
    </row>
    <row r="159" spans="2:65" s="140" customFormat="1" ht="16.5" customHeight="1">
      <c r="B159" s="141"/>
      <c r="C159" s="227" t="s">
        <v>269</v>
      </c>
      <c r="D159" s="227" t="s">
        <v>198</v>
      </c>
      <c r="E159" s="228" t="s">
        <v>3737</v>
      </c>
      <c r="F159" s="229" t="s">
        <v>3738</v>
      </c>
      <c r="G159" s="230" t="s">
        <v>2604</v>
      </c>
      <c r="H159" s="231">
        <v>1</v>
      </c>
      <c r="I159" s="26"/>
      <c r="J159" s="232">
        <f>ROUND(I159*H159,2)</f>
        <v>0</v>
      </c>
      <c r="K159" s="229" t="s">
        <v>202</v>
      </c>
      <c r="L159" s="141"/>
      <c r="M159" s="233" t="s">
        <v>5</v>
      </c>
      <c r="N159" s="234" t="s">
        <v>42</v>
      </c>
      <c r="O159" s="142"/>
      <c r="P159" s="235">
        <f>O159*H159</f>
        <v>0</v>
      </c>
      <c r="Q159" s="235">
        <v>0</v>
      </c>
      <c r="R159" s="235">
        <f>Q159*H159</f>
        <v>0</v>
      </c>
      <c r="S159" s="235">
        <v>0</v>
      </c>
      <c r="T159" s="236">
        <f>S159*H159</f>
        <v>0</v>
      </c>
      <c r="AR159" s="128" t="s">
        <v>2605</v>
      </c>
      <c r="AT159" s="128" t="s">
        <v>198</v>
      </c>
      <c r="AU159" s="128" t="s">
        <v>80</v>
      </c>
      <c r="AY159" s="128" t="s">
        <v>196</v>
      </c>
      <c r="BE159" s="237">
        <f>IF(N159="základní",J159,0)</f>
        <v>0</v>
      </c>
      <c r="BF159" s="237">
        <f>IF(N159="snížená",J159,0)</f>
        <v>0</v>
      </c>
      <c r="BG159" s="237">
        <f>IF(N159="zákl. přenesená",J159,0)</f>
        <v>0</v>
      </c>
      <c r="BH159" s="237">
        <f>IF(N159="sníž. přenesená",J159,0)</f>
        <v>0</v>
      </c>
      <c r="BI159" s="237">
        <f>IF(N159="nulová",J159,0)</f>
        <v>0</v>
      </c>
      <c r="BJ159" s="128" t="s">
        <v>78</v>
      </c>
      <c r="BK159" s="237">
        <f>ROUND(I159*H159,2)</f>
        <v>0</v>
      </c>
      <c r="BL159" s="128" t="s">
        <v>2605</v>
      </c>
      <c r="BM159" s="128" t="s">
        <v>3739</v>
      </c>
    </row>
    <row r="160" spans="2:51" s="243" customFormat="1" ht="13.5">
      <c r="B160" s="242"/>
      <c r="D160" s="238" t="s">
        <v>206</v>
      </c>
      <c r="E160" s="244" t="s">
        <v>5</v>
      </c>
      <c r="F160" s="245" t="s">
        <v>3923</v>
      </c>
      <c r="H160" s="244" t="s">
        <v>5</v>
      </c>
      <c r="I160" s="27"/>
      <c r="L160" s="242"/>
      <c r="M160" s="246"/>
      <c r="N160" s="247"/>
      <c r="O160" s="247"/>
      <c r="P160" s="247"/>
      <c r="Q160" s="247"/>
      <c r="R160" s="247"/>
      <c r="S160" s="247"/>
      <c r="T160" s="248"/>
      <c r="AT160" s="244" t="s">
        <v>206</v>
      </c>
      <c r="AU160" s="244" t="s">
        <v>80</v>
      </c>
      <c r="AV160" s="243" t="s">
        <v>78</v>
      </c>
      <c r="AW160" s="243" t="s">
        <v>34</v>
      </c>
      <c r="AX160" s="243" t="s">
        <v>71</v>
      </c>
      <c r="AY160" s="244" t="s">
        <v>196</v>
      </c>
    </row>
    <row r="161" spans="2:51" s="243" customFormat="1" ht="27">
      <c r="B161" s="242"/>
      <c r="D161" s="238" t="s">
        <v>206</v>
      </c>
      <c r="E161" s="244" t="s">
        <v>5</v>
      </c>
      <c r="F161" s="245" t="s">
        <v>3740</v>
      </c>
      <c r="H161" s="244" t="s">
        <v>5</v>
      </c>
      <c r="I161" s="27"/>
      <c r="L161" s="242"/>
      <c r="M161" s="246"/>
      <c r="N161" s="247"/>
      <c r="O161" s="247"/>
      <c r="P161" s="247"/>
      <c r="Q161" s="247"/>
      <c r="R161" s="247"/>
      <c r="S161" s="247"/>
      <c r="T161" s="248"/>
      <c r="AT161" s="244" t="s">
        <v>206</v>
      </c>
      <c r="AU161" s="244" t="s">
        <v>80</v>
      </c>
      <c r="AV161" s="243" t="s">
        <v>78</v>
      </c>
      <c r="AW161" s="243" t="s">
        <v>34</v>
      </c>
      <c r="AX161" s="243" t="s">
        <v>71</v>
      </c>
      <c r="AY161" s="244" t="s">
        <v>196</v>
      </c>
    </row>
    <row r="162" spans="2:51" s="250" customFormat="1" ht="13.5">
      <c r="B162" s="249"/>
      <c r="D162" s="238" t="s">
        <v>206</v>
      </c>
      <c r="E162" s="251" t="s">
        <v>5</v>
      </c>
      <c r="F162" s="252" t="s">
        <v>78</v>
      </c>
      <c r="H162" s="253">
        <v>1</v>
      </c>
      <c r="I162" s="28"/>
      <c r="L162" s="249"/>
      <c r="M162" s="254"/>
      <c r="N162" s="255"/>
      <c r="O162" s="255"/>
      <c r="P162" s="255"/>
      <c r="Q162" s="255"/>
      <c r="R162" s="255"/>
      <c r="S162" s="255"/>
      <c r="T162" s="256"/>
      <c r="AT162" s="251" t="s">
        <v>206</v>
      </c>
      <c r="AU162" s="251" t="s">
        <v>80</v>
      </c>
      <c r="AV162" s="250" t="s">
        <v>80</v>
      </c>
      <c r="AW162" s="250" t="s">
        <v>34</v>
      </c>
      <c r="AX162" s="250" t="s">
        <v>71</v>
      </c>
      <c r="AY162" s="251" t="s">
        <v>196</v>
      </c>
    </row>
    <row r="163" spans="2:51" s="258" customFormat="1" ht="13.5">
      <c r="B163" s="257"/>
      <c r="D163" s="238" t="s">
        <v>206</v>
      </c>
      <c r="E163" s="259" t="s">
        <v>5</v>
      </c>
      <c r="F163" s="260" t="s">
        <v>209</v>
      </c>
      <c r="H163" s="261">
        <v>1</v>
      </c>
      <c r="I163" s="29"/>
      <c r="L163" s="257"/>
      <c r="M163" s="262"/>
      <c r="N163" s="263"/>
      <c r="O163" s="263"/>
      <c r="P163" s="263"/>
      <c r="Q163" s="263"/>
      <c r="R163" s="263"/>
      <c r="S163" s="263"/>
      <c r="T163" s="264"/>
      <c r="AT163" s="259" t="s">
        <v>206</v>
      </c>
      <c r="AU163" s="259" t="s">
        <v>80</v>
      </c>
      <c r="AV163" s="258" t="s">
        <v>203</v>
      </c>
      <c r="AW163" s="258" t="s">
        <v>34</v>
      </c>
      <c r="AX163" s="258" t="s">
        <v>78</v>
      </c>
      <c r="AY163" s="259" t="s">
        <v>196</v>
      </c>
    </row>
    <row r="164" spans="2:65" s="140" customFormat="1" ht="16.5" customHeight="1">
      <c r="B164" s="141"/>
      <c r="C164" s="227" t="s">
        <v>289</v>
      </c>
      <c r="D164" s="227" t="s">
        <v>198</v>
      </c>
      <c r="E164" s="228" t="s">
        <v>3741</v>
      </c>
      <c r="F164" s="229" t="s">
        <v>3742</v>
      </c>
      <c r="G164" s="230" t="s">
        <v>2604</v>
      </c>
      <c r="H164" s="231">
        <v>1</v>
      </c>
      <c r="I164" s="26"/>
      <c r="J164" s="232">
        <f>ROUND(I164*H164,2)</f>
        <v>0</v>
      </c>
      <c r="K164" s="229" t="s">
        <v>202</v>
      </c>
      <c r="L164" s="141"/>
      <c r="M164" s="233" t="s">
        <v>5</v>
      </c>
      <c r="N164" s="234" t="s">
        <v>42</v>
      </c>
      <c r="O164" s="142"/>
      <c r="P164" s="235">
        <f>O164*H164</f>
        <v>0</v>
      </c>
      <c r="Q164" s="235">
        <v>0</v>
      </c>
      <c r="R164" s="235">
        <f>Q164*H164</f>
        <v>0</v>
      </c>
      <c r="S164" s="235">
        <v>0</v>
      </c>
      <c r="T164" s="236">
        <f>S164*H164</f>
        <v>0</v>
      </c>
      <c r="AR164" s="128" t="s">
        <v>2605</v>
      </c>
      <c r="AT164" s="128" t="s">
        <v>198</v>
      </c>
      <c r="AU164" s="128" t="s">
        <v>80</v>
      </c>
      <c r="AY164" s="128" t="s">
        <v>196</v>
      </c>
      <c r="BE164" s="237">
        <f>IF(N164="základní",J164,0)</f>
        <v>0</v>
      </c>
      <c r="BF164" s="237">
        <f>IF(N164="snížená",J164,0)</f>
        <v>0</v>
      </c>
      <c r="BG164" s="237">
        <f>IF(N164="zákl. přenesená",J164,0)</f>
        <v>0</v>
      </c>
      <c r="BH164" s="237">
        <f>IF(N164="sníž. přenesená",J164,0)</f>
        <v>0</v>
      </c>
      <c r="BI164" s="237">
        <f>IF(N164="nulová",J164,0)</f>
        <v>0</v>
      </c>
      <c r="BJ164" s="128" t="s">
        <v>78</v>
      </c>
      <c r="BK164" s="237">
        <f>ROUND(I164*H164,2)</f>
        <v>0</v>
      </c>
      <c r="BL164" s="128" t="s">
        <v>2605</v>
      </c>
      <c r="BM164" s="128" t="s">
        <v>3743</v>
      </c>
    </row>
    <row r="165" spans="2:51" s="243" customFormat="1" ht="13.5">
      <c r="B165" s="242"/>
      <c r="D165" s="238" t="s">
        <v>206</v>
      </c>
      <c r="E165" s="244" t="s">
        <v>5</v>
      </c>
      <c r="F165" s="245" t="s">
        <v>3744</v>
      </c>
      <c r="H165" s="244" t="s">
        <v>5</v>
      </c>
      <c r="I165" s="27"/>
      <c r="L165" s="242"/>
      <c r="M165" s="246"/>
      <c r="N165" s="247"/>
      <c r="O165" s="247"/>
      <c r="P165" s="247"/>
      <c r="Q165" s="247"/>
      <c r="R165" s="247"/>
      <c r="S165" s="247"/>
      <c r="T165" s="248"/>
      <c r="AT165" s="244" t="s">
        <v>206</v>
      </c>
      <c r="AU165" s="244" t="s">
        <v>80</v>
      </c>
      <c r="AV165" s="243" t="s">
        <v>78</v>
      </c>
      <c r="AW165" s="243" t="s">
        <v>34</v>
      </c>
      <c r="AX165" s="243" t="s">
        <v>71</v>
      </c>
      <c r="AY165" s="244" t="s">
        <v>196</v>
      </c>
    </row>
    <row r="166" spans="2:51" s="250" customFormat="1" ht="13.5">
      <c r="B166" s="249"/>
      <c r="D166" s="238" t="s">
        <v>206</v>
      </c>
      <c r="E166" s="251" t="s">
        <v>5</v>
      </c>
      <c r="F166" s="252" t="s">
        <v>78</v>
      </c>
      <c r="H166" s="253">
        <v>1</v>
      </c>
      <c r="I166" s="28"/>
      <c r="L166" s="249"/>
      <c r="M166" s="254"/>
      <c r="N166" s="255"/>
      <c r="O166" s="255"/>
      <c r="P166" s="255"/>
      <c r="Q166" s="255"/>
      <c r="R166" s="255"/>
      <c r="S166" s="255"/>
      <c r="T166" s="256"/>
      <c r="AT166" s="251" t="s">
        <v>206</v>
      </c>
      <c r="AU166" s="251" t="s">
        <v>80</v>
      </c>
      <c r="AV166" s="250" t="s">
        <v>80</v>
      </c>
      <c r="AW166" s="250" t="s">
        <v>34</v>
      </c>
      <c r="AX166" s="250" t="s">
        <v>71</v>
      </c>
      <c r="AY166" s="251" t="s">
        <v>196</v>
      </c>
    </row>
    <row r="167" spans="2:51" s="258" customFormat="1" ht="13.5">
      <c r="B167" s="257"/>
      <c r="D167" s="238" t="s">
        <v>206</v>
      </c>
      <c r="E167" s="259" t="s">
        <v>5</v>
      </c>
      <c r="F167" s="260" t="s">
        <v>209</v>
      </c>
      <c r="H167" s="261">
        <v>1</v>
      </c>
      <c r="I167" s="29"/>
      <c r="L167" s="257"/>
      <c r="M167" s="291"/>
      <c r="N167" s="292"/>
      <c r="O167" s="292"/>
      <c r="P167" s="292"/>
      <c r="Q167" s="292"/>
      <c r="R167" s="292"/>
      <c r="S167" s="292"/>
      <c r="T167" s="293"/>
      <c r="AT167" s="259" t="s">
        <v>206</v>
      </c>
      <c r="AU167" s="259" t="s">
        <v>80</v>
      </c>
      <c r="AV167" s="258" t="s">
        <v>203</v>
      </c>
      <c r="AW167" s="258" t="s">
        <v>34</v>
      </c>
      <c r="AX167" s="258" t="s">
        <v>78</v>
      </c>
      <c r="AY167" s="259" t="s">
        <v>196</v>
      </c>
    </row>
    <row r="168" spans="2:12" s="140" customFormat="1" ht="6.95" customHeight="1">
      <c r="B168" s="167"/>
      <c r="C168" s="168"/>
      <c r="D168" s="168"/>
      <c r="E168" s="168"/>
      <c r="F168" s="168"/>
      <c r="G168" s="168"/>
      <c r="H168" s="168"/>
      <c r="I168" s="17"/>
      <c r="J168" s="168"/>
      <c r="K168" s="168"/>
      <c r="L168" s="141"/>
    </row>
  </sheetData>
  <sheetProtection password="CC4E" sheet="1" objects="1" scenarios="1" selectLockedCells="1"/>
  <autoFilter ref="C80:K167"/>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31"/>
  </sheetViews>
  <sheetFormatPr defaultColWidth="9.33203125" defaultRowHeight="13.5"/>
  <cols>
    <col min="1" max="1" width="8.33203125" style="33" customWidth="1"/>
    <col min="2" max="2" width="1.66796875" style="33" customWidth="1"/>
    <col min="3" max="4" width="5" style="33" customWidth="1"/>
    <col min="5" max="5" width="11.66015625" style="33" customWidth="1"/>
    <col min="6" max="6" width="9.16015625" style="33" customWidth="1"/>
    <col min="7" max="7" width="5" style="33" customWidth="1"/>
    <col min="8" max="8" width="77.83203125" style="33" customWidth="1"/>
    <col min="9" max="10" width="20" style="33" customWidth="1"/>
    <col min="11" max="11" width="1.66796875" style="33" customWidth="1"/>
  </cols>
  <sheetData>
    <row r="1" ht="37.5" customHeight="1"/>
    <row r="2" spans="2:11" ht="7.5" customHeight="1">
      <c r="B2" s="34"/>
      <c r="C2" s="35"/>
      <c r="D2" s="35"/>
      <c r="E2" s="35"/>
      <c r="F2" s="35"/>
      <c r="G2" s="35"/>
      <c r="H2" s="35"/>
      <c r="I2" s="35"/>
      <c r="J2" s="35"/>
      <c r="K2" s="36"/>
    </row>
    <row r="3" spans="2:11" s="1" customFormat="1" ht="45" customHeight="1">
      <c r="B3" s="37"/>
      <c r="C3" s="114" t="s">
        <v>3745</v>
      </c>
      <c r="D3" s="114"/>
      <c r="E3" s="114"/>
      <c r="F3" s="114"/>
      <c r="G3" s="114"/>
      <c r="H3" s="114"/>
      <c r="I3" s="114"/>
      <c r="J3" s="114"/>
      <c r="K3" s="38"/>
    </row>
    <row r="4" spans="2:11" ht="25.5" customHeight="1">
      <c r="B4" s="39"/>
      <c r="C4" s="115" t="s">
        <v>3746</v>
      </c>
      <c r="D4" s="115"/>
      <c r="E4" s="115"/>
      <c r="F4" s="115"/>
      <c r="G4" s="115"/>
      <c r="H4" s="115"/>
      <c r="I4" s="115"/>
      <c r="J4" s="115"/>
      <c r="K4" s="40"/>
    </row>
    <row r="5" spans="2:11" ht="5.25" customHeight="1">
      <c r="B5" s="39"/>
      <c r="C5" s="41"/>
      <c r="D5" s="41"/>
      <c r="E5" s="41"/>
      <c r="F5" s="41"/>
      <c r="G5" s="41"/>
      <c r="H5" s="41"/>
      <c r="I5" s="41"/>
      <c r="J5" s="41"/>
      <c r="K5" s="40"/>
    </row>
    <row r="6" spans="2:11" ht="15" customHeight="1">
      <c r="B6" s="39"/>
      <c r="C6" s="113" t="s">
        <v>3747</v>
      </c>
      <c r="D6" s="113"/>
      <c r="E6" s="113"/>
      <c r="F6" s="113"/>
      <c r="G6" s="113"/>
      <c r="H6" s="113"/>
      <c r="I6" s="113"/>
      <c r="J6" s="113"/>
      <c r="K6" s="40"/>
    </row>
    <row r="7" spans="2:11" ht="15" customHeight="1">
      <c r="B7" s="43"/>
      <c r="C7" s="113" t="s">
        <v>3748</v>
      </c>
      <c r="D7" s="113"/>
      <c r="E7" s="113"/>
      <c r="F7" s="113"/>
      <c r="G7" s="113"/>
      <c r="H7" s="113"/>
      <c r="I7" s="113"/>
      <c r="J7" s="113"/>
      <c r="K7" s="40"/>
    </row>
    <row r="8" spans="2:11" ht="12.75" customHeight="1">
      <c r="B8" s="43"/>
      <c r="C8" s="42"/>
      <c r="D8" s="42"/>
      <c r="E8" s="42"/>
      <c r="F8" s="42"/>
      <c r="G8" s="42"/>
      <c r="H8" s="42"/>
      <c r="I8" s="42"/>
      <c r="J8" s="42"/>
      <c r="K8" s="40"/>
    </row>
    <row r="9" spans="2:11" ht="15" customHeight="1">
      <c r="B9" s="43"/>
      <c r="C9" s="113" t="s">
        <v>3749</v>
      </c>
      <c r="D9" s="113"/>
      <c r="E9" s="113"/>
      <c r="F9" s="113"/>
      <c r="G9" s="113"/>
      <c r="H9" s="113"/>
      <c r="I9" s="113"/>
      <c r="J9" s="113"/>
      <c r="K9" s="40"/>
    </row>
    <row r="10" spans="2:11" ht="15" customHeight="1">
      <c r="B10" s="43"/>
      <c r="C10" s="42"/>
      <c r="D10" s="113" t="s">
        <v>3750</v>
      </c>
      <c r="E10" s="113"/>
      <c r="F10" s="113"/>
      <c r="G10" s="113"/>
      <c r="H10" s="113"/>
      <c r="I10" s="113"/>
      <c r="J10" s="113"/>
      <c r="K10" s="40"/>
    </row>
    <row r="11" spans="2:11" ht="15" customHeight="1">
      <c r="B11" s="43"/>
      <c r="C11" s="44"/>
      <c r="D11" s="113" t="s">
        <v>3751</v>
      </c>
      <c r="E11" s="113"/>
      <c r="F11" s="113"/>
      <c r="G11" s="113"/>
      <c r="H11" s="113"/>
      <c r="I11" s="113"/>
      <c r="J11" s="113"/>
      <c r="K11" s="40"/>
    </row>
    <row r="12" spans="2:11" ht="12.75" customHeight="1">
      <c r="B12" s="43"/>
      <c r="C12" s="44"/>
      <c r="D12" s="44"/>
      <c r="E12" s="44"/>
      <c r="F12" s="44"/>
      <c r="G12" s="44"/>
      <c r="H12" s="44"/>
      <c r="I12" s="44"/>
      <c r="J12" s="44"/>
      <c r="K12" s="40"/>
    </row>
    <row r="13" spans="2:11" ht="15" customHeight="1">
      <c r="B13" s="43"/>
      <c r="C13" s="44"/>
      <c r="D13" s="113" t="s">
        <v>3752</v>
      </c>
      <c r="E13" s="113"/>
      <c r="F13" s="113"/>
      <c r="G13" s="113"/>
      <c r="H13" s="113"/>
      <c r="I13" s="113"/>
      <c r="J13" s="113"/>
      <c r="K13" s="40"/>
    </row>
    <row r="14" spans="2:11" ht="15" customHeight="1">
      <c r="B14" s="43"/>
      <c r="C14" s="44"/>
      <c r="D14" s="113" t="s">
        <v>3753</v>
      </c>
      <c r="E14" s="113"/>
      <c r="F14" s="113"/>
      <c r="G14" s="113"/>
      <c r="H14" s="113"/>
      <c r="I14" s="113"/>
      <c r="J14" s="113"/>
      <c r="K14" s="40"/>
    </row>
    <row r="15" spans="2:11" ht="15" customHeight="1">
      <c r="B15" s="43"/>
      <c r="C15" s="44"/>
      <c r="D15" s="113" t="s">
        <v>3754</v>
      </c>
      <c r="E15" s="113"/>
      <c r="F15" s="113"/>
      <c r="G15" s="113"/>
      <c r="H15" s="113"/>
      <c r="I15" s="113"/>
      <c r="J15" s="113"/>
      <c r="K15" s="40"/>
    </row>
    <row r="16" spans="2:11" ht="15" customHeight="1">
      <c r="B16" s="43"/>
      <c r="C16" s="44"/>
      <c r="D16" s="44"/>
      <c r="E16" s="45" t="s">
        <v>77</v>
      </c>
      <c r="F16" s="113" t="s">
        <v>3755</v>
      </c>
      <c r="G16" s="113"/>
      <c r="H16" s="113"/>
      <c r="I16" s="113"/>
      <c r="J16" s="113"/>
      <c r="K16" s="40"/>
    </row>
    <row r="17" spans="2:11" ht="15" customHeight="1">
      <c r="B17" s="43"/>
      <c r="C17" s="44"/>
      <c r="D17" s="44"/>
      <c r="E17" s="45" t="s">
        <v>3756</v>
      </c>
      <c r="F17" s="113" t="s">
        <v>3757</v>
      </c>
      <c r="G17" s="113"/>
      <c r="H17" s="113"/>
      <c r="I17" s="113"/>
      <c r="J17" s="113"/>
      <c r="K17" s="40"/>
    </row>
    <row r="18" spans="2:11" ht="15" customHeight="1">
      <c r="B18" s="43"/>
      <c r="C18" s="44"/>
      <c r="D18" s="44"/>
      <c r="E18" s="45" t="s">
        <v>3758</v>
      </c>
      <c r="F18" s="113" t="s">
        <v>3759</v>
      </c>
      <c r="G18" s="113"/>
      <c r="H18" s="113"/>
      <c r="I18" s="113"/>
      <c r="J18" s="113"/>
      <c r="K18" s="40"/>
    </row>
    <row r="19" spans="2:11" ht="15" customHeight="1">
      <c r="B19" s="43"/>
      <c r="C19" s="44"/>
      <c r="D19" s="44"/>
      <c r="E19" s="45" t="s">
        <v>125</v>
      </c>
      <c r="F19" s="113" t="s">
        <v>126</v>
      </c>
      <c r="G19" s="113"/>
      <c r="H19" s="113"/>
      <c r="I19" s="113"/>
      <c r="J19" s="113"/>
      <c r="K19" s="40"/>
    </row>
    <row r="20" spans="2:11" ht="15" customHeight="1">
      <c r="B20" s="43"/>
      <c r="C20" s="44"/>
      <c r="D20" s="44"/>
      <c r="E20" s="45" t="s">
        <v>3760</v>
      </c>
      <c r="F20" s="113" t="s">
        <v>2601</v>
      </c>
      <c r="G20" s="113"/>
      <c r="H20" s="113"/>
      <c r="I20" s="113"/>
      <c r="J20" s="113"/>
      <c r="K20" s="40"/>
    </row>
    <row r="21" spans="2:11" ht="15" customHeight="1">
      <c r="B21" s="43"/>
      <c r="C21" s="44"/>
      <c r="D21" s="44"/>
      <c r="E21" s="45" t="s">
        <v>84</v>
      </c>
      <c r="F21" s="113" t="s">
        <v>3761</v>
      </c>
      <c r="G21" s="113"/>
      <c r="H21" s="113"/>
      <c r="I21" s="113"/>
      <c r="J21" s="113"/>
      <c r="K21" s="40"/>
    </row>
    <row r="22" spans="2:11" ht="12.75" customHeight="1">
      <c r="B22" s="43"/>
      <c r="C22" s="44"/>
      <c r="D22" s="44"/>
      <c r="E22" s="44"/>
      <c r="F22" s="44"/>
      <c r="G22" s="44"/>
      <c r="H22" s="44"/>
      <c r="I22" s="44"/>
      <c r="J22" s="44"/>
      <c r="K22" s="40"/>
    </row>
    <row r="23" spans="2:11" ht="15" customHeight="1">
      <c r="B23" s="43"/>
      <c r="C23" s="113" t="s">
        <v>3762</v>
      </c>
      <c r="D23" s="113"/>
      <c r="E23" s="113"/>
      <c r="F23" s="113"/>
      <c r="G23" s="113"/>
      <c r="H23" s="113"/>
      <c r="I23" s="113"/>
      <c r="J23" s="113"/>
      <c r="K23" s="40"/>
    </row>
    <row r="24" spans="2:11" ht="15" customHeight="1">
      <c r="B24" s="43"/>
      <c r="C24" s="113" t="s">
        <v>3763</v>
      </c>
      <c r="D24" s="113"/>
      <c r="E24" s="113"/>
      <c r="F24" s="113"/>
      <c r="G24" s="113"/>
      <c r="H24" s="113"/>
      <c r="I24" s="113"/>
      <c r="J24" s="113"/>
      <c r="K24" s="40"/>
    </row>
    <row r="25" spans="2:11" ht="15" customHeight="1">
      <c r="B25" s="43"/>
      <c r="C25" s="42"/>
      <c r="D25" s="113" t="s">
        <v>3764</v>
      </c>
      <c r="E25" s="113"/>
      <c r="F25" s="113"/>
      <c r="G25" s="113"/>
      <c r="H25" s="113"/>
      <c r="I25" s="113"/>
      <c r="J25" s="113"/>
      <c r="K25" s="40"/>
    </row>
    <row r="26" spans="2:11" ht="15" customHeight="1">
      <c r="B26" s="43"/>
      <c r="C26" s="44"/>
      <c r="D26" s="113" t="s">
        <v>3765</v>
      </c>
      <c r="E26" s="113"/>
      <c r="F26" s="113"/>
      <c r="G26" s="113"/>
      <c r="H26" s="113"/>
      <c r="I26" s="113"/>
      <c r="J26" s="113"/>
      <c r="K26" s="40"/>
    </row>
    <row r="27" spans="2:11" ht="12.75" customHeight="1">
      <c r="B27" s="43"/>
      <c r="C27" s="44"/>
      <c r="D27" s="44"/>
      <c r="E27" s="44"/>
      <c r="F27" s="44"/>
      <c r="G27" s="44"/>
      <c r="H27" s="44"/>
      <c r="I27" s="44"/>
      <c r="J27" s="44"/>
      <c r="K27" s="40"/>
    </row>
    <row r="28" spans="2:11" ht="15" customHeight="1">
      <c r="B28" s="43"/>
      <c r="C28" s="44"/>
      <c r="D28" s="113" t="s">
        <v>3766</v>
      </c>
      <c r="E28" s="113"/>
      <c r="F28" s="113"/>
      <c r="G28" s="113"/>
      <c r="H28" s="113"/>
      <c r="I28" s="113"/>
      <c r="J28" s="113"/>
      <c r="K28" s="40"/>
    </row>
    <row r="29" spans="2:11" ht="15" customHeight="1">
      <c r="B29" s="43"/>
      <c r="C29" s="44"/>
      <c r="D29" s="113" t="s">
        <v>3767</v>
      </c>
      <c r="E29" s="113"/>
      <c r="F29" s="113"/>
      <c r="G29" s="113"/>
      <c r="H29" s="113"/>
      <c r="I29" s="113"/>
      <c r="J29" s="113"/>
      <c r="K29" s="40"/>
    </row>
    <row r="30" spans="2:11" ht="12.75" customHeight="1">
      <c r="B30" s="43"/>
      <c r="C30" s="44"/>
      <c r="D30" s="44"/>
      <c r="E30" s="44"/>
      <c r="F30" s="44"/>
      <c r="G30" s="44"/>
      <c r="H30" s="44"/>
      <c r="I30" s="44"/>
      <c r="J30" s="44"/>
      <c r="K30" s="40"/>
    </row>
    <row r="31" spans="2:11" ht="15" customHeight="1">
      <c r="B31" s="43"/>
      <c r="C31" s="44"/>
      <c r="D31" s="113" t="s">
        <v>3768</v>
      </c>
      <c r="E31" s="113"/>
      <c r="F31" s="113"/>
      <c r="G31" s="113"/>
      <c r="H31" s="113"/>
      <c r="I31" s="113"/>
      <c r="J31" s="113"/>
      <c r="K31" s="40"/>
    </row>
    <row r="32" spans="2:11" ht="15" customHeight="1">
      <c r="B32" s="43"/>
      <c r="C32" s="44"/>
      <c r="D32" s="113" t="s">
        <v>3769</v>
      </c>
      <c r="E32" s="113"/>
      <c r="F32" s="113"/>
      <c r="G32" s="113"/>
      <c r="H32" s="113"/>
      <c r="I32" s="113"/>
      <c r="J32" s="113"/>
      <c r="K32" s="40"/>
    </row>
    <row r="33" spans="2:11" ht="15" customHeight="1">
      <c r="B33" s="43"/>
      <c r="C33" s="44"/>
      <c r="D33" s="113" t="s">
        <v>3770</v>
      </c>
      <c r="E33" s="113"/>
      <c r="F33" s="113"/>
      <c r="G33" s="113"/>
      <c r="H33" s="113"/>
      <c r="I33" s="113"/>
      <c r="J33" s="113"/>
      <c r="K33" s="40"/>
    </row>
    <row r="34" spans="2:11" ht="15" customHeight="1">
      <c r="B34" s="43"/>
      <c r="C34" s="44"/>
      <c r="D34" s="42"/>
      <c r="E34" s="46" t="s">
        <v>181</v>
      </c>
      <c r="F34" s="42"/>
      <c r="G34" s="113" t="s">
        <v>3771</v>
      </c>
      <c r="H34" s="113"/>
      <c r="I34" s="113"/>
      <c r="J34" s="113"/>
      <c r="K34" s="40"/>
    </row>
    <row r="35" spans="2:11" ht="30.75" customHeight="1">
      <c r="B35" s="43"/>
      <c r="C35" s="44"/>
      <c r="D35" s="42"/>
      <c r="E35" s="46" t="s">
        <v>3772</v>
      </c>
      <c r="F35" s="42"/>
      <c r="G35" s="113" t="s">
        <v>3773</v>
      </c>
      <c r="H35" s="113"/>
      <c r="I35" s="113"/>
      <c r="J35" s="113"/>
      <c r="K35" s="40"/>
    </row>
    <row r="36" spans="2:11" ht="15" customHeight="1">
      <c r="B36" s="43"/>
      <c r="C36" s="44"/>
      <c r="D36" s="42"/>
      <c r="E36" s="46" t="s">
        <v>52</v>
      </c>
      <c r="F36" s="42"/>
      <c r="G36" s="113" t="s">
        <v>3774</v>
      </c>
      <c r="H36" s="113"/>
      <c r="I36" s="113"/>
      <c r="J36" s="113"/>
      <c r="K36" s="40"/>
    </row>
    <row r="37" spans="2:11" ht="15" customHeight="1">
      <c r="B37" s="43"/>
      <c r="C37" s="44"/>
      <c r="D37" s="42"/>
      <c r="E37" s="46" t="s">
        <v>182</v>
      </c>
      <c r="F37" s="42"/>
      <c r="G37" s="113" t="s">
        <v>3775</v>
      </c>
      <c r="H37" s="113"/>
      <c r="I37" s="113"/>
      <c r="J37" s="113"/>
      <c r="K37" s="40"/>
    </row>
    <row r="38" spans="2:11" ht="15" customHeight="1">
      <c r="B38" s="43"/>
      <c r="C38" s="44"/>
      <c r="D38" s="42"/>
      <c r="E38" s="46" t="s">
        <v>183</v>
      </c>
      <c r="F38" s="42"/>
      <c r="G38" s="113" t="s">
        <v>3776</v>
      </c>
      <c r="H38" s="113"/>
      <c r="I38" s="113"/>
      <c r="J38" s="113"/>
      <c r="K38" s="40"/>
    </row>
    <row r="39" spans="2:11" ht="15" customHeight="1">
      <c r="B39" s="43"/>
      <c r="C39" s="44"/>
      <c r="D39" s="42"/>
      <c r="E39" s="46" t="s">
        <v>184</v>
      </c>
      <c r="F39" s="42"/>
      <c r="G39" s="113" t="s">
        <v>3777</v>
      </c>
      <c r="H39" s="113"/>
      <c r="I39" s="113"/>
      <c r="J39" s="113"/>
      <c r="K39" s="40"/>
    </row>
    <row r="40" spans="2:11" ht="15" customHeight="1">
      <c r="B40" s="43"/>
      <c r="C40" s="44"/>
      <c r="D40" s="42"/>
      <c r="E40" s="46" t="s">
        <v>3778</v>
      </c>
      <c r="F40" s="42"/>
      <c r="G40" s="113" t="s">
        <v>3779</v>
      </c>
      <c r="H40" s="113"/>
      <c r="I40" s="113"/>
      <c r="J40" s="113"/>
      <c r="K40" s="40"/>
    </row>
    <row r="41" spans="2:11" ht="15" customHeight="1">
      <c r="B41" s="43"/>
      <c r="C41" s="44"/>
      <c r="D41" s="42"/>
      <c r="E41" s="46"/>
      <c r="F41" s="42"/>
      <c r="G41" s="113" t="s">
        <v>3780</v>
      </c>
      <c r="H41" s="113"/>
      <c r="I41" s="113"/>
      <c r="J41" s="113"/>
      <c r="K41" s="40"/>
    </row>
    <row r="42" spans="2:11" ht="15" customHeight="1">
      <c r="B42" s="43"/>
      <c r="C42" s="44"/>
      <c r="D42" s="42"/>
      <c r="E42" s="46" t="s">
        <v>3781</v>
      </c>
      <c r="F42" s="42"/>
      <c r="G42" s="113" t="s">
        <v>3782</v>
      </c>
      <c r="H42" s="113"/>
      <c r="I42" s="113"/>
      <c r="J42" s="113"/>
      <c r="K42" s="40"/>
    </row>
    <row r="43" spans="2:11" ht="15" customHeight="1">
      <c r="B43" s="43"/>
      <c r="C43" s="44"/>
      <c r="D43" s="42"/>
      <c r="E43" s="46" t="s">
        <v>186</v>
      </c>
      <c r="F43" s="42"/>
      <c r="G43" s="113" t="s">
        <v>3783</v>
      </c>
      <c r="H43" s="113"/>
      <c r="I43" s="113"/>
      <c r="J43" s="113"/>
      <c r="K43" s="40"/>
    </row>
    <row r="44" spans="2:11" ht="12.75" customHeight="1">
      <c r="B44" s="43"/>
      <c r="C44" s="44"/>
      <c r="D44" s="42"/>
      <c r="E44" s="42"/>
      <c r="F44" s="42"/>
      <c r="G44" s="42"/>
      <c r="H44" s="42"/>
      <c r="I44" s="42"/>
      <c r="J44" s="42"/>
      <c r="K44" s="40"/>
    </row>
    <row r="45" spans="2:11" ht="15" customHeight="1">
      <c r="B45" s="43"/>
      <c r="C45" s="44"/>
      <c r="D45" s="113" t="s">
        <v>3784</v>
      </c>
      <c r="E45" s="113"/>
      <c r="F45" s="113"/>
      <c r="G45" s="113"/>
      <c r="H45" s="113"/>
      <c r="I45" s="113"/>
      <c r="J45" s="113"/>
      <c r="K45" s="40"/>
    </row>
    <row r="46" spans="2:11" ht="15" customHeight="1">
      <c r="B46" s="43"/>
      <c r="C46" s="44"/>
      <c r="D46" s="44"/>
      <c r="E46" s="113" t="s">
        <v>3785</v>
      </c>
      <c r="F46" s="113"/>
      <c r="G46" s="113"/>
      <c r="H46" s="113"/>
      <c r="I46" s="113"/>
      <c r="J46" s="113"/>
      <c r="K46" s="40"/>
    </row>
    <row r="47" spans="2:11" ht="15" customHeight="1">
      <c r="B47" s="43"/>
      <c r="C47" s="44"/>
      <c r="D47" s="44"/>
      <c r="E47" s="113" t="s">
        <v>3786</v>
      </c>
      <c r="F47" s="113"/>
      <c r="G47" s="113"/>
      <c r="H47" s="113"/>
      <c r="I47" s="113"/>
      <c r="J47" s="113"/>
      <c r="K47" s="40"/>
    </row>
    <row r="48" spans="2:11" ht="15" customHeight="1">
      <c r="B48" s="43"/>
      <c r="C48" s="44"/>
      <c r="D48" s="44"/>
      <c r="E48" s="113" t="s">
        <v>3787</v>
      </c>
      <c r="F48" s="113"/>
      <c r="G48" s="113"/>
      <c r="H48" s="113"/>
      <c r="I48" s="113"/>
      <c r="J48" s="113"/>
      <c r="K48" s="40"/>
    </row>
    <row r="49" spans="2:11" ht="15" customHeight="1">
      <c r="B49" s="43"/>
      <c r="C49" s="44"/>
      <c r="D49" s="113" t="s">
        <v>3788</v>
      </c>
      <c r="E49" s="113"/>
      <c r="F49" s="113"/>
      <c r="G49" s="113"/>
      <c r="H49" s="113"/>
      <c r="I49" s="113"/>
      <c r="J49" s="113"/>
      <c r="K49" s="40"/>
    </row>
    <row r="50" spans="2:11" ht="25.5" customHeight="1">
      <c r="B50" s="39"/>
      <c r="C50" s="115" t="s">
        <v>3789</v>
      </c>
      <c r="D50" s="115"/>
      <c r="E50" s="115"/>
      <c r="F50" s="115"/>
      <c r="G50" s="115"/>
      <c r="H50" s="115"/>
      <c r="I50" s="115"/>
      <c r="J50" s="115"/>
      <c r="K50" s="40"/>
    </row>
    <row r="51" spans="2:11" ht="5.25" customHeight="1">
      <c r="B51" s="39"/>
      <c r="C51" s="41"/>
      <c r="D51" s="41"/>
      <c r="E51" s="41"/>
      <c r="F51" s="41"/>
      <c r="G51" s="41"/>
      <c r="H51" s="41"/>
      <c r="I51" s="41"/>
      <c r="J51" s="41"/>
      <c r="K51" s="40"/>
    </row>
    <row r="52" spans="2:11" ht="15" customHeight="1">
      <c r="B52" s="39"/>
      <c r="C52" s="113" t="s">
        <v>3790</v>
      </c>
      <c r="D52" s="113"/>
      <c r="E52" s="113"/>
      <c r="F52" s="113"/>
      <c r="G52" s="113"/>
      <c r="H52" s="113"/>
      <c r="I52" s="113"/>
      <c r="J52" s="113"/>
      <c r="K52" s="40"/>
    </row>
    <row r="53" spans="2:11" ht="15" customHeight="1">
      <c r="B53" s="39"/>
      <c r="C53" s="113" t="s">
        <v>3791</v>
      </c>
      <c r="D53" s="113"/>
      <c r="E53" s="113"/>
      <c r="F53" s="113"/>
      <c r="G53" s="113"/>
      <c r="H53" s="113"/>
      <c r="I53" s="113"/>
      <c r="J53" s="113"/>
      <c r="K53" s="40"/>
    </row>
    <row r="54" spans="2:11" ht="12.75" customHeight="1">
      <c r="B54" s="39"/>
      <c r="C54" s="42"/>
      <c r="D54" s="42"/>
      <c r="E54" s="42"/>
      <c r="F54" s="42"/>
      <c r="G54" s="42"/>
      <c r="H54" s="42"/>
      <c r="I54" s="42"/>
      <c r="J54" s="42"/>
      <c r="K54" s="40"/>
    </row>
    <row r="55" spans="2:11" ht="15" customHeight="1">
      <c r="B55" s="39"/>
      <c r="C55" s="113" t="s">
        <v>3792</v>
      </c>
      <c r="D55" s="113"/>
      <c r="E55" s="113"/>
      <c r="F55" s="113"/>
      <c r="G55" s="113"/>
      <c r="H55" s="113"/>
      <c r="I55" s="113"/>
      <c r="J55" s="113"/>
      <c r="K55" s="40"/>
    </row>
    <row r="56" spans="2:11" ht="15" customHeight="1">
      <c r="B56" s="39"/>
      <c r="C56" s="44"/>
      <c r="D56" s="113" t="s">
        <v>3793</v>
      </c>
      <c r="E56" s="113"/>
      <c r="F56" s="113"/>
      <c r="G56" s="113"/>
      <c r="H56" s="113"/>
      <c r="I56" s="113"/>
      <c r="J56" s="113"/>
      <c r="K56" s="40"/>
    </row>
    <row r="57" spans="2:11" ht="15" customHeight="1">
      <c r="B57" s="39"/>
      <c r="C57" s="44"/>
      <c r="D57" s="113" t="s">
        <v>3794</v>
      </c>
      <c r="E57" s="113"/>
      <c r="F57" s="113"/>
      <c r="G57" s="113"/>
      <c r="H57" s="113"/>
      <c r="I57" s="113"/>
      <c r="J57" s="113"/>
      <c r="K57" s="40"/>
    </row>
    <row r="58" spans="2:11" ht="15" customHeight="1">
      <c r="B58" s="39"/>
      <c r="C58" s="44"/>
      <c r="D58" s="113" t="s">
        <v>3795</v>
      </c>
      <c r="E58" s="113"/>
      <c r="F58" s="113"/>
      <c r="G58" s="113"/>
      <c r="H58" s="113"/>
      <c r="I58" s="113"/>
      <c r="J58" s="113"/>
      <c r="K58" s="40"/>
    </row>
    <row r="59" spans="2:11" ht="15" customHeight="1">
      <c r="B59" s="39"/>
      <c r="C59" s="44"/>
      <c r="D59" s="113" t="s">
        <v>3796</v>
      </c>
      <c r="E59" s="113"/>
      <c r="F59" s="113"/>
      <c r="G59" s="113"/>
      <c r="H59" s="113"/>
      <c r="I59" s="113"/>
      <c r="J59" s="113"/>
      <c r="K59" s="40"/>
    </row>
    <row r="60" spans="2:11" ht="15" customHeight="1">
      <c r="B60" s="39"/>
      <c r="C60" s="44"/>
      <c r="D60" s="116" t="s">
        <v>3797</v>
      </c>
      <c r="E60" s="116"/>
      <c r="F60" s="116"/>
      <c r="G60" s="116"/>
      <c r="H60" s="116"/>
      <c r="I60" s="116"/>
      <c r="J60" s="116"/>
      <c r="K60" s="40"/>
    </row>
    <row r="61" spans="2:11" ht="15" customHeight="1">
      <c r="B61" s="39"/>
      <c r="C61" s="44"/>
      <c r="D61" s="113" t="s">
        <v>3798</v>
      </c>
      <c r="E61" s="113"/>
      <c r="F61" s="113"/>
      <c r="G61" s="113"/>
      <c r="H61" s="113"/>
      <c r="I61" s="113"/>
      <c r="J61" s="113"/>
      <c r="K61" s="40"/>
    </row>
    <row r="62" spans="2:11" ht="12.75" customHeight="1">
      <c r="B62" s="39"/>
      <c r="C62" s="44"/>
      <c r="D62" s="44"/>
      <c r="E62" s="47"/>
      <c r="F62" s="44"/>
      <c r="G62" s="44"/>
      <c r="H62" s="44"/>
      <c r="I62" s="44"/>
      <c r="J62" s="44"/>
      <c r="K62" s="40"/>
    </row>
    <row r="63" spans="2:11" ht="15" customHeight="1">
      <c r="B63" s="39"/>
      <c r="C63" s="44"/>
      <c r="D63" s="113" t="s">
        <v>3799</v>
      </c>
      <c r="E63" s="113"/>
      <c r="F63" s="113"/>
      <c r="G63" s="113"/>
      <c r="H63" s="113"/>
      <c r="I63" s="113"/>
      <c r="J63" s="113"/>
      <c r="K63" s="40"/>
    </row>
    <row r="64" spans="2:11" ht="15" customHeight="1">
      <c r="B64" s="39"/>
      <c r="C64" s="44"/>
      <c r="D64" s="116" t="s">
        <v>3800</v>
      </c>
      <c r="E64" s="116"/>
      <c r="F64" s="116"/>
      <c r="G64" s="116"/>
      <c r="H64" s="116"/>
      <c r="I64" s="116"/>
      <c r="J64" s="116"/>
      <c r="K64" s="40"/>
    </row>
    <row r="65" spans="2:11" ht="15" customHeight="1">
      <c r="B65" s="39"/>
      <c r="C65" s="44"/>
      <c r="D65" s="113" t="s">
        <v>3801</v>
      </c>
      <c r="E65" s="113"/>
      <c r="F65" s="113"/>
      <c r="G65" s="113"/>
      <c r="H65" s="113"/>
      <c r="I65" s="113"/>
      <c r="J65" s="113"/>
      <c r="K65" s="40"/>
    </row>
    <row r="66" spans="2:11" ht="15" customHeight="1">
      <c r="B66" s="39"/>
      <c r="C66" s="44"/>
      <c r="D66" s="113" t="s">
        <v>3802</v>
      </c>
      <c r="E66" s="113"/>
      <c r="F66" s="113"/>
      <c r="G66" s="113"/>
      <c r="H66" s="113"/>
      <c r="I66" s="113"/>
      <c r="J66" s="113"/>
      <c r="K66" s="40"/>
    </row>
    <row r="67" spans="2:11" ht="15" customHeight="1">
      <c r="B67" s="39"/>
      <c r="C67" s="44"/>
      <c r="D67" s="113" t="s">
        <v>3803</v>
      </c>
      <c r="E67" s="113"/>
      <c r="F67" s="113"/>
      <c r="G67" s="113"/>
      <c r="H67" s="113"/>
      <c r="I67" s="113"/>
      <c r="J67" s="113"/>
      <c r="K67" s="40"/>
    </row>
    <row r="68" spans="2:11" ht="15" customHeight="1">
      <c r="B68" s="39"/>
      <c r="C68" s="44"/>
      <c r="D68" s="113" t="s">
        <v>3804</v>
      </c>
      <c r="E68" s="113"/>
      <c r="F68" s="113"/>
      <c r="G68" s="113"/>
      <c r="H68" s="113"/>
      <c r="I68" s="113"/>
      <c r="J68" s="113"/>
      <c r="K68" s="40"/>
    </row>
    <row r="69" spans="2:11" ht="12.75" customHeight="1">
      <c r="B69" s="48"/>
      <c r="C69" s="49"/>
      <c r="D69" s="49"/>
      <c r="E69" s="49"/>
      <c r="F69" s="49"/>
      <c r="G69" s="49"/>
      <c r="H69" s="49"/>
      <c r="I69" s="49"/>
      <c r="J69" s="49"/>
      <c r="K69" s="50"/>
    </row>
    <row r="70" spans="2:11" ht="18.75" customHeight="1">
      <c r="B70" s="51"/>
      <c r="C70" s="51"/>
      <c r="D70" s="51"/>
      <c r="E70" s="51"/>
      <c r="F70" s="51"/>
      <c r="G70" s="51"/>
      <c r="H70" s="51"/>
      <c r="I70" s="51"/>
      <c r="J70" s="51"/>
      <c r="K70" s="52"/>
    </row>
    <row r="71" spans="2:11" ht="18.75" customHeight="1">
      <c r="B71" s="52"/>
      <c r="C71" s="52"/>
      <c r="D71" s="52"/>
      <c r="E71" s="52"/>
      <c r="F71" s="52"/>
      <c r="G71" s="52"/>
      <c r="H71" s="52"/>
      <c r="I71" s="52"/>
      <c r="J71" s="52"/>
      <c r="K71" s="52"/>
    </row>
    <row r="72" spans="2:11" ht="7.5" customHeight="1">
      <c r="B72" s="53"/>
      <c r="C72" s="54"/>
      <c r="D72" s="54"/>
      <c r="E72" s="54"/>
      <c r="F72" s="54"/>
      <c r="G72" s="54"/>
      <c r="H72" s="54"/>
      <c r="I72" s="54"/>
      <c r="J72" s="54"/>
      <c r="K72" s="55"/>
    </row>
    <row r="73" spans="2:11" ht="45" customHeight="1">
      <c r="B73" s="56"/>
      <c r="C73" s="117" t="s">
        <v>132</v>
      </c>
      <c r="D73" s="117"/>
      <c r="E73" s="117"/>
      <c r="F73" s="117"/>
      <c r="G73" s="117"/>
      <c r="H73" s="117"/>
      <c r="I73" s="117"/>
      <c r="J73" s="117"/>
      <c r="K73" s="57"/>
    </row>
    <row r="74" spans="2:11" ht="17.25" customHeight="1">
      <c r="B74" s="56"/>
      <c r="C74" s="58" t="s">
        <v>3805</v>
      </c>
      <c r="D74" s="58"/>
      <c r="E74" s="58"/>
      <c r="F74" s="58" t="s">
        <v>3806</v>
      </c>
      <c r="G74" s="59"/>
      <c r="H74" s="58" t="s">
        <v>182</v>
      </c>
      <c r="I74" s="58" t="s">
        <v>56</v>
      </c>
      <c r="J74" s="58" t="s">
        <v>3807</v>
      </c>
      <c r="K74" s="57"/>
    </row>
    <row r="75" spans="2:11" ht="17.25" customHeight="1">
      <c r="B75" s="56"/>
      <c r="C75" s="60" t="s">
        <v>3808</v>
      </c>
      <c r="D75" s="60"/>
      <c r="E75" s="60"/>
      <c r="F75" s="61" t="s">
        <v>3809</v>
      </c>
      <c r="G75" s="62"/>
      <c r="H75" s="60"/>
      <c r="I75" s="60"/>
      <c r="J75" s="60" t="s">
        <v>3810</v>
      </c>
      <c r="K75" s="57"/>
    </row>
    <row r="76" spans="2:11" ht="5.25" customHeight="1">
      <c r="B76" s="56"/>
      <c r="C76" s="63"/>
      <c r="D76" s="63"/>
      <c r="E76" s="63"/>
      <c r="F76" s="63"/>
      <c r="G76" s="64"/>
      <c r="H76" s="63"/>
      <c r="I76" s="63"/>
      <c r="J76" s="63"/>
      <c r="K76" s="57"/>
    </row>
    <row r="77" spans="2:11" ht="15" customHeight="1">
      <c r="B77" s="56"/>
      <c r="C77" s="46" t="s">
        <v>52</v>
      </c>
      <c r="D77" s="63"/>
      <c r="E77" s="63"/>
      <c r="F77" s="65" t="s">
        <v>3811</v>
      </c>
      <c r="G77" s="64"/>
      <c r="H77" s="46" t="s">
        <v>3812</v>
      </c>
      <c r="I77" s="46" t="s">
        <v>3813</v>
      </c>
      <c r="J77" s="46">
        <v>20</v>
      </c>
      <c r="K77" s="57"/>
    </row>
    <row r="78" spans="2:11" ht="15" customHeight="1">
      <c r="B78" s="56"/>
      <c r="C78" s="46" t="s">
        <v>3814</v>
      </c>
      <c r="D78" s="46"/>
      <c r="E78" s="46"/>
      <c r="F78" s="65" t="s">
        <v>3811</v>
      </c>
      <c r="G78" s="64"/>
      <c r="H78" s="46" t="s">
        <v>3815</v>
      </c>
      <c r="I78" s="46" t="s">
        <v>3813</v>
      </c>
      <c r="J78" s="46">
        <v>120</v>
      </c>
      <c r="K78" s="57"/>
    </row>
    <row r="79" spans="2:11" ht="15" customHeight="1">
      <c r="B79" s="66"/>
      <c r="C79" s="46" t="s">
        <v>3816</v>
      </c>
      <c r="D79" s="46"/>
      <c r="E79" s="46"/>
      <c r="F79" s="65" t="s">
        <v>3817</v>
      </c>
      <c r="G79" s="64"/>
      <c r="H79" s="46" t="s">
        <v>3818</v>
      </c>
      <c r="I79" s="46" t="s">
        <v>3813</v>
      </c>
      <c r="J79" s="46">
        <v>50</v>
      </c>
      <c r="K79" s="57"/>
    </row>
    <row r="80" spans="2:11" ht="15" customHeight="1">
      <c r="B80" s="66"/>
      <c r="C80" s="46" t="s">
        <v>3819</v>
      </c>
      <c r="D80" s="46"/>
      <c r="E80" s="46"/>
      <c r="F80" s="65" t="s">
        <v>3811</v>
      </c>
      <c r="G80" s="64"/>
      <c r="H80" s="46" t="s">
        <v>3820</v>
      </c>
      <c r="I80" s="46" t="s">
        <v>3821</v>
      </c>
      <c r="J80" s="46"/>
      <c r="K80" s="57"/>
    </row>
    <row r="81" spans="2:11" ht="15" customHeight="1">
      <c r="B81" s="66"/>
      <c r="C81" s="67" t="s">
        <v>3822</v>
      </c>
      <c r="D81" s="67"/>
      <c r="E81" s="67"/>
      <c r="F81" s="68" t="s">
        <v>3817</v>
      </c>
      <c r="G81" s="67"/>
      <c r="H81" s="67" t="s">
        <v>3823</v>
      </c>
      <c r="I81" s="67" t="s">
        <v>3813</v>
      </c>
      <c r="J81" s="67">
        <v>15</v>
      </c>
      <c r="K81" s="57"/>
    </row>
    <row r="82" spans="2:11" ht="15" customHeight="1">
      <c r="B82" s="66"/>
      <c r="C82" s="67" t="s">
        <v>3824</v>
      </c>
      <c r="D82" s="67"/>
      <c r="E82" s="67"/>
      <c r="F82" s="68" t="s">
        <v>3817</v>
      </c>
      <c r="G82" s="67"/>
      <c r="H82" s="67" t="s">
        <v>3825</v>
      </c>
      <c r="I82" s="67" t="s">
        <v>3813</v>
      </c>
      <c r="J82" s="67">
        <v>15</v>
      </c>
      <c r="K82" s="57"/>
    </row>
    <row r="83" spans="2:11" ht="15" customHeight="1">
      <c r="B83" s="66"/>
      <c r="C83" s="67" t="s">
        <v>3826</v>
      </c>
      <c r="D83" s="67"/>
      <c r="E83" s="67"/>
      <c r="F83" s="68" t="s">
        <v>3817</v>
      </c>
      <c r="G83" s="67"/>
      <c r="H83" s="67" t="s">
        <v>3827</v>
      </c>
      <c r="I83" s="67" t="s">
        <v>3813</v>
      </c>
      <c r="J83" s="67">
        <v>20</v>
      </c>
      <c r="K83" s="57"/>
    </row>
    <row r="84" spans="2:11" ht="15" customHeight="1">
      <c r="B84" s="66"/>
      <c r="C84" s="67" t="s">
        <v>3828</v>
      </c>
      <c r="D84" s="67"/>
      <c r="E84" s="67"/>
      <c r="F84" s="68" t="s">
        <v>3817</v>
      </c>
      <c r="G84" s="67"/>
      <c r="H84" s="67" t="s">
        <v>3829</v>
      </c>
      <c r="I84" s="67" t="s">
        <v>3813</v>
      </c>
      <c r="J84" s="67">
        <v>20</v>
      </c>
      <c r="K84" s="57"/>
    </row>
    <row r="85" spans="2:11" ht="15" customHeight="1">
      <c r="B85" s="66"/>
      <c r="C85" s="46" t="s">
        <v>3830</v>
      </c>
      <c r="D85" s="46"/>
      <c r="E85" s="46"/>
      <c r="F85" s="65" t="s">
        <v>3817</v>
      </c>
      <c r="G85" s="64"/>
      <c r="H85" s="46" t="s">
        <v>3831</v>
      </c>
      <c r="I85" s="46" t="s">
        <v>3813</v>
      </c>
      <c r="J85" s="46">
        <v>50</v>
      </c>
      <c r="K85" s="57"/>
    </row>
    <row r="86" spans="2:11" ht="15" customHeight="1">
      <c r="B86" s="66"/>
      <c r="C86" s="46" t="s">
        <v>3832</v>
      </c>
      <c r="D86" s="46"/>
      <c r="E86" s="46"/>
      <c r="F86" s="65" t="s">
        <v>3817</v>
      </c>
      <c r="G86" s="64"/>
      <c r="H86" s="46" t="s">
        <v>3833</v>
      </c>
      <c r="I86" s="46" t="s">
        <v>3813</v>
      </c>
      <c r="J86" s="46">
        <v>20</v>
      </c>
      <c r="K86" s="57"/>
    </row>
    <row r="87" spans="2:11" ht="15" customHeight="1">
      <c r="B87" s="66"/>
      <c r="C87" s="46" t="s">
        <v>3834</v>
      </c>
      <c r="D87" s="46"/>
      <c r="E87" s="46"/>
      <c r="F87" s="65" t="s">
        <v>3817</v>
      </c>
      <c r="G87" s="64"/>
      <c r="H87" s="46" t="s">
        <v>3835</v>
      </c>
      <c r="I87" s="46" t="s">
        <v>3813</v>
      </c>
      <c r="J87" s="46">
        <v>20</v>
      </c>
      <c r="K87" s="57"/>
    </row>
    <row r="88" spans="2:11" ht="15" customHeight="1">
      <c r="B88" s="66"/>
      <c r="C88" s="46" t="s">
        <v>3836</v>
      </c>
      <c r="D88" s="46"/>
      <c r="E88" s="46"/>
      <c r="F88" s="65" t="s">
        <v>3817</v>
      </c>
      <c r="G88" s="64"/>
      <c r="H88" s="46" t="s">
        <v>3837</v>
      </c>
      <c r="I88" s="46" t="s">
        <v>3813</v>
      </c>
      <c r="J88" s="46">
        <v>50</v>
      </c>
      <c r="K88" s="57"/>
    </row>
    <row r="89" spans="2:11" ht="15" customHeight="1">
      <c r="B89" s="66"/>
      <c r="C89" s="46" t="s">
        <v>3838</v>
      </c>
      <c r="D89" s="46"/>
      <c r="E89" s="46"/>
      <c r="F89" s="65" t="s">
        <v>3817</v>
      </c>
      <c r="G89" s="64"/>
      <c r="H89" s="46" t="s">
        <v>3838</v>
      </c>
      <c r="I89" s="46" t="s">
        <v>3813</v>
      </c>
      <c r="J89" s="46">
        <v>50</v>
      </c>
      <c r="K89" s="57"/>
    </row>
    <row r="90" spans="2:11" ht="15" customHeight="1">
      <c r="B90" s="66"/>
      <c r="C90" s="46" t="s">
        <v>187</v>
      </c>
      <c r="D90" s="46"/>
      <c r="E90" s="46"/>
      <c r="F90" s="65" t="s">
        <v>3817</v>
      </c>
      <c r="G90" s="64"/>
      <c r="H90" s="46" t="s">
        <v>3839</v>
      </c>
      <c r="I90" s="46" t="s">
        <v>3813</v>
      </c>
      <c r="J90" s="46">
        <v>255</v>
      </c>
      <c r="K90" s="57"/>
    </row>
    <row r="91" spans="2:11" ht="15" customHeight="1">
      <c r="B91" s="66"/>
      <c r="C91" s="46" t="s">
        <v>3840</v>
      </c>
      <c r="D91" s="46"/>
      <c r="E91" s="46"/>
      <c r="F91" s="65" t="s">
        <v>3811</v>
      </c>
      <c r="G91" s="64"/>
      <c r="H91" s="46" t="s">
        <v>3841</v>
      </c>
      <c r="I91" s="46" t="s">
        <v>3842</v>
      </c>
      <c r="J91" s="46"/>
      <c r="K91" s="57"/>
    </row>
    <row r="92" spans="2:11" ht="15" customHeight="1">
      <c r="B92" s="66"/>
      <c r="C92" s="46" t="s">
        <v>3843</v>
      </c>
      <c r="D92" s="46"/>
      <c r="E92" s="46"/>
      <c r="F92" s="65" t="s">
        <v>3811</v>
      </c>
      <c r="G92" s="64"/>
      <c r="H92" s="46" t="s">
        <v>3844</v>
      </c>
      <c r="I92" s="46" t="s">
        <v>3845</v>
      </c>
      <c r="J92" s="46"/>
      <c r="K92" s="57"/>
    </row>
    <row r="93" spans="2:11" ht="15" customHeight="1">
      <c r="B93" s="66"/>
      <c r="C93" s="46" t="s">
        <v>3846</v>
      </c>
      <c r="D93" s="46"/>
      <c r="E93" s="46"/>
      <c r="F93" s="65" t="s">
        <v>3811</v>
      </c>
      <c r="G93" s="64"/>
      <c r="H93" s="46" t="s">
        <v>3846</v>
      </c>
      <c r="I93" s="46" t="s">
        <v>3845</v>
      </c>
      <c r="J93" s="46"/>
      <c r="K93" s="57"/>
    </row>
    <row r="94" spans="2:11" ht="15" customHeight="1">
      <c r="B94" s="66"/>
      <c r="C94" s="46" t="s">
        <v>37</v>
      </c>
      <c r="D94" s="46"/>
      <c r="E94" s="46"/>
      <c r="F94" s="65" t="s">
        <v>3811</v>
      </c>
      <c r="G94" s="64"/>
      <c r="H94" s="46" t="s">
        <v>3847</v>
      </c>
      <c r="I94" s="46" t="s">
        <v>3845</v>
      </c>
      <c r="J94" s="46"/>
      <c r="K94" s="57"/>
    </row>
    <row r="95" spans="2:11" ht="15" customHeight="1">
      <c r="B95" s="66"/>
      <c r="C95" s="46" t="s">
        <v>47</v>
      </c>
      <c r="D95" s="46"/>
      <c r="E95" s="46"/>
      <c r="F95" s="65" t="s">
        <v>3811</v>
      </c>
      <c r="G95" s="64"/>
      <c r="H95" s="46" t="s">
        <v>3848</v>
      </c>
      <c r="I95" s="46" t="s">
        <v>3845</v>
      </c>
      <c r="J95" s="46"/>
      <c r="K95" s="57"/>
    </row>
    <row r="96" spans="2:11" ht="15" customHeight="1">
      <c r="B96" s="69"/>
      <c r="C96" s="70"/>
      <c r="D96" s="70"/>
      <c r="E96" s="70"/>
      <c r="F96" s="70"/>
      <c r="G96" s="70"/>
      <c r="H96" s="70"/>
      <c r="I96" s="70"/>
      <c r="J96" s="70"/>
      <c r="K96" s="71"/>
    </row>
    <row r="97" spans="2:11" ht="18.75" customHeight="1">
      <c r="B97" s="72"/>
      <c r="C97" s="73"/>
      <c r="D97" s="73"/>
      <c r="E97" s="73"/>
      <c r="F97" s="73"/>
      <c r="G97" s="73"/>
      <c r="H97" s="73"/>
      <c r="I97" s="73"/>
      <c r="J97" s="73"/>
      <c r="K97" s="72"/>
    </row>
    <row r="98" spans="2:11" ht="18.75" customHeight="1">
      <c r="B98" s="52"/>
      <c r="C98" s="52"/>
      <c r="D98" s="52"/>
      <c r="E98" s="52"/>
      <c r="F98" s="52"/>
      <c r="G98" s="52"/>
      <c r="H98" s="52"/>
      <c r="I98" s="52"/>
      <c r="J98" s="52"/>
      <c r="K98" s="52"/>
    </row>
    <row r="99" spans="2:11" ht="7.5" customHeight="1">
      <c r="B99" s="53"/>
      <c r="C99" s="54"/>
      <c r="D99" s="54"/>
      <c r="E99" s="54"/>
      <c r="F99" s="54"/>
      <c r="G99" s="54"/>
      <c r="H99" s="54"/>
      <c r="I99" s="54"/>
      <c r="J99" s="54"/>
      <c r="K99" s="55"/>
    </row>
    <row r="100" spans="2:11" ht="45" customHeight="1">
      <c r="B100" s="56"/>
      <c r="C100" s="117" t="s">
        <v>3849</v>
      </c>
      <c r="D100" s="117"/>
      <c r="E100" s="117"/>
      <c r="F100" s="117"/>
      <c r="G100" s="117"/>
      <c r="H100" s="117"/>
      <c r="I100" s="117"/>
      <c r="J100" s="117"/>
      <c r="K100" s="57"/>
    </row>
    <row r="101" spans="2:11" ht="17.25" customHeight="1">
      <c r="B101" s="56"/>
      <c r="C101" s="58" t="s">
        <v>3805</v>
      </c>
      <c r="D101" s="58"/>
      <c r="E101" s="58"/>
      <c r="F101" s="58" t="s">
        <v>3806</v>
      </c>
      <c r="G101" s="59"/>
      <c r="H101" s="58" t="s">
        <v>182</v>
      </c>
      <c r="I101" s="58" t="s">
        <v>56</v>
      </c>
      <c r="J101" s="58" t="s">
        <v>3807</v>
      </c>
      <c r="K101" s="57"/>
    </row>
    <row r="102" spans="2:11" ht="17.25" customHeight="1">
      <c r="B102" s="56"/>
      <c r="C102" s="60" t="s">
        <v>3808</v>
      </c>
      <c r="D102" s="60"/>
      <c r="E102" s="60"/>
      <c r="F102" s="61" t="s">
        <v>3809</v>
      </c>
      <c r="G102" s="62"/>
      <c r="H102" s="60"/>
      <c r="I102" s="60"/>
      <c r="J102" s="60" t="s">
        <v>3810</v>
      </c>
      <c r="K102" s="57"/>
    </row>
    <row r="103" spans="2:11" ht="5.25" customHeight="1">
      <c r="B103" s="56"/>
      <c r="C103" s="58"/>
      <c r="D103" s="58"/>
      <c r="E103" s="58"/>
      <c r="F103" s="58"/>
      <c r="G103" s="74"/>
      <c r="H103" s="58"/>
      <c r="I103" s="58"/>
      <c r="J103" s="58"/>
      <c r="K103" s="57"/>
    </row>
    <row r="104" spans="2:11" ht="15" customHeight="1">
      <c r="B104" s="56"/>
      <c r="C104" s="46" t="s">
        <v>52</v>
      </c>
      <c r="D104" s="63"/>
      <c r="E104" s="63"/>
      <c r="F104" s="65" t="s">
        <v>3811</v>
      </c>
      <c r="G104" s="74"/>
      <c r="H104" s="46" t="s">
        <v>3850</v>
      </c>
      <c r="I104" s="46" t="s">
        <v>3813</v>
      </c>
      <c r="J104" s="46">
        <v>20</v>
      </c>
      <c r="K104" s="57"/>
    </row>
    <row r="105" spans="2:11" ht="15" customHeight="1">
      <c r="B105" s="56"/>
      <c r="C105" s="46" t="s">
        <v>3814</v>
      </c>
      <c r="D105" s="46"/>
      <c r="E105" s="46"/>
      <c r="F105" s="65" t="s">
        <v>3811</v>
      </c>
      <c r="G105" s="46"/>
      <c r="H105" s="46" t="s">
        <v>3850</v>
      </c>
      <c r="I105" s="46" t="s">
        <v>3813</v>
      </c>
      <c r="J105" s="46">
        <v>120</v>
      </c>
      <c r="K105" s="57"/>
    </row>
    <row r="106" spans="2:11" ht="15" customHeight="1">
      <c r="B106" s="66"/>
      <c r="C106" s="46" t="s">
        <v>3816</v>
      </c>
      <c r="D106" s="46"/>
      <c r="E106" s="46"/>
      <c r="F106" s="65" t="s">
        <v>3817</v>
      </c>
      <c r="G106" s="46"/>
      <c r="H106" s="46" t="s">
        <v>3850</v>
      </c>
      <c r="I106" s="46" t="s">
        <v>3813</v>
      </c>
      <c r="J106" s="46">
        <v>50</v>
      </c>
      <c r="K106" s="57"/>
    </row>
    <row r="107" spans="2:11" ht="15" customHeight="1">
      <c r="B107" s="66"/>
      <c r="C107" s="46" t="s">
        <v>3819</v>
      </c>
      <c r="D107" s="46"/>
      <c r="E107" s="46"/>
      <c r="F107" s="65" t="s">
        <v>3811</v>
      </c>
      <c r="G107" s="46"/>
      <c r="H107" s="46" t="s">
        <v>3850</v>
      </c>
      <c r="I107" s="46" t="s">
        <v>3821</v>
      </c>
      <c r="J107" s="46"/>
      <c r="K107" s="57"/>
    </row>
    <row r="108" spans="2:11" ht="15" customHeight="1">
      <c r="B108" s="66"/>
      <c r="C108" s="46" t="s">
        <v>3830</v>
      </c>
      <c r="D108" s="46"/>
      <c r="E108" s="46"/>
      <c r="F108" s="65" t="s">
        <v>3817</v>
      </c>
      <c r="G108" s="46"/>
      <c r="H108" s="46" t="s">
        <v>3850</v>
      </c>
      <c r="I108" s="46" t="s">
        <v>3813</v>
      </c>
      <c r="J108" s="46">
        <v>50</v>
      </c>
      <c r="K108" s="57"/>
    </row>
    <row r="109" spans="2:11" ht="15" customHeight="1">
      <c r="B109" s="66"/>
      <c r="C109" s="46" t="s">
        <v>3838</v>
      </c>
      <c r="D109" s="46"/>
      <c r="E109" s="46"/>
      <c r="F109" s="65" t="s">
        <v>3817</v>
      </c>
      <c r="G109" s="46"/>
      <c r="H109" s="46" t="s">
        <v>3850</v>
      </c>
      <c r="I109" s="46" t="s">
        <v>3813</v>
      </c>
      <c r="J109" s="46">
        <v>50</v>
      </c>
      <c r="K109" s="57"/>
    </row>
    <row r="110" spans="2:11" ht="15" customHeight="1">
      <c r="B110" s="66"/>
      <c r="C110" s="46" t="s">
        <v>3836</v>
      </c>
      <c r="D110" s="46"/>
      <c r="E110" s="46"/>
      <c r="F110" s="65" t="s">
        <v>3817</v>
      </c>
      <c r="G110" s="46"/>
      <c r="H110" s="46" t="s">
        <v>3850</v>
      </c>
      <c r="I110" s="46" t="s">
        <v>3813</v>
      </c>
      <c r="J110" s="46">
        <v>50</v>
      </c>
      <c r="K110" s="57"/>
    </row>
    <row r="111" spans="2:11" ht="15" customHeight="1">
      <c r="B111" s="66"/>
      <c r="C111" s="46" t="s">
        <v>52</v>
      </c>
      <c r="D111" s="46"/>
      <c r="E111" s="46"/>
      <c r="F111" s="65" t="s">
        <v>3811</v>
      </c>
      <c r="G111" s="46"/>
      <c r="H111" s="46" t="s">
        <v>3851</v>
      </c>
      <c r="I111" s="46" t="s">
        <v>3813</v>
      </c>
      <c r="J111" s="46">
        <v>20</v>
      </c>
      <c r="K111" s="57"/>
    </row>
    <row r="112" spans="2:11" ht="15" customHeight="1">
      <c r="B112" s="66"/>
      <c r="C112" s="46" t="s">
        <v>3852</v>
      </c>
      <c r="D112" s="46"/>
      <c r="E112" s="46"/>
      <c r="F112" s="65" t="s">
        <v>3811</v>
      </c>
      <c r="G112" s="46"/>
      <c r="H112" s="46" t="s">
        <v>3853</v>
      </c>
      <c r="I112" s="46" t="s">
        <v>3813</v>
      </c>
      <c r="J112" s="46">
        <v>120</v>
      </c>
      <c r="K112" s="57"/>
    </row>
    <row r="113" spans="2:11" ht="15" customHeight="1">
      <c r="B113" s="66"/>
      <c r="C113" s="46" t="s">
        <v>37</v>
      </c>
      <c r="D113" s="46"/>
      <c r="E113" s="46"/>
      <c r="F113" s="65" t="s">
        <v>3811</v>
      </c>
      <c r="G113" s="46"/>
      <c r="H113" s="46" t="s">
        <v>3854</v>
      </c>
      <c r="I113" s="46" t="s">
        <v>3845</v>
      </c>
      <c r="J113" s="46"/>
      <c r="K113" s="57"/>
    </row>
    <row r="114" spans="2:11" ht="15" customHeight="1">
      <c r="B114" s="66"/>
      <c r="C114" s="46" t="s">
        <v>47</v>
      </c>
      <c r="D114" s="46"/>
      <c r="E114" s="46"/>
      <c r="F114" s="65" t="s">
        <v>3811</v>
      </c>
      <c r="G114" s="46"/>
      <c r="H114" s="46" t="s">
        <v>3855</v>
      </c>
      <c r="I114" s="46" t="s">
        <v>3845</v>
      </c>
      <c r="J114" s="46"/>
      <c r="K114" s="57"/>
    </row>
    <row r="115" spans="2:11" ht="15" customHeight="1">
      <c r="B115" s="66"/>
      <c r="C115" s="46" t="s">
        <v>56</v>
      </c>
      <c r="D115" s="46"/>
      <c r="E115" s="46"/>
      <c r="F115" s="65" t="s">
        <v>3811</v>
      </c>
      <c r="G115" s="46"/>
      <c r="H115" s="46" t="s">
        <v>3856</v>
      </c>
      <c r="I115" s="46" t="s">
        <v>3857</v>
      </c>
      <c r="J115" s="46"/>
      <c r="K115" s="57"/>
    </row>
    <row r="116" spans="2:11" ht="15" customHeight="1">
      <c r="B116" s="69"/>
      <c r="C116" s="75"/>
      <c r="D116" s="75"/>
      <c r="E116" s="75"/>
      <c r="F116" s="75"/>
      <c r="G116" s="75"/>
      <c r="H116" s="75"/>
      <c r="I116" s="75"/>
      <c r="J116" s="75"/>
      <c r="K116" s="71"/>
    </row>
    <row r="117" spans="2:11" ht="18.75" customHeight="1">
      <c r="B117" s="76"/>
      <c r="C117" s="42"/>
      <c r="D117" s="42"/>
      <c r="E117" s="42"/>
      <c r="F117" s="77"/>
      <c r="G117" s="42"/>
      <c r="H117" s="42"/>
      <c r="I117" s="42"/>
      <c r="J117" s="42"/>
      <c r="K117" s="76"/>
    </row>
    <row r="118" spans="2:11" ht="18.75" customHeight="1">
      <c r="B118" s="52"/>
      <c r="C118" s="52"/>
      <c r="D118" s="52"/>
      <c r="E118" s="52"/>
      <c r="F118" s="52"/>
      <c r="G118" s="52"/>
      <c r="H118" s="52"/>
      <c r="I118" s="52"/>
      <c r="J118" s="52"/>
      <c r="K118" s="52"/>
    </row>
    <row r="119" spans="2:11" ht="7.5" customHeight="1">
      <c r="B119" s="78"/>
      <c r="C119" s="79"/>
      <c r="D119" s="79"/>
      <c r="E119" s="79"/>
      <c r="F119" s="79"/>
      <c r="G119" s="79"/>
      <c r="H119" s="79"/>
      <c r="I119" s="79"/>
      <c r="J119" s="79"/>
      <c r="K119" s="80"/>
    </row>
    <row r="120" spans="2:11" ht="45" customHeight="1">
      <c r="B120" s="81"/>
      <c r="C120" s="114" t="s">
        <v>3858</v>
      </c>
      <c r="D120" s="114"/>
      <c r="E120" s="114"/>
      <c r="F120" s="114"/>
      <c r="G120" s="114"/>
      <c r="H120" s="114"/>
      <c r="I120" s="114"/>
      <c r="J120" s="114"/>
      <c r="K120" s="82"/>
    </row>
    <row r="121" spans="2:11" ht="17.25" customHeight="1">
      <c r="B121" s="83"/>
      <c r="C121" s="58" t="s">
        <v>3805</v>
      </c>
      <c r="D121" s="58"/>
      <c r="E121" s="58"/>
      <c r="F121" s="58" t="s">
        <v>3806</v>
      </c>
      <c r="G121" s="59"/>
      <c r="H121" s="58" t="s">
        <v>182</v>
      </c>
      <c r="I121" s="58" t="s">
        <v>56</v>
      </c>
      <c r="J121" s="58" t="s">
        <v>3807</v>
      </c>
      <c r="K121" s="84"/>
    </row>
    <row r="122" spans="2:11" ht="17.25" customHeight="1">
      <c r="B122" s="83"/>
      <c r="C122" s="60" t="s">
        <v>3808</v>
      </c>
      <c r="D122" s="60"/>
      <c r="E122" s="60"/>
      <c r="F122" s="61" t="s">
        <v>3809</v>
      </c>
      <c r="G122" s="62"/>
      <c r="H122" s="60"/>
      <c r="I122" s="60"/>
      <c r="J122" s="60" t="s">
        <v>3810</v>
      </c>
      <c r="K122" s="84"/>
    </row>
    <row r="123" spans="2:11" ht="5.25" customHeight="1">
      <c r="B123" s="85"/>
      <c r="C123" s="63"/>
      <c r="D123" s="63"/>
      <c r="E123" s="63"/>
      <c r="F123" s="63"/>
      <c r="G123" s="46"/>
      <c r="H123" s="63"/>
      <c r="I123" s="63"/>
      <c r="J123" s="63"/>
      <c r="K123" s="86"/>
    </row>
    <row r="124" spans="2:11" ht="15" customHeight="1">
      <c r="B124" s="85"/>
      <c r="C124" s="46" t="s">
        <v>3814</v>
      </c>
      <c r="D124" s="63"/>
      <c r="E124" s="63"/>
      <c r="F124" s="65" t="s">
        <v>3811</v>
      </c>
      <c r="G124" s="46"/>
      <c r="H124" s="46" t="s">
        <v>3850</v>
      </c>
      <c r="I124" s="46" t="s">
        <v>3813</v>
      </c>
      <c r="J124" s="46">
        <v>120</v>
      </c>
      <c r="K124" s="87"/>
    </row>
    <row r="125" spans="2:11" ht="15" customHeight="1">
      <c r="B125" s="85"/>
      <c r="C125" s="46" t="s">
        <v>3859</v>
      </c>
      <c r="D125" s="46"/>
      <c r="E125" s="46"/>
      <c r="F125" s="65" t="s">
        <v>3811</v>
      </c>
      <c r="G125" s="46"/>
      <c r="H125" s="46" t="s">
        <v>3860</v>
      </c>
      <c r="I125" s="46" t="s">
        <v>3813</v>
      </c>
      <c r="J125" s="46" t="s">
        <v>3861</v>
      </c>
      <c r="K125" s="87"/>
    </row>
    <row r="126" spans="2:11" ht="15" customHeight="1">
      <c r="B126" s="85"/>
      <c r="C126" s="46" t="s">
        <v>84</v>
      </c>
      <c r="D126" s="46"/>
      <c r="E126" s="46"/>
      <c r="F126" s="65" t="s">
        <v>3811</v>
      </c>
      <c r="G126" s="46"/>
      <c r="H126" s="46" t="s">
        <v>3862</v>
      </c>
      <c r="I126" s="46" t="s">
        <v>3813</v>
      </c>
      <c r="J126" s="46" t="s">
        <v>3861</v>
      </c>
      <c r="K126" s="87"/>
    </row>
    <row r="127" spans="2:11" ht="15" customHeight="1">
      <c r="B127" s="85"/>
      <c r="C127" s="46" t="s">
        <v>3822</v>
      </c>
      <c r="D127" s="46"/>
      <c r="E127" s="46"/>
      <c r="F127" s="65" t="s">
        <v>3817</v>
      </c>
      <c r="G127" s="46"/>
      <c r="H127" s="46" t="s">
        <v>3823</v>
      </c>
      <c r="I127" s="46" t="s">
        <v>3813</v>
      </c>
      <c r="J127" s="46">
        <v>15</v>
      </c>
      <c r="K127" s="87"/>
    </row>
    <row r="128" spans="2:11" ht="15" customHeight="1">
      <c r="B128" s="85"/>
      <c r="C128" s="67" t="s">
        <v>3824</v>
      </c>
      <c r="D128" s="67"/>
      <c r="E128" s="67"/>
      <c r="F128" s="68" t="s">
        <v>3817</v>
      </c>
      <c r="G128" s="67"/>
      <c r="H128" s="67" t="s">
        <v>3825</v>
      </c>
      <c r="I128" s="67" t="s">
        <v>3813</v>
      </c>
      <c r="J128" s="67">
        <v>15</v>
      </c>
      <c r="K128" s="87"/>
    </row>
    <row r="129" spans="2:11" ht="15" customHeight="1">
      <c r="B129" s="85"/>
      <c r="C129" s="67" t="s">
        <v>3826</v>
      </c>
      <c r="D129" s="67"/>
      <c r="E129" s="67"/>
      <c r="F129" s="68" t="s">
        <v>3817</v>
      </c>
      <c r="G129" s="67"/>
      <c r="H129" s="67" t="s">
        <v>3827</v>
      </c>
      <c r="I129" s="67" t="s">
        <v>3813</v>
      </c>
      <c r="J129" s="67">
        <v>20</v>
      </c>
      <c r="K129" s="87"/>
    </row>
    <row r="130" spans="2:11" ht="15" customHeight="1">
      <c r="B130" s="85"/>
      <c r="C130" s="67" t="s">
        <v>3828</v>
      </c>
      <c r="D130" s="67"/>
      <c r="E130" s="67"/>
      <c r="F130" s="68" t="s">
        <v>3817</v>
      </c>
      <c r="G130" s="67"/>
      <c r="H130" s="67" t="s">
        <v>3829</v>
      </c>
      <c r="I130" s="67" t="s">
        <v>3813</v>
      </c>
      <c r="J130" s="67">
        <v>20</v>
      </c>
      <c r="K130" s="87"/>
    </row>
    <row r="131" spans="2:11" ht="15" customHeight="1">
      <c r="B131" s="85"/>
      <c r="C131" s="46" t="s">
        <v>3816</v>
      </c>
      <c r="D131" s="46"/>
      <c r="E131" s="46"/>
      <c r="F131" s="65" t="s">
        <v>3817</v>
      </c>
      <c r="G131" s="46"/>
      <c r="H131" s="46" t="s">
        <v>3850</v>
      </c>
      <c r="I131" s="46" t="s">
        <v>3813</v>
      </c>
      <c r="J131" s="46">
        <v>50</v>
      </c>
      <c r="K131" s="87"/>
    </row>
    <row r="132" spans="2:11" ht="15" customHeight="1">
      <c r="B132" s="85"/>
      <c r="C132" s="46" t="s">
        <v>3830</v>
      </c>
      <c r="D132" s="46"/>
      <c r="E132" s="46"/>
      <c r="F132" s="65" t="s">
        <v>3817</v>
      </c>
      <c r="G132" s="46"/>
      <c r="H132" s="46" t="s">
        <v>3850</v>
      </c>
      <c r="I132" s="46" t="s">
        <v>3813</v>
      </c>
      <c r="J132" s="46">
        <v>50</v>
      </c>
      <c r="K132" s="87"/>
    </row>
    <row r="133" spans="2:11" ht="15" customHeight="1">
      <c r="B133" s="85"/>
      <c r="C133" s="46" t="s">
        <v>3836</v>
      </c>
      <c r="D133" s="46"/>
      <c r="E133" s="46"/>
      <c r="F133" s="65" t="s">
        <v>3817</v>
      </c>
      <c r="G133" s="46"/>
      <c r="H133" s="46" t="s">
        <v>3850</v>
      </c>
      <c r="I133" s="46" t="s">
        <v>3813</v>
      </c>
      <c r="J133" s="46">
        <v>50</v>
      </c>
      <c r="K133" s="87"/>
    </row>
    <row r="134" spans="2:11" ht="15" customHeight="1">
      <c r="B134" s="85"/>
      <c r="C134" s="46" t="s">
        <v>3838</v>
      </c>
      <c r="D134" s="46"/>
      <c r="E134" s="46"/>
      <c r="F134" s="65" t="s">
        <v>3817</v>
      </c>
      <c r="G134" s="46"/>
      <c r="H134" s="46" t="s">
        <v>3850</v>
      </c>
      <c r="I134" s="46" t="s">
        <v>3813</v>
      </c>
      <c r="J134" s="46">
        <v>50</v>
      </c>
      <c r="K134" s="87"/>
    </row>
    <row r="135" spans="2:11" ht="15" customHeight="1">
      <c r="B135" s="85"/>
      <c r="C135" s="46" t="s">
        <v>187</v>
      </c>
      <c r="D135" s="46"/>
      <c r="E135" s="46"/>
      <c r="F135" s="65" t="s">
        <v>3817</v>
      </c>
      <c r="G135" s="46"/>
      <c r="H135" s="46" t="s">
        <v>3863</v>
      </c>
      <c r="I135" s="46" t="s">
        <v>3813</v>
      </c>
      <c r="J135" s="46">
        <v>255</v>
      </c>
      <c r="K135" s="87"/>
    </row>
    <row r="136" spans="2:11" ht="15" customHeight="1">
      <c r="B136" s="85"/>
      <c r="C136" s="46" t="s">
        <v>3840</v>
      </c>
      <c r="D136" s="46"/>
      <c r="E136" s="46"/>
      <c r="F136" s="65" t="s">
        <v>3811</v>
      </c>
      <c r="G136" s="46"/>
      <c r="H136" s="46" t="s">
        <v>3864</v>
      </c>
      <c r="I136" s="46" t="s">
        <v>3842</v>
      </c>
      <c r="J136" s="46"/>
      <c r="K136" s="87"/>
    </row>
    <row r="137" spans="2:11" ht="15" customHeight="1">
      <c r="B137" s="85"/>
      <c r="C137" s="46" t="s">
        <v>3843</v>
      </c>
      <c r="D137" s="46"/>
      <c r="E137" s="46"/>
      <c r="F137" s="65" t="s">
        <v>3811</v>
      </c>
      <c r="G137" s="46"/>
      <c r="H137" s="46" t="s">
        <v>3865</v>
      </c>
      <c r="I137" s="46" t="s">
        <v>3845</v>
      </c>
      <c r="J137" s="46"/>
      <c r="K137" s="87"/>
    </row>
    <row r="138" spans="2:11" ht="15" customHeight="1">
      <c r="B138" s="85"/>
      <c r="C138" s="46" t="s">
        <v>3846</v>
      </c>
      <c r="D138" s="46"/>
      <c r="E138" s="46"/>
      <c r="F138" s="65" t="s">
        <v>3811</v>
      </c>
      <c r="G138" s="46"/>
      <c r="H138" s="46" t="s">
        <v>3846</v>
      </c>
      <c r="I138" s="46" t="s">
        <v>3845</v>
      </c>
      <c r="J138" s="46"/>
      <c r="K138" s="87"/>
    </row>
    <row r="139" spans="2:11" ht="15" customHeight="1">
      <c r="B139" s="85"/>
      <c r="C139" s="46" t="s">
        <v>37</v>
      </c>
      <c r="D139" s="46"/>
      <c r="E139" s="46"/>
      <c r="F139" s="65" t="s">
        <v>3811</v>
      </c>
      <c r="G139" s="46"/>
      <c r="H139" s="46" t="s">
        <v>3866</v>
      </c>
      <c r="I139" s="46" t="s">
        <v>3845</v>
      </c>
      <c r="J139" s="46"/>
      <c r="K139" s="87"/>
    </row>
    <row r="140" spans="2:11" ht="15" customHeight="1">
      <c r="B140" s="85"/>
      <c r="C140" s="46" t="s">
        <v>3867</v>
      </c>
      <c r="D140" s="46"/>
      <c r="E140" s="46"/>
      <c r="F140" s="65" t="s">
        <v>3811</v>
      </c>
      <c r="G140" s="46"/>
      <c r="H140" s="46" t="s">
        <v>3868</v>
      </c>
      <c r="I140" s="46" t="s">
        <v>3845</v>
      </c>
      <c r="J140" s="46"/>
      <c r="K140" s="87"/>
    </row>
    <row r="141" spans="2:11" ht="15" customHeight="1">
      <c r="B141" s="88"/>
      <c r="C141" s="89"/>
      <c r="D141" s="89"/>
      <c r="E141" s="89"/>
      <c r="F141" s="89"/>
      <c r="G141" s="89"/>
      <c r="H141" s="89"/>
      <c r="I141" s="89"/>
      <c r="J141" s="89"/>
      <c r="K141" s="90"/>
    </row>
    <row r="142" spans="2:11" ht="18.75" customHeight="1">
      <c r="B142" s="42"/>
      <c r="C142" s="42"/>
      <c r="D142" s="42"/>
      <c r="E142" s="42"/>
      <c r="F142" s="77"/>
      <c r="G142" s="42"/>
      <c r="H142" s="42"/>
      <c r="I142" s="42"/>
      <c r="J142" s="42"/>
      <c r="K142" s="42"/>
    </row>
    <row r="143" spans="2:11" ht="18.75" customHeight="1">
      <c r="B143" s="52"/>
      <c r="C143" s="52"/>
      <c r="D143" s="52"/>
      <c r="E143" s="52"/>
      <c r="F143" s="52"/>
      <c r="G143" s="52"/>
      <c r="H143" s="52"/>
      <c r="I143" s="52"/>
      <c r="J143" s="52"/>
      <c r="K143" s="52"/>
    </row>
    <row r="144" spans="2:11" ht="7.5" customHeight="1">
      <c r="B144" s="53"/>
      <c r="C144" s="54"/>
      <c r="D144" s="54"/>
      <c r="E144" s="54"/>
      <c r="F144" s="54"/>
      <c r="G144" s="54"/>
      <c r="H144" s="54"/>
      <c r="I144" s="54"/>
      <c r="J144" s="54"/>
      <c r="K144" s="55"/>
    </row>
    <row r="145" spans="2:11" ht="45" customHeight="1">
      <c r="B145" s="56"/>
      <c r="C145" s="117" t="s">
        <v>3869</v>
      </c>
      <c r="D145" s="117"/>
      <c r="E145" s="117"/>
      <c r="F145" s="117"/>
      <c r="G145" s="117"/>
      <c r="H145" s="117"/>
      <c r="I145" s="117"/>
      <c r="J145" s="117"/>
      <c r="K145" s="57"/>
    </row>
    <row r="146" spans="2:11" ht="17.25" customHeight="1">
      <c r="B146" s="56"/>
      <c r="C146" s="58" t="s">
        <v>3805</v>
      </c>
      <c r="D146" s="58"/>
      <c r="E146" s="58"/>
      <c r="F146" s="58" t="s">
        <v>3806</v>
      </c>
      <c r="G146" s="59"/>
      <c r="H146" s="58" t="s">
        <v>182</v>
      </c>
      <c r="I146" s="58" t="s">
        <v>56</v>
      </c>
      <c r="J146" s="58" t="s">
        <v>3807</v>
      </c>
      <c r="K146" s="57"/>
    </row>
    <row r="147" spans="2:11" ht="17.25" customHeight="1">
      <c r="B147" s="56"/>
      <c r="C147" s="60" t="s">
        <v>3808</v>
      </c>
      <c r="D147" s="60"/>
      <c r="E147" s="60"/>
      <c r="F147" s="61" t="s">
        <v>3809</v>
      </c>
      <c r="G147" s="62"/>
      <c r="H147" s="60"/>
      <c r="I147" s="60"/>
      <c r="J147" s="60" t="s">
        <v>3810</v>
      </c>
      <c r="K147" s="57"/>
    </row>
    <row r="148" spans="2:11" ht="5.25" customHeight="1">
      <c r="B148" s="66"/>
      <c r="C148" s="63"/>
      <c r="D148" s="63"/>
      <c r="E148" s="63"/>
      <c r="F148" s="63"/>
      <c r="G148" s="64"/>
      <c r="H148" s="63"/>
      <c r="I148" s="63"/>
      <c r="J148" s="63"/>
      <c r="K148" s="87"/>
    </row>
    <row r="149" spans="2:11" ht="15" customHeight="1">
      <c r="B149" s="66"/>
      <c r="C149" s="91" t="s">
        <v>3814</v>
      </c>
      <c r="D149" s="46"/>
      <c r="E149" s="46"/>
      <c r="F149" s="92" t="s">
        <v>3811</v>
      </c>
      <c r="G149" s="46"/>
      <c r="H149" s="91" t="s">
        <v>3850</v>
      </c>
      <c r="I149" s="91" t="s">
        <v>3813</v>
      </c>
      <c r="J149" s="91">
        <v>120</v>
      </c>
      <c r="K149" s="87"/>
    </row>
    <row r="150" spans="2:11" ht="15" customHeight="1">
      <c r="B150" s="66"/>
      <c r="C150" s="91" t="s">
        <v>3859</v>
      </c>
      <c r="D150" s="46"/>
      <c r="E150" s="46"/>
      <c r="F150" s="92" t="s">
        <v>3811</v>
      </c>
      <c r="G150" s="46"/>
      <c r="H150" s="91" t="s">
        <v>3870</v>
      </c>
      <c r="I150" s="91" t="s">
        <v>3813</v>
      </c>
      <c r="J150" s="91" t="s">
        <v>3861</v>
      </c>
      <c r="K150" s="87"/>
    </row>
    <row r="151" spans="2:11" ht="15" customHeight="1">
      <c r="B151" s="66"/>
      <c r="C151" s="91" t="s">
        <v>84</v>
      </c>
      <c r="D151" s="46"/>
      <c r="E151" s="46"/>
      <c r="F151" s="92" t="s">
        <v>3811</v>
      </c>
      <c r="G151" s="46"/>
      <c r="H151" s="91" t="s">
        <v>3871</v>
      </c>
      <c r="I151" s="91" t="s">
        <v>3813</v>
      </c>
      <c r="J151" s="91" t="s">
        <v>3861</v>
      </c>
      <c r="K151" s="87"/>
    </row>
    <row r="152" spans="2:11" ht="15" customHeight="1">
      <c r="B152" s="66"/>
      <c r="C152" s="91" t="s">
        <v>3816</v>
      </c>
      <c r="D152" s="46"/>
      <c r="E152" s="46"/>
      <c r="F152" s="92" t="s">
        <v>3817</v>
      </c>
      <c r="G152" s="46"/>
      <c r="H152" s="91" t="s">
        <v>3850</v>
      </c>
      <c r="I152" s="91" t="s">
        <v>3813</v>
      </c>
      <c r="J152" s="91">
        <v>50</v>
      </c>
      <c r="K152" s="87"/>
    </row>
    <row r="153" spans="2:11" ht="15" customHeight="1">
      <c r="B153" s="66"/>
      <c r="C153" s="91" t="s">
        <v>3819</v>
      </c>
      <c r="D153" s="46"/>
      <c r="E153" s="46"/>
      <c r="F153" s="92" t="s">
        <v>3811</v>
      </c>
      <c r="G153" s="46"/>
      <c r="H153" s="91" t="s">
        <v>3850</v>
      </c>
      <c r="I153" s="91" t="s">
        <v>3821</v>
      </c>
      <c r="J153" s="91"/>
      <c r="K153" s="87"/>
    </row>
    <row r="154" spans="2:11" ht="15" customHeight="1">
      <c r="B154" s="66"/>
      <c r="C154" s="91" t="s">
        <v>3830</v>
      </c>
      <c r="D154" s="46"/>
      <c r="E154" s="46"/>
      <c r="F154" s="92" t="s">
        <v>3817</v>
      </c>
      <c r="G154" s="46"/>
      <c r="H154" s="91" t="s">
        <v>3850</v>
      </c>
      <c r="I154" s="91" t="s">
        <v>3813</v>
      </c>
      <c r="J154" s="91">
        <v>50</v>
      </c>
      <c r="K154" s="87"/>
    </row>
    <row r="155" spans="2:11" ht="15" customHeight="1">
      <c r="B155" s="66"/>
      <c r="C155" s="91" t="s">
        <v>3838</v>
      </c>
      <c r="D155" s="46"/>
      <c r="E155" s="46"/>
      <c r="F155" s="92" t="s">
        <v>3817</v>
      </c>
      <c r="G155" s="46"/>
      <c r="H155" s="91" t="s">
        <v>3850</v>
      </c>
      <c r="I155" s="91" t="s">
        <v>3813</v>
      </c>
      <c r="J155" s="91">
        <v>50</v>
      </c>
      <c r="K155" s="87"/>
    </row>
    <row r="156" spans="2:11" ht="15" customHeight="1">
      <c r="B156" s="66"/>
      <c r="C156" s="91" t="s">
        <v>3836</v>
      </c>
      <c r="D156" s="46"/>
      <c r="E156" s="46"/>
      <c r="F156" s="92" t="s">
        <v>3817</v>
      </c>
      <c r="G156" s="46"/>
      <c r="H156" s="91" t="s">
        <v>3850</v>
      </c>
      <c r="I156" s="91" t="s">
        <v>3813</v>
      </c>
      <c r="J156" s="91">
        <v>50</v>
      </c>
      <c r="K156" s="87"/>
    </row>
    <row r="157" spans="2:11" ht="15" customHeight="1">
      <c r="B157" s="66"/>
      <c r="C157" s="91" t="s">
        <v>140</v>
      </c>
      <c r="D157" s="46"/>
      <c r="E157" s="46"/>
      <c r="F157" s="92" t="s">
        <v>3811</v>
      </c>
      <c r="G157" s="46"/>
      <c r="H157" s="91" t="s">
        <v>3872</v>
      </c>
      <c r="I157" s="91" t="s">
        <v>3813</v>
      </c>
      <c r="J157" s="91" t="s">
        <v>3873</v>
      </c>
      <c r="K157" s="87"/>
    </row>
    <row r="158" spans="2:11" ht="15" customHeight="1">
      <c r="B158" s="66"/>
      <c r="C158" s="91" t="s">
        <v>3874</v>
      </c>
      <c r="D158" s="46"/>
      <c r="E158" s="46"/>
      <c r="F158" s="92" t="s">
        <v>3811</v>
      </c>
      <c r="G158" s="46"/>
      <c r="H158" s="91" t="s">
        <v>3875</v>
      </c>
      <c r="I158" s="91" t="s">
        <v>3845</v>
      </c>
      <c r="J158" s="91"/>
      <c r="K158" s="87"/>
    </row>
    <row r="159" spans="2:11" ht="15" customHeight="1">
      <c r="B159" s="93"/>
      <c r="C159" s="75"/>
      <c r="D159" s="75"/>
      <c r="E159" s="75"/>
      <c r="F159" s="75"/>
      <c r="G159" s="75"/>
      <c r="H159" s="75"/>
      <c r="I159" s="75"/>
      <c r="J159" s="75"/>
      <c r="K159" s="94"/>
    </row>
    <row r="160" spans="2:11" ht="18.75" customHeight="1">
      <c r="B160" s="42"/>
      <c r="C160" s="46"/>
      <c r="D160" s="46"/>
      <c r="E160" s="46"/>
      <c r="F160" s="65"/>
      <c r="G160" s="46"/>
      <c r="H160" s="46"/>
      <c r="I160" s="46"/>
      <c r="J160" s="46"/>
      <c r="K160" s="42"/>
    </row>
    <row r="161" spans="2:11" ht="18.75" customHeight="1">
      <c r="B161" s="52"/>
      <c r="C161" s="52"/>
      <c r="D161" s="52"/>
      <c r="E161" s="52"/>
      <c r="F161" s="52"/>
      <c r="G161" s="52"/>
      <c r="H161" s="52"/>
      <c r="I161" s="52"/>
      <c r="J161" s="52"/>
      <c r="K161" s="52"/>
    </row>
    <row r="162" spans="2:11" ht="7.5" customHeight="1">
      <c r="B162" s="34"/>
      <c r="C162" s="35"/>
      <c r="D162" s="35"/>
      <c r="E162" s="35"/>
      <c r="F162" s="35"/>
      <c r="G162" s="35"/>
      <c r="H162" s="35"/>
      <c r="I162" s="35"/>
      <c r="J162" s="35"/>
      <c r="K162" s="36"/>
    </row>
    <row r="163" spans="2:11" ht="45" customHeight="1">
      <c r="B163" s="37"/>
      <c r="C163" s="114" t="s">
        <v>3876</v>
      </c>
      <c r="D163" s="114"/>
      <c r="E163" s="114"/>
      <c r="F163" s="114"/>
      <c r="G163" s="114"/>
      <c r="H163" s="114"/>
      <c r="I163" s="114"/>
      <c r="J163" s="114"/>
      <c r="K163" s="38"/>
    </row>
    <row r="164" spans="2:11" ht="17.25" customHeight="1">
      <c r="B164" s="37"/>
      <c r="C164" s="58" t="s">
        <v>3805</v>
      </c>
      <c r="D164" s="58"/>
      <c r="E164" s="58"/>
      <c r="F164" s="58" t="s">
        <v>3806</v>
      </c>
      <c r="G164" s="95"/>
      <c r="H164" s="96" t="s">
        <v>182</v>
      </c>
      <c r="I164" s="96" t="s">
        <v>56</v>
      </c>
      <c r="J164" s="58" t="s">
        <v>3807</v>
      </c>
      <c r="K164" s="38"/>
    </row>
    <row r="165" spans="2:11" ht="17.25" customHeight="1">
      <c r="B165" s="39"/>
      <c r="C165" s="60" t="s">
        <v>3808</v>
      </c>
      <c r="D165" s="60"/>
      <c r="E165" s="60"/>
      <c r="F165" s="61" t="s">
        <v>3809</v>
      </c>
      <c r="G165" s="97"/>
      <c r="H165" s="98"/>
      <c r="I165" s="98"/>
      <c r="J165" s="60" t="s">
        <v>3810</v>
      </c>
      <c r="K165" s="40"/>
    </row>
    <row r="166" spans="2:11" ht="5.25" customHeight="1">
      <c r="B166" s="66"/>
      <c r="C166" s="63"/>
      <c r="D166" s="63"/>
      <c r="E166" s="63"/>
      <c r="F166" s="63"/>
      <c r="G166" s="64"/>
      <c r="H166" s="63"/>
      <c r="I166" s="63"/>
      <c r="J166" s="63"/>
      <c r="K166" s="87"/>
    </row>
    <row r="167" spans="2:11" ht="15" customHeight="1">
      <c r="B167" s="66"/>
      <c r="C167" s="46" t="s">
        <v>3814</v>
      </c>
      <c r="D167" s="46"/>
      <c r="E167" s="46"/>
      <c r="F167" s="65" t="s">
        <v>3811</v>
      </c>
      <c r="G167" s="46"/>
      <c r="H167" s="46" t="s">
        <v>3850</v>
      </c>
      <c r="I167" s="46" t="s">
        <v>3813</v>
      </c>
      <c r="J167" s="46">
        <v>120</v>
      </c>
      <c r="K167" s="87"/>
    </row>
    <row r="168" spans="2:11" ht="15" customHeight="1">
      <c r="B168" s="66"/>
      <c r="C168" s="46" t="s">
        <v>3859</v>
      </c>
      <c r="D168" s="46"/>
      <c r="E168" s="46"/>
      <c r="F168" s="65" t="s">
        <v>3811</v>
      </c>
      <c r="G168" s="46"/>
      <c r="H168" s="46" t="s">
        <v>3860</v>
      </c>
      <c r="I168" s="46" t="s">
        <v>3813</v>
      </c>
      <c r="J168" s="46" t="s">
        <v>3861</v>
      </c>
      <c r="K168" s="87"/>
    </row>
    <row r="169" spans="2:11" ht="15" customHeight="1">
      <c r="B169" s="66"/>
      <c r="C169" s="46" t="s">
        <v>84</v>
      </c>
      <c r="D169" s="46"/>
      <c r="E169" s="46"/>
      <c r="F169" s="65" t="s">
        <v>3811</v>
      </c>
      <c r="G169" s="46"/>
      <c r="H169" s="46" t="s">
        <v>3877</v>
      </c>
      <c r="I169" s="46" t="s">
        <v>3813</v>
      </c>
      <c r="J169" s="46" t="s">
        <v>3861</v>
      </c>
      <c r="K169" s="87"/>
    </row>
    <row r="170" spans="2:11" ht="15" customHeight="1">
      <c r="B170" s="66"/>
      <c r="C170" s="46" t="s">
        <v>3816</v>
      </c>
      <c r="D170" s="46"/>
      <c r="E170" s="46"/>
      <c r="F170" s="65" t="s">
        <v>3817</v>
      </c>
      <c r="G170" s="46"/>
      <c r="H170" s="46" t="s">
        <v>3877</v>
      </c>
      <c r="I170" s="46" t="s">
        <v>3813</v>
      </c>
      <c r="J170" s="46">
        <v>50</v>
      </c>
      <c r="K170" s="87"/>
    </row>
    <row r="171" spans="2:11" ht="15" customHeight="1">
      <c r="B171" s="66"/>
      <c r="C171" s="46" t="s">
        <v>3819</v>
      </c>
      <c r="D171" s="46"/>
      <c r="E171" s="46"/>
      <c r="F171" s="65" t="s">
        <v>3811</v>
      </c>
      <c r="G171" s="46"/>
      <c r="H171" s="46" t="s">
        <v>3877</v>
      </c>
      <c r="I171" s="46" t="s">
        <v>3821</v>
      </c>
      <c r="J171" s="46"/>
      <c r="K171" s="87"/>
    </row>
    <row r="172" spans="2:11" ht="15" customHeight="1">
      <c r="B172" s="66"/>
      <c r="C172" s="46" t="s">
        <v>3830</v>
      </c>
      <c r="D172" s="46"/>
      <c r="E172" s="46"/>
      <c r="F172" s="65" t="s">
        <v>3817</v>
      </c>
      <c r="G172" s="46"/>
      <c r="H172" s="46" t="s">
        <v>3877</v>
      </c>
      <c r="I172" s="46" t="s">
        <v>3813</v>
      </c>
      <c r="J172" s="46">
        <v>50</v>
      </c>
      <c r="K172" s="87"/>
    </row>
    <row r="173" spans="2:11" ht="15" customHeight="1">
      <c r="B173" s="66"/>
      <c r="C173" s="46" t="s">
        <v>3838</v>
      </c>
      <c r="D173" s="46"/>
      <c r="E173" s="46"/>
      <c r="F173" s="65" t="s">
        <v>3817</v>
      </c>
      <c r="G173" s="46"/>
      <c r="H173" s="46" t="s">
        <v>3877</v>
      </c>
      <c r="I173" s="46" t="s">
        <v>3813</v>
      </c>
      <c r="J173" s="46">
        <v>50</v>
      </c>
      <c r="K173" s="87"/>
    </row>
    <row r="174" spans="2:11" ht="15" customHeight="1">
      <c r="B174" s="66"/>
      <c r="C174" s="46" t="s">
        <v>3836</v>
      </c>
      <c r="D174" s="46"/>
      <c r="E174" s="46"/>
      <c r="F174" s="65" t="s">
        <v>3817</v>
      </c>
      <c r="G174" s="46"/>
      <c r="H174" s="46" t="s">
        <v>3877</v>
      </c>
      <c r="I174" s="46" t="s">
        <v>3813</v>
      </c>
      <c r="J174" s="46">
        <v>50</v>
      </c>
      <c r="K174" s="87"/>
    </row>
    <row r="175" spans="2:11" ht="15" customHeight="1">
      <c r="B175" s="66"/>
      <c r="C175" s="46" t="s">
        <v>181</v>
      </c>
      <c r="D175" s="46"/>
      <c r="E175" s="46"/>
      <c r="F175" s="65" t="s">
        <v>3811</v>
      </c>
      <c r="G175" s="46"/>
      <c r="H175" s="46" t="s">
        <v>3878</v>
      </c>
      <c r="I175" s="46" t="s">
        <v>3879</v>
      </c>
      <c r="J175" s="46"/>
      <c r="K175" s="87"/>
    </row>
    <row r="176" spans="2:11" ht="15" customHeight="1">
      <c r="B176" s="66"/>
      <c r="C176" s="46" t="s">
        <v>56</v>
      </c>
      <c r="D176" s="46"/>
      <c r="E176" s="46"/>
      <c r="F176" s="65" t="s">
        <v>3811</v>
      </c>
      <c r="G176" s="46"/>
      <c r="H176" s="46" t="s">
        <v>3880</v>
      </c>
      <c r="I176" s="46" t="s">
        <v>3881</v>
      </c>
      <c r="J176" s="46">
        <v>1</v>
      </c>
      <c r="K176" s="87"/>
    </row>
    <row r="177" spans="2:11" ht="15" customHeight="1">
      <c r="B177" s="66"/>
      <c r="C177" s="46" t="s">
        <v>52</v>
      </c>
      <c r="D177" s="46"/>
      <c r="E177" s="46"/>
      <c r="F177" s="65" t="s">
        <v>3811</v>
      </c>
      <c r="G177" s="46"/>
      <c r="H177" s="46" t="s">
        <v>3882</v>
      </c>
      <c r="I177" s="46" t="s">
        <v>3813</v>
      </c>
      <c r="J177" s="46">
        <v>20</v>
      </c>
      <c r="K177" s="87"/>
    </row>
    <row r="178" spans="2:11" ht="15" customHeight="1">
      <c r="B178" s="66"/>
      <c r="C178" s="46" t="s">
        <v>182</v>
      </c>
      <c r="D178" s="46"/>
      <c r="E178" s="46"/>
      <c r="F178" s="65" t="s">
        <v>3811</v>
      </c>
      <c r="G178" s="46"/>
      <c r="H178" s="46" t="s">
        <v>3883</v>
      </c>
      <c r="I178" s="46" t="s">
        <v>3813</v>
      </c>
      <c r="J178" s="46">
        <v>255</v>
      </c>
      <c r="K178" s="87"/>
    </row>
    <row r="179" spans="2:11" ht="15" customHeight="1">
      <c r="B179" s="66"/>
      <c r="C179" s="46" t="s">
        <v>183</v>
      </c>
      <c r="D179" s="46"/>
      <c r="E179" s="46"/>
      <c r="F179" s="65" t="s">
        <v>3811</v>
      </c>
      <c r="G179" s="46"/>
      <c r="H179" s="46" t="s">
        <v>3776</v>
      </c>
      <c r="I179" s="46" t="s">
        <v>3813</v>
      </c>
      <c r="J179" s="46">
        <v>10</v>
      </c>
      <c r="K179" s="87"/>
    </row>
    <row r="180" spans="2:11" ht="15" customHeight="1">
      <c r="B180" s="66"/>
      <c r="C180" s="46" t="s">
        <v>184</v>
      </c>
      <c r="D180" s="46"/>
      <c r="E180" s="46"/>
      <c r="F180" s="65" t="s">
        <v>3811</v>
      </c>
      <c r="G180" s="46"/>
      <c r="H180" s="46" t="s">
        <v>3884</v>
      </c>
      <c r="I180" s="46" t="s">
        <v>3845</v>
      </c>
      <c r="J180" s="46"/>
      <c r="K180" s="87"/>
    </row>
    <row r="181" spans="2:11" ht="15" customHeight="1">
      <c r="B181" s="66"/>
      <c r="C181" s="46" t="s">
        <v>3885</v>
      </c>
      <c r="D181" s="46"/>
      <c r="E181" s="46"/>
      <c r="F181" s="65" t="s">
        <v>3811</v>
      </c>
      <c r="G181" s="46"/>
      <c r="H181" s="46" t="s">
        <v>3886</v>
      </c>
      <c r="I181" s="46" t="s">
        <v>3845</v>
      </c>
      <c r="J181" s="46"/>
      <c r="K181" s="87"/>
    </row>
    <row r="182" spans="2:11" ht="15" customHeight="1">
      <c r="B182" s="66"/>
      <c r="C182" s="46" t="s">
        <v>3874</v>
      </c>
      <c r="D182" s="46"/>
      <c r="E182" s="46"/>
      <c r="F182" s="65" t="s">
        <v>3811</v>
      </c>
      <c r="G182" s="46"/>
      <c r="H182" s="46" t="s">
        <v>3887</v>
      </c>
      <c r="I182" s="46" t="s">
        <v>3845</v>
      </c>
      <c r="J182" s="46"/>
      <c r="K182" s="87"/>
    </row>
    <row r="183" spans="2:11" ht="15" customHeight="1">
      <c r="B183" s="66"/>
      <c r="C183" s="46" t="s">
        <v>186</v>
      </c>
      <c r="D183" s="46"/>
      <c r="E183" s="46"/>
      <c r="F183" s="65" t="s">
        <v>3817</v>
      </c>
      <c r="G183" s="46"/>
      <c r="H183" s="46" t="s">
        <v>3888</v>
      </c>
      <c r="I183" s="46" t="s">
        <v>3813</v>
      </c>
      <c r="J183" s="46">
        <v>50</v>
      </c>
      <c r="K183" s="87"/>
    </row>
    <row r="184" spans="2:11" ht="15" customHeight="1">
      <c r="B184" s="66"/>
      <c r="C184" s="46" t="s">
        <v>3889</v>
      </c>
      <c r="D184" s="46"/>
      <c r="E184" s="46"/>
      <c r="F184" s="65" t="s">
        <v>3817</v>
      </c>
      <c r="G184" s="46"/>
      <c r="H184" s="46" t="s">
        <v>3890</v>
      </c>
      <c r="I184" s="46" t="s">
        <v>3891</v>
      </c>
      <c r="J184" s="46"/>
      <c r="K184" s="87"/>
    </row>
    <row r="185" spans="2:11" ht="15" customHeight="1">
      <c r="B185" s="66"/>
      <c r="C185" s="46" t="s">
        <v>3892</v>
      </c>
      <c r="D185" s="46"/>
      <c r="E185" s="46"/>
      <c r="F185" s="65" t="s">
        <v>3817</v>
      </c>
      <c r="G185" s="46"/>
      <c r="H185" s="46" t="s">
        <v>3893</v>
      </c>
      <c r="I185" s="46" t="s">
        <v>3891</v>
      </c>
      <c r="J185" s="46"/>
      <c r="K185" s="87"/>
    </row>
    <row r="186" spans="2:11" ht="15" customHeight="1">
      <c r="B186" s="66"/>
      <c r="C186" s="46" t="s">
        <v>3894</v>
      </c>
      <c r="D186" s="46"/>
      <c r="E186" s="46"/>
      <c r="F186" s="65" t="s">
        <v>3817</v>
      </c>
      <c r="G186" s="46"/>
      <c r="H186" s="46" t="s">
        <v>3895</v>
      </c>
      <c r="I186" s="46" t="s">
        <v>3891</v>
      </c>
      <c r="J186" s="46"/>
      <c r="K186" s="87"/>
    </row>
    <row r="187" spans="2:11" ht="15" customHeight="1">
      <c r="B187" s="66"/>
      <c r="C187" s="99" t="s">
        <v>3896</v>
      </c>
      <c r="D187" s="46"/>
      <c r="E187" s="46"/>
      <c r="F187" s="65" t="s">
        <v>3817</v>
      </c>
      <c r="G187" s="46"/>
      <c r="H187" s="46" t="s">
        <v>3897</v>
      </c>
      <c r="I187" s="46" t="s">
        <v>3898</v>
      </c>
      <c r="J187" s="100" t="s">
        <v>3899</v>
      </c>
      <c r="K187" s="87"/>
    </row>
    <row r="188" spans="2:11" ht="15" customHeight="1">
      <c r="B188" s="66"/>
      <c r="C188" s="51" t="s">
        <v>41</v>
      </c>
      <c r="D188" s="46"/>
      <c r="E188" s="46"/>
      <c r="F188" s="65" t="s">
        <v>3811</v>
      </c>
      <c r="G188" s="46"/>
      <c r="H188" s="42" t="s">
        <v>3900</v>
      </c>
      <c r="I188" s="46" t="s">
        <v>3901</v>
      </c>
      <c r="J188" s="46"/>
      <c r="K188" s="87"/>
    </row>
    <row r="189" spans="2:11" ht="15" customHeight="1">
      <c r="B189" s="66"/>
      <c r="C189" s="51" t="s">
        <v>3902</v>
      </c>
      <c r="D189" s="46"/>
      <c r="E189" s="46"/>
      <c r="F189" s="65" t="s">
        <v>3811</v>
      </c>
      <c r="G189" s="46"/>
      <c r="H189" s="46" t="s">
        <v>3903</v>
      </c>
      <c r="I189" s="46" t="s">
        <v>3845</v>
      </c>
      <c r="J189" s="46"/>
      <c r="K189" s="87"/>
    </row>
    <row r="190" spans="2:11" ht="15" customHeight="1">
      <c r="B190" s="66"/>
      <c r="C190" s="51" t="s">
        <v>3904</v>
      </c>
      <c r="D190" s="46"/>
      <c r="E190" s="46"/>
      <c r="F190" s="65" t="s">
        <v>3811</v>
      </c>
      <c r="G190" s="46"/>
      <c r="H190" s="46" t="s">
        <v>3905</v>
      </c>
      <c r="I190" s="46" t="s">
        <v>3845</v>
      </c>
      <c r="J190" s="46"/>
      <c r="K190" s="87"/>
    </row>
    <row r="191" spans="2:11" ht="15" customHeight="1">
      <c r="B191" s="66"/>
      <c r="C191" s="51" t="s">
        <v>3906</v>
      </c>
      <c r="D191" s="46"/>
      <c r="E191" s="46"/>
      <c r="F191" s="65" t="s">
        <v>3817</v>
      </c>
      <c r="G191" s="46"/>
      <c r="H191" s="46" t="s">
        <v>3907</v>
      </c>
      <c r="I191" s="46" t="s">
        <v>3845</v>
      </c>
      <c r="J191" s="46"/>
      <c r="K191" s="87"/>
    </row>
    <row r="192" spans="2:11" ht="15" customHeight="1">
      <c r="B192" s="93"/>
      <c r="C192" s="101"/>
      <c r="D192" s="75"/>
      <c r="E192" s="75"/>
      <c r="F192" s="75"/>
      <c r="G192" s="75"/>
      <c r="H192" s="75"/>
      <c r="I192" s="75"/>
      <c r="J192" s="75"/>
      <c r="K192" s="94"/>
    </row>
    <row r="193" spans="2:11" ht="18.75" customHeight="1">
      <c r="B193" s="42"/>
      <c r="C193" s="46"/>
      <c r="D193" s="46"/>
      <c r="E193" s="46"/>
      <c r="F193" s="65"/>
      <c r="G193" s="46"/>
      <c r="H193" s="46"/>
      <c r="I193" s="46"/>
      <c r="J193" s="46"/>
      <c r="K193" s="42"/>
    </row>
    <row r="194" spans="2:11" ht="18.75" customHeight="1">
      <c r="B194" s="42"/>
      <c r="C194" s="46"/>
      <c r="D194" s="46"/>
      <c r="E194" s="46"/>
      <c r="F194" s="65"/>
      <c r="G194" s="46"/>
      <c r="H194" s="46"/>
      <c r="I194" s="46"/>
      <c r="J194" s="46"/>
      <c r="K194" s="42"/>
    </row>
    <row r="195" spans="2:11" ht="18.75" customHeight="1">
      <c r="B195" s="52"/>
      <c r="C195" s="52"/>
      <c r="D195" s="52"/>
      <c r="E195" s="52"/>
      <c r="F195" s="52"/>
      <c r="G195" s="52"/>
      <c r="H195" s="52"/>
      <c r="I195" s="52"/>
      <c r="J195" s="52"/>
      <c r="K195" s="52"/>
    </row>
    <row r="196" spans="2:11" ht="13.5">
      <c r="B196" s="34"/>
      <c r="C196" s="35"/>
      <c r="D196" s="35"/>
      <c r="E196" s="35"/>
      <c r="F196" s="35"/>
      <c r="G196" s="35"/>
      <c r="H196" s="35"/>
      <c r="I196" s="35"/>
      <c r="J196" s="35"/>
      <c r="K196" s="36"/>
    </row>
    <row r="197" spans="2:11" ht="21">
      <c r="B197" s="37"/>
      <c r="C197" s="114" t="s">
        <v>3908</v>
      </c>
      <c r="D197" s="114"/>
      <c r="E197" s="114"/>
      <c r="F197" s="114"/>
      <c r="G197" s="114"/>
      <c r="H197" s="114"/>
      <c r="I197" s="114"/>
      <c r="J197" s="114"/>
      <c r="K197" s="38"/>
    </row>
    <row r="198" spans="2:11" ht="25.5" customHeight="1">
      <c r="B198" s="37"/>
      <c r="C198" s="102" t="s">
        <v>3909</v>
      </c>
      <c r="D198" s="102"/>
      <c r="E198" s="102"/>
      <c r="F198" s="102" t="s">
        <v>3910</v>
      </c>
      <c r="G198" s="103"/>
      <c r="H198" s="118" t="s">
        <v>3911</v>
      </c>
      <c r="I198" s="118"/>
      <c r="J198" s="118"/>
      <c r="K198" s="38"/>
    </row>
    <row r="199" spans="2:11" ht="5.25" customHeight="1">
      <c r="B199" s="66"/>
      <c r="C199" s="63"/>
      <c r="D199" s="63"/>
      <c r="E199" s="63"/>
      <c r="F199" s="63"/>
      <c r="G199" s="46"/>
      <c r="H199" s="63"/>
      <c r="I199" s="63"/>
      <c r="J199" s="63"/>
      <c r="K199" s="87"/>
    </row>
    <row r="200" spans="2:11" ht="15" customHeight="1">
      <c r="B200" s="66"/>
      <c r="C200" s="46" t="s">
        <v>3901</v>
      </c>
      <c r="D200" s="46"/>
      <c r="E200" s="46"/>
      <c r="F200" s="65" t="s">
        <v>42</v>
      </c>
      <c r="G200" s="46"/>
      <c r="H200" s="119" t="s">
        <v>3912</v>
      </c>
      <c r="I200" s="119"/>
      <c r="J200" s="119"/>
      <c r="K200" s="87"/>
    </row>
    <row r="201" spans="2:11" ht="15" customHeight="1">
      <c r="B201" s="66"/>
      <c r="C201" s="72"/>
      <c r="D201" s="46"/>
      <c r="E201" s="46"/>
      <c r="F201" s="65" t="s">
        <v>43</v>
      </c>
      <c r="G201" s="46"/>
      <c r="H201" s="119" t="s">
        <v>3913</v>
      </c>
      <c r="I201" s="119"/>
      <c r="J201" s="119"/>
      <c r="K201" s="87"/>
    </row>
    <row r="202" spans="2:11" ht="15" customHeight="1">
      <c r="B202" s="66"/>
      <c r="C202" s="72"/>
      <c r="D202" s="46"/>
      <c r="E202" s="46"/>
      <c r="F202" s="65" t="s">
        <v>46</v>
      </c>
      <c r="G202" s="46"/>
      <c r="H202" s="119" t="s">
        <v>3914</v>
      </c>
      <c r="I202" s="119"/>
      <c r="J202" s="119"/>
      <c r="K202" s="87"/>
    </row>
    <row r="203" spans="2:11" ht="15" customHeight="1">
      <c r="B203" s="66"/>
      <c r="C203" s="46"/>
      <c r="D203" s="46"/>
      <c r="E203" s="46"/>
      <c r="F203" s="65" t="s">
        <v>44</v>
      </c>
      <c r="G203" s="46"/>
      <c r="H203" s="119" t="s">
        <v>3915</v>
      </c>
      <c r="I203" s="119"/>
      <c r="J203" s="119"/>
      <c r="K203" s="87"/>
    </row>
    <row r="204" spans="2:11" ht="15" customHeight="1">
      <c r="B204" s="66"/>
      <c r="C204" s="46"/>
      <c r="D204" s="46"/>
      <c r="E204" s="46"/>
      <c r="F204" s="65" t="s">
        <v>45</v>
      </c>
      <c r="G204" s="46"/>
      <c r="H204" s="119" t="s">
        <v>3916</v>
      </c>
      <c r="I204" s="119"/>
      <c r="J204" s="119"/>
      <c r="K204" s="87"/>
    </row>
    <row r="205" spans="2:11" ht="15" customHeight="1">
      <c r="B205" s="66"/>
      <c r="C205" s="46"/>
      <c r="D205" s="46"/>
      <c r="E205" s="46"/>
      <c r="F205" s="65"/>
      <c r="G205" s="46"/>
      <c r="H205" s="46"/>
      <c r="I205" s="46"/>
      <c r="J205" s="46"/>
      <c r="K205" s="87"/>
    </row>
    <row r="206" spans="2:11" ht="15" customHeight="1">
      <c r="B206" s="66"/>
      <c r="C206" s="46" t="s">
        <v>3857</v>
      </c>
      <c r="D206" s="46"/>
      <c r="E206" s="46"/>
      <c r="F206" s="65" t="s">
        <v>77</v>
      </c>
      <c r="G206" s="46"/>
      <c r="H206" s="119" t="s">
        <v>3917</v>
      </c>
      <c r="I206" s="119"/>
      <c r="J206" s="119"/>
      <c r="K206" s="87"/>
    </row>
    <row r="207" spans="2:11" ht="15" customHeight="1">
      <c r="B207" s="66"/>
      <c r="C207" s="72"/>
      <c r="D207" s="46"/>
      <c r="E207" s="46"/>
      <c r="F207" s="65" t="s">
        <v>3758</v>
      </c>
      <c r="G207" s="46"/>
      <c r="H207" s="119" t="s">
        <v>3759</v>
      </c>
      <c r="I207" s="119"/>
      <c r="J207" s="119"/>
      <c r="K207" s="87"/>
    </row>
    <row r="208" spans="2:11" ht="15" customHeight="1">
      <c r="B208" s="66"/>
      <c r="C208" s="46"/>
      <c r="D208" s="46"/>
      <c r="E208" s="46"/>
      <c r="F208" s="65" t="s">
        <v>3756</v>
      </c>
      <c r="G208" s="46"/>
      <c r="H208" s="119" t="s">
        <v>3918</v>
      </c>
      <c r="I208" s="119"/>
      <c r="J208" s="119"/>
      <c r="K208" s="87"/>
    </row>
    <row r="209" spans="2:11" ht="15" customHeight="1">
      <c r="B209" s="104"/>
      <c r="C209" s="72"/>
      <c r="D209" s="72"/>
      <c r="E209" s="72"/>
      <c r="F209" s="65" t="s">
        <v>125</v>
      </c>
      <c r="G209" s="51"/>
      <c r="H209" s="120" t="s">
        <v>126</v>
      </c>
      <c r="I209" s="120"/>
      <c r="J209" s="120"/>
      <c r="K209" s="105"/>
    </row>
    <row r="210" spans="2:11" ht="15" customHeight="1">
      <c r="B210" s="104"/>
      <c r="C210" s="72"/>
      <c r="D210" s="72"/>
      <c r="E210" s="72"/>
      <c r="F210" s="65" t="s">
        <v>3760</v>
      </c>
      <c r="G210" s="51"/>
      <c r="H210" s="120" t="s">
        <v>3736</v>
      </c>
      <c r="I210" s="120"/>
      <c r="J210" s="120"/>
      <c r="K210" s="105"/>
    </row>
    <row r="211" spans="2:11" ht="15" customHeight="1">
      <c r="B211" s="104"/>
      <c r="C211" s="72"/>
      <c r="D211" s="72"/>
      <c r="E211" s="72"/>
      <c r="F211" s="106"/>
      <c r="G211" s="51"/>
      <c r="H211" s="107"/>
      <c r="I211" s="107"/>
      <c r="J211" s="107"/>
      <c r="K211" s="105"/>
    </row>
    <row r="212" spans="2:11" ht="15" customHeight="1">
      <c r="B212" s="104"/>
      <c r="C212" s="46" t="s">
        <v>3881</v>
      </c>
      <c r="D212" s="72"/>
      <c r="E212" s="72"/>
      <c r="F212" s="65">
        <v>1</v>
      </c>
      <c r="G212" s="51"/>
      <c r="H212" s="120" t="s">
        <v>3919</v>
      </c>
      <c r="I212" s="120"/>
      <c r="J212" s="120"/>
      <c r="K212" s="105"/>
    </row>
    <row r="213" spans="2:11" ht="15" customHeight="1">
      <c r="B213" s="104"/>
      <c r="C213" s="72"/>
      <c r="D213" s="72"/>
      <c r="E213" s="72"/>
      <c r="F213" s="65">
        <v>2</v>
      </c>
      <c r="G213" s="51"/>
      <c r="H213" s="120" t="s">
        <v>3920</v>
      </c>
      <c r="I213" s="120"/>
      <c r="J213" s="120"/>
      <c r="K213" s="105"/>
    </row>
    <row r="214" spans="2:11" ht="15" customHeight="1">
      <c r="B214" s="104"/>
      <c r="C214" s="72"/>
      <c r="D214" s="72"/>
      <c r="E214" s="72"/>
      <c r="F214" s="65">
        <v>3</v>
      </c>
      <c r="G214" s="51"/>
      <c r="H214" s="120" t="s">
        <v>3921</v>
      </c>
      <c r="I214" s="120"/>
      <c r="J214" s="120"/>
      <c r="K214" s="105"/>
    </row>
    <row r="215" spans="2:11" ht="15" customHeight="1">
      <c r="B215" s="104"/>
      <c r="C215" s="72"/>
      <c r="D215" s="72"/>
      <c r="E215" s="72"/>
      <c r="F215" s="65">
        <v>4</v>
      </c>
      <c r="G215" s="51"/>
      <c r="H215" s="120" t="s">
        <v>3922</v>
      </c>
      <c r="I215" s="120"/>
      <c r="J215" s="120"/>
      <c r="K215" s="105"/>
    </row>
    <row r="216" spans="2:11" ht="12.75" customHeight="1">
      <c r="B216" s="108"/>
      <c r="C216" s="109"/>
      <c r="D216" s="109"/>
      <c r="E216" s="109"/>
      <c r="F216" s="109"/>
      <c r="G216" s="109"/>
      <c r="H216" s="109"/>
      <c r="I216" s="109"/>
      <c r="J216" s="109"/>
      <c r="K216" s="110"/>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2"/>
  <sheetViews>
    <sheetView showGridLines="0" workbookViewId="0" topLeftCell="A1">
      <pane ySplit="1" topLeftCell="A2" activePane="bottomLeft" state="frozen"/>
      <selection pane="bottomLeft" activeCell="I9" sqref="I9"/>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28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85</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135</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137</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ROUND(J118,2)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ROUND(SUM(BE118:BE961),2)</f>
        <v>0</v>
      </c>
      <c r="G32" s="142"/>
      <c r="H32" s="142"/>
      <c r="I32" s="15">
        <v>0.21</v>
      </c>
      <c r="J32" s="159">
        <f>ROUND(ROUND((SUM(BE118:BE961)),2)*I32,2)</f>
        <v>0</v>
      </c>
      <c r="K32" s="144"/>
    </row>
    <row r="33" spans="2:11" s="140" customFormat="1" ht="14.45" customHeight="1">
      <c r="B33" s="141"/>
      <c r="C33" s="142"/>
      <c r="D33" s="142"/>
      <c r="E33" s="158" t="s">
        <v>43</v>
      </c>
      <c r="F33" s="159">
        <f>ROUND(SUM(BF118:BF961),2)</f>
        <v>0</v>
      </c>
      <c r="G33" s="142"/>
      <c r="H33" s="142"/>
      <c r="I33" s="15">
        <v>0.15</v>
      </c>
      <c r="J33" s="159">
        <f>ROUND(ROUND((SUM(BF118:BF961)),2)*I33,2)</f>
        <v>0</v>
      </c>
      <c r="K33" s="144"/>
    </row>
    <row r="34" spans="2:11" s="140" customFormat="1" ht="14.45" customHeight="1" hidden="1">
      <c r="B34" s="141"/>
      <c r="C34" s="142"/>
      <c r="D34" s="142"/>
      <c r="E34" s="158" t="s">
        <v>44</v>
      </c>
      <c r="F34" s="159">
        <f>ROUND(SUM(BG118:BG961),2)</f>
        <v>0</v>
      </c>
      <c r="G34" s="142"/>
      <c r="H34" s="142"/>
      <c r="I34" s="15">
        <v>0.21</v>
      </c>
      <c r="J34" s="159">
        <v>0</v>
      </c>
      <c r="K34" s="144"/>
    </row>
    <row r="35" spans="2:11" s="140" customFormat="1" ht="14.45" customHeight="1" hidden="1">
      <c r="B35" s="141"/>
      <c r="C35" s="142"/>
      <c r="D35" s="142"/>
      <c r="E35" s="158" t="s">
        <v>45</v>
      </c>
      <c r="F35" s="159">
        <f>ROUND(SUM(BH118:BH961),2)</f>
        <v>0</v>
      </c>
      <c r="G35" s="142"/>
      <c r="H35" s="142"/>
      <c r="I35" s="15">
        <v>0.15</v>
      </c>
      <c r="J35" s="159">
        <v>0</v>
      </c>
      <c r="K35" s="144"/>
    </row>
    <row r="36" spans="2:11" s="140" customFormat="1" ht="14.45" customHeight="1" hidden="1">
      <c r="B36" s="141"/>
      <c r="C36" s="142"/>
      <c r="D36" s="142"/>
      <c r="E36" s="158" t="s">
        <v>46</v>
      </c>
      <c r="F36" s="159">
        <f>ROUND(SUM(BI118:BI961),2)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135</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SO01-01 - Stavební část</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J118</f>
        <v>0</v>
      </c>
      <c r="K60" s="144"/>
      <c r="AU60" s="128" t="s">
        <v>143</v>
      </c>
    </row>
    <row r="61" spans="2:11" s="184" customFormat="1" ht="24.95" customHeight="1">
      <c r="B61" s="178"/>
      <c r="C61" s="179"/>
      <c r="D61" s="180" t="s">
        <v>144</v>
      </c>
      <c r="E61" s="181"/>
      <c r="F61" s="181"/>
      <c r="G61" s="181"/>
      <c r="H61" s="181"/>
      <c r="I61" s="20"/>
      <c r="J61" s="182">
        <f>J119</f>
        <v>0</v>
      </c>
      <c r="K61" s="183"/>
    </row>
    <row r="62" spans="2:11" s="191" customFormat="1" ht="19.9" customHeight="1">
      <c r="B62" s="185"/>
      <c r="C62" s="186"/>
      <c r="D62" s="187" t="s">
        <v>145</v>
      </c>
      <c r="E62" s="188"/>
      <c r="F62" s="188"/>
      <c r="G62" s="188"/>
      <c r="H62" s="188"/>
      <c r="I62" s="21"/>
      <c r="J62" s="189">
        <f>J120</f>
        <v>0</v>
      </c>
      <c r="K62" s="190"/>
    </row>
    <row r="63" spans="2:11" s="191" customFormat="1" ht="19.9" customHeight="1">
      <c r="B63" s="185"/>
      <c r="C63" s="186"/>
      <c r="D63" s="187" t="s">
        <v>146</v>
      </c>
      <c r="E63" s="188"/>
      <c r="F63" s="188"/>
      <c r="G63" s="188"/>
      <c r="H63" s="188"/>
      <c r="I63" s="21"/>
      <c r="J63" s="189">
        <f>J188</f>
        <v>0</v>
      </c>
      <c r="K63" s="190"/>
    </row>
    <row r="64" spans="2:11" s="191" customFormat="1" ht="19.9" customHeight="1">
      <c r="B64" s="185"/>
      <c r="C64" s="186"/>
      <c r="D64" s="187" t="s">
        <v>147</v>
      </c>
      <c r="E64" s="188"/>
      <c r="F64" s="188"/>
      <c r="G64" s="188"/>
      <c r="H64" s="188"/>
      <c r="I64" s="21"/>
      <c r="J64" s="189">
        <f>J226</f>
        <v>0</v>
      </c>
      <c r="K64" s="190"/>
    </row>
    <row r="65" spans="2:11" s="191" customFormat="1" ht="19.9" customHeight="1">
      <c r="B65" s="185"/>
      <c r="C65" s="186"/>
      <c r="D65" s="187" t="s">
        <v>148</v>
      </c>
      <c r="E65" s="188"/>
      <c r="F65" s="188"/>
      <c r="G65" s="188"/>
      <c r="H65" s="188"/>
      <c r="I65" s="21"/>
      <c r="J65" s="189">
        <f>J289</f>
        <v>0</v>
      </c>
      <c r="K65" s="190"/>
    </row>
    <row r="66" spans="2:11" s="191" customFormat="1" ht="19.9" customHeight="1">
      <c r="B66" s="185"/>
      <c r="C66" s="186"/>
      <c r="D66" s="187" t="s">
        <v>149</v>
      </c>
      <c r="E66" s="188"/>
      <c r="F66" s="188"/>
      <c r="G66" s="188"/>
      <c r="H66" s="188"/>
      <c r="I66" s="21"/>
      <c r="J66" s="189">
        <f>J351</f>
        <v>0</v>
      </c>
      <c r="K66" s="190"/>
    </row>
    <row r="67" spans="2:11" s="191" customFormat="1" ht="19.9" customHeight="1">
      <c r="B67" s="185"/>
      <c r="C67" s="186"/>
      <c r="D67" s="187" t="s">
        <v>150</v>
      </c>
      <c r="E67" s="188"/>
      <c r="F67" s="188"/>
      <c r="G67" s="188"/>
      <c r="H67" s="188"/>
      <c r="I67" s="21"/>
      <c r="J67" s="189">
        <f>J356</f>
        <v>0</v>
      </c>
      <c r="K67" s="190"/>
    </row>
    <row r="68" spans="2:11" s="191" customFormat="1" ht="19.9" customHeight="1">
      <c r="B68" s="185"/>
      <c r="C68" s="186"/>
      <c r="D68" s="187" t="s">
        <v>151</v>
      </c>
      <c r="E68" s="188"/>
      <c r="F68" s="188"/>
      <c r="G68" s="188"/>
      <c r="H68" s="188"/>
      <c r="I68" s="21"/>
      <c r="J68" s="189">
        <f>J376</f>
        <v>0</v>
      </c>
      <c r="K68" s="190"/>
    </row>
    <row r="69" spans="2:11" s="191" customFormat="1" ht="19.9" customHeight="1">
      <c r="B69" s="185"/>
      <c r="C69" s="186"/>
      <c r="D69" s="187" t="s">
        <v>152</v>
      </c>
      <c r="E69" s="188"/>
      <c r="F69" s="188"/>
      <c r="G69" s="188"/>
      <c r="H69" s="188"/>
      <c r="I69" s="21"/>
      <c r="J69" s="189">
        <f>J440</f>
        <v>0</v>
      </c>
      <c r="K69" s="190"/>
    </row>
    <row r="70" spans="2:11" s="191" customFormat="1" ht="19.9" customHeight="1">
      <c r="B70" s="185"/>
      <c r="C70" s="186"/>
      <c r="D70" s="187" t="s">
        <v>153</v>
      </c>
      <c r="E70" s="188"/>
      <c r="F70" s="188"/>
      <c r="G70" s="188"/>
      <c r="H70" s="188"/>
      <c r="I70" s="21"/>
      <c r="J70" s="189">
        <f>J466</f>
        <v>0</v>
      </c>
      <c r="K70" s="190"/>
    </row>
    <row r="71" spans="2:11" s="191" customFormat="1" ht="19.9" customHeight="1">
      <c r="B71" s="185"/>
      <c r="C71" s="186"/>
      <c r="D71" s="187" t="s">
        <v>154</v>
      </c>
      <c r="E71" s="188"/>
      <c r="F71" s="188"/>
      <c r="G71" s="188"/>
      <c r="H71" s="188"/>
      <c r="I71" s="21"/>
      <c r="J71" s="189">
        <f>J478</f>
        <v>0</v>
      </c>
      <c r="K71" s="190"/>
    </row>
    <row r="72" spans="2:11" s="191" customFormat="1" ht="19.9" customHeight="1">
      <c r="B72" s="185"/>
      <c r="C72" s="186"/>
      <c r="D72" s="187" t="s">
        <v>155</v>
      </c>
      <c r="E72" s="188"/>
      <c r="F72" s="188"/>
      <c r="G72" s="188"/>
      <c r="H72" s="188"/>
      <c r="I72" s="21"/>
      <c r="J72" s="189">
        <f>J479</f>
        <v>0</v>
      </c>
      <c r="K72" s="190"/>
    </row>
    <row r="73" spans="2:11" s="191" customFormat="1" ht="19.9" customHeight="1">
      <c r="B73" s="185"/>
      <c r="C73" s="186"/>
      <c r="D73" s="187" t="s">
        <v>156</v>
      </c>
      <c r="E73" s="188"/>
      <c r="F73" s="188"/>
      <c r="G73" s="188"/>
      <c r="H73" s="188"/>
      <c r="I73" s="21"/>
      <c r="J73" s="189">
        <f>J512</f>
        <v>0</v>
      </c>
      <c r="K73" s="190"/>
    </row>
    <row r="74" spans="2:11" s="191" customFormat="1" ht="19.9" customHeight="1">
      <c r="B74" s="185"/>
      <c r="C74" s="186"/>
      <c r="D74" s="187" t="s">
        <v>157</v>
      </c>
      <c r="E74" s="188"/>
      <c r="F74" s="188"/>
      <c r="G74" s="188"/>
      <c r="H74" s="188"/>
      <c r="I74" s="21"/>
      <c r="J74" s="189">
        <f>J522</f>
        <v>0</v>
      </c>
      <c r="K74" s="190"/>
    </row>
    <row r="75" spans="2:11" s="191" customFormat="1" ht="19.9" customHeight="1">
      <c r="B75" s="185"/>
      <c r="C75" s="186"/>
      <c r="D75" s="187" t="s">
        <v>158</v>
      </c>
      <c r="E75" s="188"/>
      <c r="F75" s="188"/>
      <c r="G75" s="188"/>
      <c r="H75" s="188"/>
      <c r="I75" s="21"/>
      <c r="J75" s="189">
        <f>J547</f>
        <v>0</v>
      </c>
      <c r="K75" s="190"/>
    </row>
    <row r="76" spans="2:11" s="191" customFormat="1" ht="19.9" customHeight="1">
      <c r="B76" s="185"/>
      <c r="C76" s="186"/>
      <c r="D76" s="187" t="s">
        <v>159</v>
      </c>
      <c r="E76" s="188"/>
      <c r="F76" s="188"/>
      <c r="G76" s="188"/>
      <c r="H76" s="188"/>
      <c r="I76" s="21"/>
      <c r="J76" s="189">
        <f>J550</f>
        <v>0</v>
      </c>
      <c r="K76" s="190"/>
    </row>
    <row r="77" spans="2:11" s="191" customFormat="1" ht="19.9" customHeight="1">
      <c r="B77" s="185"/>
      <c r="C77" s="186"/>
      <c r="D77" s="187" t="s">
        <v>160</v>
      </c>
      <c r="E77" s="188"/>
      <c r="F77" s="188"/>
      <c r="G77" s="188"/>
      <c r="H77" s="188"/>
      <c r="I77" s="21"/>
      <c r="J77" s="189">
        <f>J553</f>
        <v>0</v>
      </c>
      <c r="K77" s="190"/>
    </row>
    <row r="78" spans="2:11" s="184" customFormat="1" ht="24.95" customHeight="1">
      <c r="B78" s="178"/>
      <c r="C78" s="179"/>
      <c r="D78" s="180" t="s">
        <v>161</v>
      </c>
      <c r="E78" s="181"/>
      <c r="F78" s="181"/>
      <c r="G78" s="181"/>
      <c r="H78" s="181"/>
      <c r="I78" s="20"/>
      <c r="J78" s="182">
        <f>J569</f>
        <v>0</v>
      </c>
      <c r="K78" s="183"/>
    </row>
    <row r="79" spans="2:11" s="191" customFormat="1" ht="19.9" customHeight="1">
      <c r="B79" s="185"/>
      <c r="C79" s="186"/>
      <c r="D79" s="187" t="s">
        <v>162</v>
      </c>
      <c r="E79" s="188"/>
      <c r="F79" s="188"/>
      <c r="G79" s="188"/>
      <c r="H79" s="188"/>
      <c r="I79" s="21"/>
      <c r="J79" s="189">
        <f>J570</f>
        <v>0</v>
      </c>
      <c r="K79" s="190"/>
    </row>
    <row r="80" spans="2:11" s="191" customFormat="1" ht="19.9" customHeight="1">
      <c r="B80" s="185"/>
      <c r="C80" s="186"/>
      <c r="D80" s="187" t="s">
        <v>163</v>
      </c>
      <c r="E80" s="188"/>
      <c r="F80" s="188"/>
      <c r="G80" s="188"/>
      <c r="H80" s="188"/>
      <c r="I80" s="21"/>
      <c r="J80" s="189">
        <f>J599</f>
        <v>0</v>
      </c>
      <c r="K80" s="190"/>
    </row>
    <row r="81" spans="2:11" s="191" customFormat="1" ht="19.9" customHeight="1">
      <c r="B81" s="185"/>
      <c r="C81" s="186"/>
      <c r="D81" s="187" t="s">
        <v>164</v>
      </c>
      <c r="E81" s="188"/>
      <c r="F81" s="188"/>
      <c r="G81" s="188"/>
      <c r="H81" s="188"/>
      <c r="I81" s="21"/>
      <c r="J81" s="189">
        <f>J639</f>
        <v>0</v>
      </c>
      <c r="K81" s="190"/>
    </row>
    <row r="82" spans="2:11" s="191" customFormat="1" ht="19.9" customHeight="1">
      <c r="B82" s="185"/>
      <c r="C82" s="186"/>
      <c r="D82" s="187" t="s">
        <v>165</v>
      </c>
      <c r="E82" s="188"/>
      <c r="F82" s="188"/>
      <c r="G82" s="188"/>
      <c r="H82" s="188"/>
      <c r="I82" s="21"/>
      <c r="J82" s="189">
        <f>J646</f>
        <v>0</v>
      </c>
      <c r="K82" s="190"/>
    </row>
    <row r="83" spans="2:11" s="191" customFormat="1" ht="19.9" customHeight="1">
      <c r="B83" s="185"/>
      <c r="C83" s="186"/>
      <c r="D83" s="187" t="s">
        <v>166</v>
      </c>
      <c r="E83" s="188"/>
      <c r="F83" s="188"/>
      <c r="G83" s="188"/>
      <c r="H83" s="188"/>
      <c r="I83" s="21"/>
      <c r="J83" s="189">
        <f>J722</f>
        <v>0</v>
      </c>
      <c r="K83" s="190"/>
    </row>
    <row r="84" spans="2:11" s="191" customFormat="1" ht="19.9" customHeight="1">
      <c r="B84" s="185"/>
      <c r="C84" s="186"/>
      <c r="D84" s="187" t="s">
        <v>167</v>
      </c>
      <c r="E84" s="188"/>
      <c r="F84" s="188"/>
      <c r="G84" s="188"/>
      <c r="H84" s="188"/>
      <c r="I84" s="21"/>
      <c r="J84" s="189">
        <f>J741</f>
        <v>0</v>
      </c>
      <c r="K84" s="190"/>
    </row>
    <row r="85" spans="2:11" s="191" customFormat="1" ht="19.9" customHeight="1">
      <c r="B85" s="185"/>
      <c r="C85" s="186"/>
      <c r="D85" s="187" t="s">
        <v>168</v>
      </c>
      <c r="E85" s="188"/>
      <c r="F85" s="188"/>
      <c r="G85" s="188"/>
      <c r="H85" s="188"/>
      <c r="I85" s="21"/>
      <c r="J85" s="189">
        <f>J770</f>
        <v>0</v>
      </c>
      <c r="K85" s="190"/>
    </row>
    <row r="86" spans="2:11" s="191" customFormat="1" ht="19.9" customHeight="1">
      <c r="B86" s="185"/>
      <c r="C86" s="186"/>
      <c r="D86" s="187" t="s">
        <v>169</v>
      </c>
      <c r="E86" s="188"/>
      <c r="F86" s="188"/>
      <c r="G86" s="188"/>
      <c r="H86" s="188"/>
      <c r="I86" s="21"/>
      <c r="J86" s="189">
        <f>J777</f>
        <v>0</v>
      </c>
      <c r="K86" s="190"/>
    </row>
    <row r="87" spans="2:11" s="191" customFormat="1" ht="19.9" customHeight="1">
      <c r="B87" s="185"/>
      <c r="C87" s="186"/>
      <c r="D87" s="187" t="s">
        <v>170</v>
      </c>
      <c r="E87" s="188"/>
      <c r="F87" s="188"/>
      <c r="G87" s="188"/>
      <c r="H87" s="188"/>
      <c r="I87" s="21"/>
      <c r="J87" s="189">
        <f>J825</f>
        <v>0</v>
      </c>
      <c r="K87" s="190"/>
    </row>
    <row r="88" spans="2:11" s="191" customFormat="1" ht="19.9" customHeight="1">
      <c r="B88" s="185"/>
      <c r="C88" s="186"/>
      <c r="D88" s="187" t="s">
        <v>171</v>
      </c>
      <c r="E88" s="188"/>
      <c r="F88" s="188"/>
      <c r="G88" s="188"/>
      <c r="H88" s="188"/>
      <c r="I88" s="21"/>
      <c r="J88" s="189">
        <f>J874</f>
        <v>0</v>
      </c>
      <c r="K88" s="190"/>
    </row>
    <row r="89" spans="2:11" s="191" customFormat="1" ht="19.9" customHeight="1">
      <c r="B89" s="185"/>
      <c r="C89" s="186"/>
      <c r="D89" s="187" t="s">
        <v>172</v>
      </c>
      <c r="E89" s="188"/>
      <c r="F89" s="188"/>
      <c r="G89" s="188"/>
      <c r="H89" s="188"/>
      <c r="I89" s="21"/>
      <c r="J89" s="189">
        <f>J891</f>
        <v>0</v>
      </c>
      <c r="K89" s="190"/>
    </row>
    <row r="90" spans="2:11" s="191" customFormat="1" ht="19.9" customHeight="1">
      <c r="B90" s="185"/>
      <c r="C90" s="186"/>
      <c r="D90" s="187" t="s">
        <v>173</v>
      </c>
      <c r="E90" s="188"/>
      <c r="F90" s="188"/>
      <c r="G90" s="188"/>
      <c r="H90" s="188"/>
      <c r="I90" s="21"/>
      <c r="J90" s="189">
        <f>J905</f>
        <v>0</v>
      </c>
      <c r="K90" s="190"/>
    </row>
    <row r="91" spans="2:11" s="191" customFormat="1" ht="19.9" customHeight="1">
      <c r="B91" s="185"/>
      <c r="C91" s="186"/>
      <c r="D91" s="187" t="s">
        <v>174</v>
      </c>
      <c r="E91" s="188"/>
      <c r="F91" s="188"/>
      <c r="G91" s="188"/>
      <c r="H91" s="188"/>
      <c r="I91" s="21"/>
      <c r="J91" s="189">
        <f>J918</f>
        <v>0</v>
      </c>
      <c r="K91" s="190"/>
    </row>
    <row r="92" spans="2:11" s="191" customFormat="1" ht="19.9" customHeight="1">
      <c r="B92" s="185"/>
      <c r="C92" s="186"/>
      <c r="D92" s="187" t="s">
        <v>175</v>
      </c>
      <c r="E92" s="188"/>
      <c r="F92" s="188"/>
      <c r="G92" s="188"/>
      <c r="H92" s="188"/>
      <c r="I92" s="21"/>
      <c r="J92" s="189">
        <f>J929</f>
        <v>0</v>
      </c>
      <c r="K92" s="190"/>
    </row>
    <row r="93" spans="2:11" s="191" customFormat="1" ht="19.9" customHeight="1">
      <c r="B93" s="185"/>
      <c r="C93" s="186"/>
      <c r="D93" s="187" t="s">
        <v>176</v>
      </c>
      <c r="E93" s="188"/>
      <c r="F93" s="188"/>
      <c r="G93" s="188"/>
      <c r="H93" s="188"/>
      <c r="I93" s="21"/>
      <c r="J93" s="189">
        <f>J936</f>
        <v>0</v>
      </c>
      <c r="K93" s="190"/>
    </row>
    <row r="94" spans="2:11" s="191" customFormat="1" ht="19.9" customHeight="1">
      <c r="B94" s="185"/>
      <c r="C94" s="186"/>
      <c r="D94" s="187" t="s">
        <v>177</v>
      </c>
      <c r="E94" s="188"/>
      <c r="F94" s="188"/>
      <c r="G94" s="188"/>
      <c r="H94" s="188"/>
      <c r="I94" s="21"/>
      <c r="J94" s="189">
        <f>J953</f>
        <v>0</v>
      </c>
      <c r="K94" s="190"/>
    </row>
    <row r="95" spans="2:11" s="184" customFormat="1" ht="24.95" customHeight="1">
      <c r="B95" s="178"/>
      <c r="C95" s="179"/>
      <c r="D95" s="180" t="s">
        <v>178</v>
      </c>
      <c r="E95" s="181"/>
      <c r="F95" s="181"/>
      <c r="G95" s="181"/>
      <c r="H95" s="181"/>
      <c r="I95" s="20"/>
      <c r="J95" s="182">
        <f>J959</f>
        <v>0</v>
      </c>
      <c r="K95" s="183"/>
    </row>
    <row r="96" spans="2:11" s="191" customFormat="1" ht="19.9" customHeight="1">
      <c r="B96" s="185"/>
      <c r="C96" s="186"/>
      <c r="D96" s="187" t="s">
        <v>179</v>
      </c>
      <c r="E96" s="188"/>
      <c r="F96" s="188"/>
      <c r="G96" s="188"/>
      <c r="H96" s="188"/>
      <c r="I96" s="21"/>
      <c r="J96" s="189">
        <f>J960</f>
        <v>0</v>
      </c>
      <c r="K96" s="190"/>
    </row>
    <row r="97" spans="2:11" s="140" customFormat="1" ht="21.75" customHeight="1">
      <c r="B97" s="141"/>
      <c r="C97" s="142"/>
      <c r="D97" s="142"/>
      <c r="E97" s="142"/>
      <c r="F97" s="142"/>
      <c r="G97" s="142"/>
      <c r="H97" s="142"/>
      <c r="I97" s="10"/>
      <c r="J97" s="142"/>
      <c r="K97" s="144"/>
    </row>
    <row r="98" spans="2:11" s="140" customFormat="1" ht="6.95" customHeight="1">
      <c r="B98" s="167"/>
      <c r="C98" s="168"/>
      <c r="D98" s="168"/>
      <c r="E98" s="168"/>
      <c r="F98" s="168"/>
      <c r="G98" s="168"/>
      <c r="H98" s="168"/>
      <c r="I98" s="17"/>
      <c r="J98" s="168"/>
      <c r="K98" s="169"/>
    </row>
    <row r="102" spans="2:12" s="140" customFormat="1" ht="6.95" customHeight="1">
      <c r="B102" s="170"/>
      <c r="C102" s="171"/>
      <c r="D102" s="171"/>
      <c r="E102" s="171"/>
      <c r="F102" s="171"/>
      <c r="G102" s="171"/>
      <c r="H102" s="171"/>
      <c r="I102" s="18"/>
      <c r="J102" s="171"/>
      <c r="K102" s="171"/>
      <c r="L102" s="141"/>
    </row>
    <row r="103" spans="2:12" s="140" customFormat="1" ht="36.95" customHeight="1">
      <c r="B103" s="141"/>
      <c r="C103" s="192" t="s">
        <v>180</v>
      </c>
      <c r="I103" s="22"/>
      <c r="L103" s="141"/>
    </row>
    <row r="104" spans="2:12" s="140" customFormat="1" ht="6.95" customHeight="1">
      <c r="B104" s="141"/>
      <c r="I104" s="22"/>
      <c r="L104" s="141"/>
    </row>
    <row r="105" spans="2:12" s="140" customFormat="1" ht="14.45" customHeight="1">
      <c r="B105" s="141"/>
      <c r="C105" s="193" t="s">
        <v>19</v>
      </c>
      <c r="I105" s="22"/>
      <c r="L105" s="141"/>
    </row>
    <row r="106" spans="2:12" s="140" customFormat="1" ht="16.5" customHeight="1">
      <c r="B106" s="141"/>
      <c r="E106" s="194" t="str">
        <f>E7</f>
        <v>Přístavba ZŠ Komenského, Dačice</v>
      </c>
      <c r="F106" s="195"/>
      <c r="G106" s="195"/>
      <c r="H106" s="195"/>
      <c r="I106" s="22"/>
      <c r="L106" s="141"/>
    </row>
    <row r="107" spans="2:12" ht="15">
      <c r="B107" s="132"/>
      <c r="C107" s="193" t="s">
        <v>134</v>
      </c>
      <c r="L107" s="132"/>
    </row>
    <row r="108" spans="2:12" s="140" customFormat="1" ht="16.5" customHeight="1">
      <c r="B108" s="141"/>
      <c r="E108" s="194" t="s">
        <v>135</v>
      </c>
      <c r="F108" s="196"/>
      <c r="G108" s="196"/>
      <c r="H108" s="196"/>
      <c r="I108" s="22"/>
      <c r="L108" s="141"/>
    </row>
    <row r="109" spans="2:12" s="140" customFormat="1" ht="14.45" customHeight="1">
      <c r="B109" s="141"/>
      <c r="C109" s="193" t="s">
        <v>136</v>
      </c>
      <c r="I109" s="22"/>
      <c r="L109" s="141"/>
    </row>
    <row r="110" spans="2:12" s="140" customFormat="1" ht="17.25" customHeight="1">
      <c r="B110" s="141"/>
      <c r="E110" s="197" t="str">
        <f>E11</f>
        <v>SO01-01 - Stavební část</v>
      </c>
      <c r="F110" s="196"/>
      <c r="G110" s="196"/>
      <c r="H110" s="196"/>
      <c r="I110" s="22"/>
      <c r="L110" s="141"/>
    </row>
    <row r="111" spans="2:12" s="140" customFormat="1" ht="6.95" customHeight="1">
      <c r="B111" s="141"/>
      <c r="I111" s="22"/>
      <c r="L111" s="141"/>
    </row>
    <row r="112" spans="2:12" s="140" customFormat="1" ht="18" customHeight="1">
      <c r="B112" s="141"/>
      <c r="C112" s="193" t="s">
        <v>23</v>
      </c>
      <c r="F112" s="198" t="str">
        <f>F14</f>
        <v xml:space="preserve"> </v>
      </c>
      <c r="I112" s="23" t="s">
        <v>25</v>
      </c>
      <c r="J112" s="199">
        <f>IF(J14="","",J14)</f>
        <v>43418</v>
      </c>
      <c r="L112" s="141"/>
    </row>
    <row r="113" spans="2:12" s="140" customFormat="1" ht="6.95" customHeight="1">
      <c r="B113" s="141"/>
      <c r="I113" s="22"/>
      <c r="L113" s="141"/>
    </row>
    <row r="114" spans="2:12" s="140" customFormat="1" ht="15">
      <c r="B114" s="141"/>
      <c r="C114" s="193" t="s">
        <v>26</v>
      </c>
      <c r="F114" s="198" t="str">
        <f>E17</f>
        <v>Město Dačice</v>
      </c>
      <c r="I114" s="23" t="s">
        <v>32</v>
      </c>
      <c r="J114" s="198" t="str">
        <f>E23</f>
        <v>f-plan, spol. s r.o.</v>
      </c>
      <c r="L114" s="141"/>
    </row>
    <row r="115" spans="2:12" s="140" customFormat="1" ht="14.45" customHeight="1">
      <c r="B115" s="141"/>
      <c r="C115" s="193" t="s">
        <v>30</v>
      </c>
      <c r="F115" s="198" t="str">
        <f>IF(E20="","",E20)</f>
        <v/>
      </c>
      <c r="I115" s="22"/>
      <c r="L115" s="141"/>
    </row>
    <row r="116" spans="2:12" s="140" customFormat="1" ht="10.35" customHeight="1">
      <c r="B116" s="141"/>
      <c r="I116" s="22"/>
      <c r="L116" s="141"/>
    </row>
    <row r="117" spans="2:20" s="207" customFormat="1" ht="29.25" customHeight="1">
      <c r="B117" s="200"/>
      <c r="C117" s="201" t="s">
        <v>181</v>
      </c>
      <c r="D117" s="202" t="s">
        <v>56</v>
      </c>
      <c r="E117" s="202" t="s">
        <v>52</v>
      </c>
      <c r="F117" s="202" t="s">
        <v>182</v>
      </c>
      <c r="G117" s="202" t="s">
        <v>183</v>
      </c>
      <c r="H117" s="202" t="s">
        <v>184</v>
      </c>
      <c r="I117" s="24" t="s">
        <v>185</v>
      </c>
      <c r="J117" s="202" t="s">
        <v>141</v>
      </c>
      <c r="K117" s="203" t="s">
        <v>186</v>
      </c>
      <c r="L117" s="200"/>
      <c r="M117" s="204" t="s">
        <v>187</v>
      </c>
      <c r="N117" s="205" t="s">
        <v>41</v>
      </c>
      <c r="O117" s="205" t="s">
        <v>188</v>
      </c>
      <c r="P117" s="205" t="s">
        <v>189</v>
      </c>
      <c r="Q117" s="205" t="s">
        <v>190</v>
      </c>
      <c r="R117" s="205" t="s">
        <v>191</v>
      </c>
      <c r="S117" s="205" t="s">
        <v>192</v>
      </c>
      <c r="T117" s="206" t="s">
        <v>193</v>
      </c>
    </row>
    <row r="118" spans="2:63" s="140" customFormat="1" ht="29.25" customHeight="1">
      <c r="B118" s="141"/>
      <c r="C118" s="208" t="s">
        <v>142</v>
      </c>
      <c r="I118" s="22"/>
      <c r="J118" s="209">
        <f>BK118</f>
        <v>0</v>
      </c>
      <c r="L118" s="141"/>
      <c r="M118" s="210"/>
      <c r="N118" s="153"/>
      <c r="O118" s="153"/>
      <c r="P118" s="211">
        <f>P119+P569+P959</f>
        <v>0</v>
      </c>
      <c r="Q118" s="153"/>
      <c r="R118" s="211">
        <f>R119+R569+R959</f>
        <v>1102.1348337099996</v>
      </c>
      <c r="S118" s="153"/>
      <c r="T118" s="212">
        <f>T119+T569+T959</f>
        <v>61.58425199999999</v>
      </c>
      <c r="AT118" s="128" t="s">
        <v>70</v>
      </c>
      <c r="AU118" s="128" t="s">
        <v>143</v>
      </c>
      <c r="BK118" s="213">
        <f>BK119+BK569+BK959</f>
        <v>0</v>
      </c>
    </row>
    <row r="119" spans="2:63" s="215" customFormat="1" ht="37.35" customHeight="1">
      <c r="B119" s="214"/>
      <c r="D119" s="216" t="s">
        <v>70</v>
      </c>
      <c r="E119" s="217" t="s">
        <v>194</v>
      </c>
      <c r="F119" s="217" t="s">
        <v>195</v>
      </c>
      <c r="I119" s="25"/>
      <c r="J119" s="218">
        <f>BK119</f>
        <v>0</v>
      </c>
      <c r="L119" s="214"/>
      <c r="M119" s="219"/>
      <c r="N119" s="220"/>
      <c r="O119" s="220"/>
      <c r="P119" s="221">
        <f>P120+P188+P226+P289+P351+P356+P376+P440+P466+P478+P479+P512+P522+P547+P550+P553</f>
        <v>0</v>
      </c>
      <c r="Q119" s="220"/>
      <c r="R119" s="221">
        <f>R120+R188+R226+R289+R351+R356+R376+R440+R466+R478+R479+R512+R522+R547+R550+R553</f>
        <v>1053.3107956099998</v>
      </c>
      <c r="S119" s="220"/>
      <c r="T119" s="222">
        <f>T120+T188+T226+T289+T351+T356+T376+T440+T466+T478+T479+T512+T522+T547+T550+T553</f>
        <v>59.700590999999996</v>
      </c>
      <c r="AR119" s="216" t="s">
        <v>78</v>
      </c>
      <c r="AT119" s="223" t="s">
        <v>70</v>
      </c>
      <c r="AU119" s="223" t="s">
        <v>71</v>
      </c>
      <c r="AY119" s="216" t="s">
        <v>196</v>
      </c>
      <c r="BK119" s="224">
        <f>BK120+BK188+BK226+BK289+BK351+BK356+BK376+BK440+BK466+BK478+BK479+BK512+BK522+BK547+BK550+BK553</f>
        <v>0</v>
      </c>
    </row>
    <row r="120" spans="2:63" s="215" customFormat="1" ht="19.9" customHeight="1">
      <c r="B120" s="214"/>
      <c r="D120" s="216" t="s">
        <v>70</v>
      </c>
      <c r="E120" s="225" t="s">
        <v>78</v>
      </c>
      <c r="F120" s="225" t="s">
        <v>197</v>
      </c>
      <c r="I120" s="25"/>
      <c r="J120" s="226">
        <f>BK120</f>
        <v>0</v>
      </c>
      <c r="L120" s="214"/>
      <c r="M120" s="219"/>
      <c r="N120" s="220"/>
      <c r="O120" s="220"/>
      <c r="P120" s="221">
        <f>SUM(P121:P187)</f>
        <v>0</v>
      </c>
      <c r="Q120" s="220"/>
      <c r="R120" s="221">
        <f>SUM(R121:R187)</f>
        <v>21.526</v>
      </c>
      <c r="S120" s="220"/>
      <c r="T120" s="222">
        <f>SUM(T121:T187)</f>
        <v>0</v>
      </c>
      <c r="AR120" s="216" t="s">
        <v>78</v>
      </c>
      <c r="AT120" s="223" t="s">
        <v>70</v>
      </c>
      <c r="AU120" s="223" t="s">
        <v>78</v>
      </c>
      <c r="AY120" s="216" t="s">
        <v>196</v>
      </c>
      <c r="BK120" s="224">
        <f>SUM(BK121:BK187)</f>
        <v>0</v>
      </c>
    </row>
    <row r="121" spans="2:65" s="140" customFormat="1" ht="38.25" customHeight="1">
      <c r="B121" s="141"/>
      <c r="C121" s="227" t="s">
        <v>78</v>
      </c>
      <c r="D121" s="227" t="s">
        <v>198</v>
      </c>
      <c r="E121" s="228" t="s">
        <v>199</v>
      </c>
      <c r="F121" s="229" t="s">
        <v>200</v>
      </c>
      <c r="G121" s="230" t="s">
        <v>201</v>
      </c>
      <c r="H121" s="231">
        <v>38.4</v>
      </c>
      <c r="I121" s="26"/>
      <c r="J121" s="232">
        <f>ROUND(I121*H121,2)</f>
        <v>0</v>
      </c>
      <c r="K121" s="229" t="s">
        <v>202</v>
      </c>
      <c r="L121" s="141"/>
      <c r="M121" s="233" t="s">
        <v>5</v>
      </c>
      <c r="N121" s="234" t="s">
        <v>42</v>
      </c>
      <c r="O121" s="142"/>
      <c r="P121" s="235">
        <f>O121*H121</f>
        <v>0</v>
      </c>
      <c r="Q121" s="235">
        <v>0</v>
      </c>
      <c r="R121" s="235">
        <f>Q121*H121</f>
        <v>0</v>
      </c>
      <c r="S121" s="235">
        <v>0</v>
      </c>
      <c r="T121" s="236">
        <f>S121*H121</f>
        <v>0</v>
      </c>
      <c r="AR121" s="128" t="s">
        <v>203</v>
      </c>
      <c r="AT121" s="128" t="s">
        <v>198</v>
      </c>
      <c r="AU121" s="128" t="s">
        <v>80</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203</v>
      </c>
      <c r="BM121" s="128" t="s">
        <v>80</v>
      </c>
    </row>
    <row r="122" spans="2:47" s="140" customFormat="1" ht="310.5">
      <c r="B122" s="141"/>
      <c r="D122" s="238" t="s">
        <v>204</v>
      </c>
      <c r="F122" s="239" t="s">
        <v>205</v>
      </c>
      <c r="I122" s="22"/>
      <c r="L122" s="141"/>
      <c r="M122" s="240"/>
      <c r="N122" s="142"/>
      <c r="O122" s="142"/>
      <c r="P122" s="142"/>
      <c r="Q122" s="142"/>
      <c r="R122" s="142"/>
      <c r="S122" s="142"/>
      <c r="T122" s="241"/>
      <c r="AT122" s="128" t="s">
        <v>204</v>
      </c>
      <c r="AU122" s="128" t="s">
        <v>80</v>
      </c>
    </row>
    <row r="123" spans="2:51" s="243" customFormat="1" ht="13.5">
      <c r="B123" s="242"/>
      <c r="D123" s="238" t="s">
        <v>206</v>
      </c>
      <c r="E123" s="244" t="s">
        <v>5</v>
      </c>
      <c r="F123" s="245" t="s">
        <v>207</v>
      </c>
      <c r="H123" s="244" t="s">
        <v>5</v>
      </c>
      <c r="I123" s="27"/>
      <c r="L123" s="242"/>
      <c r="M123" s="246"/>
      <c r="N123" s="247"/>
      <c r="O123" s="247"/>
      <c r="P123" s="247"/>
      <c r="Q123" s="247"/>
      <c r="R123" s="247"/>
      <c r="S123" s="247"/>
      <c r="T123" s="248"/>
      <c r="AT123" s="244" t="s">
        <v>206</v>
      </c>
      <c r="AU123" s="244" t="s">
        <v>80</v>
      </c>
      <c r="AV123" s="243" t="s">
        <v>78</v>
      </c>
      <c r="AW123" s="243" t="s">
        <v>34</v>
      </c>
      <c r="AX123" s="243" t="s">
        <v>71</v>
      </c>
      <c r="AY123" s="244" t="s">
        <v>196</v>
      </c>
    </row>
    <row r="124" spans="2:51" s="250" customFormat="1" ht="13.5">
      <c r="B124" s="249"/>
      <c r="D124" s="238" t="s">
        <v>206</v>
      </c>
      <c r="E124" s="251" t="s">
        <v>5</v>
      </c>
      <c r="F124" s="252" t="s">
        <v>208</v>
      </c>
      <c r="H124" s="253">
        <v>38.4</v>
      </c>
      <c r="I124" s="28"/>
      <c r="L124" s="249"/>
      <c r="M124" s="254"/>
      <c r="N124" s="255"/>
      <c r="O124" s="255"/>
      <c r="P124" s="255"/>
      <c r="Q124" s="255"/>
      <c r="R124" s="255"/>
      <c r="S124" s="255"/>
      <c r="T124" s="256"/>
      <c r="AT124" s="251" t="s">
        <v>206</v>
      </c>
      <c r="AU124" s="251" t="s">
        <v>80</v>
      </c>
      <c r="AV124" s="250" t="s">
        <v>80</v>
      </c>
      <c r="AW124" s="250" t="s">
        <v>34</v>
      </c>
      <c r="AX124" s="250" t="s">
        <v>71</v>
      </c>
      <c r="AY124" s="251" t="s">
        <v>196</v>
      </c>
    </row>
    <row r="125" spans="2:51" s="258" customFormat="1" ht="13.5">
      <c r="B125" s="257"/>
      <c r="D125" s="238" t="s">
        <v>206</v>
      </c>
      <c r="E125" s="259" t="s">
        <v>5</v>
      </c>
      <c r="F125" s="260" t="s">
        <v>209</v>
      </c>
      <c r="H125" s="261">
        <v>38.4</v>
      </c>
      <c r="I125" s="29"/>
      <c r="L125" s="257"/>
      <c r="M125" s="262"/>
      <c r="N125" s="263"/>
      <c r="O125" s="263"/>
      <c r="P125" s="263"/>
      <c r="Q125" s="263"/>
      <c r="R125" s="263"/>
      <c r="S125" s="263"/>
      <c r="T125" s="264"/>
      <c r="AT125" s="259" t="s">
        <v>206</v>
      </c>
      <c r="AU125" s="259" t="s">
        <v>80</v>
      </c>
      <c r="AV125" s="258" t="s">
        <v>203</v>
      </c>
      <c r="AW125" s="258" t="s">
        <v>34</v>
      </c>
      <c r="AX125" s="258" t="s">
        <v>78</v>
      </c>
      <c r="AY125" s="259" t="s">
        <v>196</v>
      </c>
    </row>
    <row r="126" spans="2:65" s="140" customFormat="1" ht="25.5" customHeight="1">
      <c r="B126" s="141"/>
      <c r="C126" s="227" t="s">
        <v>80</v>
      </c>
      <c r="D126" s="227" t="s">
        <v>198</v>
      </c>
      <c r="E126" s="228" t="s">
        <v>210</v>
      </c>
      <c r="F126" s="229" t="s">
        <v>211</v>
      </c>
      <c r="G126" s="230" t="s">
        <v>201</v>
      </c>
      <c r="H126" s="231">
        <v>4.51</v>
      </c>
      <c r="I126" s="26"/>
      <c r="J126" s="232">
        <f>ROUND(I126*H126,2)</f>
        <v>0</v>
      </c>
      <c r="K126" s="229" t="s">
        <v>202</v>
      </c>
      <c r="L126" s="141"/>
      <c r="M126" s="233" t="s">
        <v>5</v>
      </c>
      <c r="N126" s="234" t="s">
        <v>42</v>
      </c>
      <c r="O126" s="142"/>
      <c r="P126" s="235">
        <f>O126*H126</f>
        <v>0</v>
      </c>
      <c r="Q126" s="235">
        <v>0</v>
      </c>
      <c r="R126" s="235">
        <f>Q126*H126</f>
        <v>0</v>
      </c>
      <c r="S126" s="235">
        <v>0</v>
      </c>
      <c r="T126" s="236">
        <f>S126*H126</f>
        <v>0</v>
      </c>
      <c r="AR126" s="128" t="s">
        <v>203</v>
      </c>
      <c r="AT126" s="128" t="s">
        <v>198</v>
      </c>
      <c r="AU126" s="128" t="s">
        <v>80</v>
      </c>
      <c r="AY126" s="128" t="s">
        <v>196</v>
      </c>
      <c r="BE126" s="237">
        <f>IF(N126="základní",J126,0)</f>
        <v>0</v>
      </c>
      <c r="BF126" s="237">
        <f>IF(N126="snížená",J126,0)</f>
        <v>0</v>
      </c>
      <c r="BG126" s="237">
        <f>IF(N126="zákl. přenesená",J126,0)</f>
        <v>0</v>
      </c>
      <c r="BH126" s="237">
        <f>IF(N126="sníž. přenesená",J126,0)</f>
        <v>0</v>
      </c>
      <c r="BI126" s="237">
        <f>IF(N126="nulová",J126,0)</f>
        <v>0</v>
      </c>
      <c r="BJ126" s="128" t="s">
        <v>78</v>
      </c>
      <c r="BK126" s="237">
        <f>ROUND(I126*H126,2)</f>
        <v>0</v>
      </c>
      <c r="BL126" s="128" t="s">
        <v>203</v>
      </c>
      <c r="BM126" s="128" t="s">
        <v>203</v>
      </c>
    </row>
    <row r="127" spans="2:47" s="140" customFormat="1" ht="270">
      <c r="B127" s="141"/>
      <c r="D127" s="238" t="s">
        <v>204</v>
      </c>
      <c r="F127" s="239" t="s">
        <v>212</v>
      </c>
      <c r="I127" s="22"/>
      <c r="L127" s="141"/>
      <c r="M127" s="240"/>
      <c r="N127" s="142"/>
      <c r="O127" s="142"/>
      <c r="P127" s="142"/>
      <c r="Q127" s="142"/>
      <c r="R127" s="142"/>
      <c r="S127" s="142"/>
      <c r="T127" s="241"/>
      <c r="AT127" s="128" t="s">
        <v>204</v>
      </c>
      <c r="AU127" s="128" t="s">
        <v>80</v>
      </c>
    </row>
    <row r="128" spans="2:51" s="243" customFormat="1" ht="13.5">
      <c r="B128" s="242"/>
      <c r="D128" s="238" t="s">
        <v>206</v>
      </c>
      <c r="E128" s="244" t="s">
        <v>5</v>
      </c>
      <c r="F128" s="245" t="s">
        <v>213</v>
      </c>
      <c r="H128" s="244" t="s">
        <v>5</v>
      </c>
      <c r="I128" s="27"/>
      <c r="L128" s="242"/>
      <c r="M128" s="246"/>
      <c r="N128" s="247"/>
      <c r="O128" s="247"/>
      <c r="P128" s="247"/>
      <c r="Q128" s="247"/>
      <c r="R128" s="247"/>
      <c r="S128" s="247"/>
      <c r="T128" s="248"/>
      <c r="AT128" s="244" t="s">
        <v>206</v>
      </c>
      <c r="AU128" s="244" t="s">
        <v>80</v>
      </c>
      <c r="AV128" s="243" t="s">
        <v>78</v>
      </c>
      <c r="AW128" s="243" t="s">
        <v>34</v>
      </c>
      <c r="AX128" s="243" t="s">
        <v>71</v>
      </c>
      <c r="AY128" s="244" t="s">
        <v>196</v>
      </c>
    </row>
    <row r="129" spans="2:51" s="250" customFormat="1" ht="13.5">
      <c r="B129" s="249"/>
      <c r="D129" s="238" t="s">
        <v>206</v>
      </c>
      <c r="E129" s="251" t="s">
        <v>5</v>
      </c>
      <c r="F129" s="252" t="s">
        <v>214</v>
      </c>
      <c r="H129" s="253">
        <v>4.51</v>
      </c>
      <c r="I129" s="28"/>
      <c r="L129" s="249"/>
      <c r="M129" s="254"/>
      <c r="N129" s="255"/>
      <c r="O129" s="255"/>
      <c r="P129" s="255"/>
      <c r="Q129" s="255"/>
      <c r="R129" s="255"/>
      <c r="S129" s="255"/>
      <c r="T129" s="256"/>
      <c r="AT129" s="251" t="s">
        <v>206</v>
      </c>
      <c r="AU129" s="251" t="s">
        <v>80</v>
      </c>
      <c r="AV129" s="250" t="s">
        <v>80</v>
      </c>
      <c r="AW129" s="250" t="s">
        <v>34</v>
      </c>
      <c r="AX129" s="250" t="s">
        <v>71</v>
      </c>
      <c r="AY129" s="251" t="s">
        <v>196</v>
      </c>
    </row>
    <row r="130" spans="2:51" s="258" customFormat="1" ht="13.5">
      <c r="B130" s="257"/>
      <c r="D130" s="238" t="s">
        <v>206</v>
      </c>
      <c r="E130" s="259" t="s">
        <v>5</v>
      </c>
      <c r="F130" s="260" t="s">
        <v>209</v>
      </c>
      <c r="H130" s="261">
        <v>4.51</v>
      </c>
      <c r="I130" s="29"/>
      <c r="L130" s="257"/>
      <c r="M130" s="262"/>
      <c r="N130" s="263"/>
      <c r="O130" s="263"/>
      <c r="P130" s="263"/>
      <c r="Q130" s="263"/>
      <c r="R130" s="263"/>
      <c r="S130" s="263"/>
      <c r="T130" s="264"/>
      <c r="AT130" s="259" t="s">
        <v>206</v>
      </c>
      <c r="AU130" s="259" t="s">
        <v>80</v>
      </c>
      <c r="AV130" s="258" t="s">
        <v>203</v>
      </c>
      <c r="AW130" s="258" t="s">
        <v>34</v>
      </c>
      <c r="AX130" s="258" t="s">
        <v>78</v>
      </c>
      <c r="AY130" s="259" t="s">
        <v>196</v>
      </c>
    </row>
    <row r="131" spans="2:65" s="140" customFormat="1" ht="25.5" customHeight="1">
      <c r="B131" s="141"/>
      <c r="C131" s="227" t="s">
        <v>215</v>
      </c>
      <c r="D131" s="227" t="s">
        <v>198</v>
      </c>
      <c r="E131" s="228" t="s">
        <v>216</v>
      </c>
      <c r="F131" s="229" t="s">
        <v>217</v>
      </c>
      <c r="G131" s="230" t="s">
        <v>201</v>
      </c>
      <c r="H131" s="231">
        <v>4.51</v>
      </c>
      <c r="I131" s="26"/>
      <c r="J131" s="232">
        <f>ROUND(I131*H131,2)</f>
        <v>0</v>
      </c>
      <c r="K131" s="229" t="s">
        <v>202</v>
      </c>
      <c r="L131" s="141"/>
      <c r="M131" s="233" t="s">
        <v>5</v>
      </c>
      <c r="N131" s="234" t="s">
        <v>42</v>
      </c>
      <c r="O131" s="142"/>
      <c r="P131" s="235">
        <f>O131*H131</f>
        <v>0</v>
      </c>
      <c r="Q131" s="235">
        <v>0</v>
      </c>
      <c r="R131" s="235">
        <f>Q131*H131</f>
        <v>0</v>
      </c>
      <c r="S131" s="235">
        <v>0</v>
      </c>
      <c r="T131" s="236">
        <f>S131*H131</f>
        <v>0</v>
      </c>
      <c r="AR131" s="128" t="s">
        <v>203</v>
      </c>
      <c r="AT131" s="128" t="s">
        <v>198</v>
      </c>
      <c r="AU131" s="128" t="s">
        <v>80</v>
      </c>
      <c r="AY131" s="128" t="s">
        <v>196</v>
      </c>
      <c r="BE131" s="237">
        <f>IF(N131="základní",J131,0)</f>
        <v>0</v>
      </c>
      <c r="BF131" s="237">
        <f>IF(N131="snížená",J131,0)</f>
        <v>0</v>
      </c>
      <c r="BG131" s="237">
        <f>IF(N131="zákl. přenesená",J131,0)</f>
        <v>0</v>
      </c>
      <c r="BH131" s="237">
        <f>IF(N131="sníž. přenesená",J131,0)</f>
        <v>0</v>
      </c>
      <c r="BI131" s="237">
        <f>IF(N131="nulová",J131,0)</f>
        <v>0</v>
      </c>
      <c r="BJ131" s="128" t="s">
        <v>78</v>
      </c>
      <c r="BK131" s="237">
        <f>ROUND(I131*H131,2)</f>
        <v>0</v>
      </c>
      <c r="BL131" s="128" t="s">
        <v>203</v>
      </c>
      <c r="BM131" s="128" t="s">
        <v>218</v>
      </c>
    </row>
    <row r="132" spans="2:47" s="140" customFormat="1" ht="270">
      <c r="B132" s="141"/>
      <c r="D132" s="238" t="s">
        <v>204</v>
      </c>
      <c r="F132" s="239" t="s">
        <v>212</v>
      </c>
      <c r="I132" s="22"/>
      <c r="L132" s="141"/>
      <c r="M132" s="240"/>
      <c r="N132" s="142"/>
      <c r="O132" s="142"/>
      <c r="P132" s="142"/>
      <c r="Q132" s="142"/>
      <c r="R132" s="142"/>
      <c r="S132" s="142"/>
      <c r="T132" s="241"/>
      <c r="AT132" s="128" t="s">
        <v>204</v>
      </c>
      <c r="AU132" s="128" t="s">
        <v>80</v>
      </c>
    </row>
    <row r="133" spans="2:65" s="140" customFormat="1" ht="25.5" customHeight="1">
      <c r="B133" s="141"/>
      <c r="C133" s="227" t="s">
        <v>203</v>
      </c>
      <c r="D133" s="227" t="s">
        <v>198</v>
      </c>
      <c r="E133" s="228" t="s">
        <v>219</v>
      </c>
      <c r="F133" s="229" t="s">
        <v>220</v>
      </c>
      <c r="G133" s="230" t="s">
        <v>201</v>
      </c>
      <c r="H133" s="231">
        <v>6.765</v>
      </c>
      <c r="I133" s="26"/>
      <c r="J133" s="232">
        <f>ROUND(I133*H133,2)</f>
        <v>0</v>
      </c>
      <c r="K133" s="229" t="s">
        <v>202</v>
      </c>
      <c r="L133" s="141"/>
      <c r="M133" s="233" t="s">
        <v>5</v>
      </c>
      <c r="N133" s="234" t="s">
        <v>42</v>
      </c>
      <c r="O133" s="142"/>
      <c r="P133" s="235">
        <f>O133*H133</f>
        <v>0</v>
      </c>
      <c r="Q133" s="235">
        <v>0</v>
      </c>
      <c r="R133" s="235">
        <f>Q133*H133</f>
        <v>0</v>
      </c>
      <c r="S133" s="235">
        <v>0</v>
      </c>
      <c r="T133" s="236">
        <f>S133*H133</f>
        <v>0</v>
      </c>
      <c r="AR133" s="128" t="s">
        <v>203</v>
      </c>
      <c r="AT133" s="128" t="s">
        <v>198</v>
      </c>
      <c r="AU133" s="128" t="s">
        <v>80</v>
      </c>
      <c r="AY133" s="128" t="s">
        <v>196</v>
      </c>
      <c r="BE133" s="237">
        <f>IF(N133="základní",J133,0)</f>
        <v>0</v>
      </c>
      <c r="BF133" s="237">
        <f>IF(N133="snížená",J133,0)</f>
        <v>0</v>
      </c>
      <c r="BG133" s="237">
        <f>IF(N133="zákl. přenesená",J133,0)</f>
        <v>0</v>
      </c>
      <c r="BH133" s="237">
        <f>IF(N133="sníž. přenesená",J133,0)</f>
        <v>0</v>
      </c>
      <c r="BI133" s="237">
        <f>IF(N133="nulová",J133,0)</f>
        <v>0</v>
      </c>
      <c r="BJ133" s="128" t="s">
        <v>78</v>
      </c>
      <c r="BK133" s="237">
        <f>ROUND(I133*H133,2)</f>
        <v>0</v>
      </c>
      <c r="BL133" s="128" t="s">
        <v>203</v>
      </c>
      <c r="BM133" s="128" t="s">
        <v>221</v>
      </c>
    </row>
    <row r="134" spans="2:47" s="140" customFormat="1" ht="270">
      <c r="B134" s="141"/>
      <c r="D134" s="238" t="s">
        <v>204</v>
      </c>
      <c r="F134" s="239" t="s">
        <v>212</v>
      </c>
      <c r="I134" s="22"/>
      <c r="L134" s="141"/>
      <c r="M134" s="240"/>
      <c r="N134" s="142"/>
      <c r="O134" s="142"/>
      <c r="P134" s="142"/>
      <c r="Q134" s="142"/>
      <c r="R134" s="142"/>
      <c r="S134" s="142"/>
      <c r="T134" s="241"/>
      <c r="AT134" s="128" t="s">
        <v>204</v>
      </c>
      <c r="AU134" s="128" t="s">
        <v>80</v>
      </c>
    </row>
    <row r="135" spans="2:51" s="243" customFormat="1" ht="13.5">
      <c r="B135" s="242"/>
      <c r="D135" s="238" t="s">
        <v>206</v>
      </c>
      <c r="E135" s="244" t="s">
        <v>5</v>
      </c>
      <c r="F135" s="245" t="s">
        <v>222</v>
      </c>
      <c r="H135" s="244" t="s">
        <v>5</v>
      </c>
      <c r="I135" s="27"/>
      <c r="L135" s="242"/>
      <c r="M135" s="246"/>
      <c r="N135" s="247"/>
      <c r="O135" s="247"/>
      <c r="P135" s="247"/>
      <c r="Q135" s="247"/>
      <c r="R135" s="247"/>
      <c r="S135" s="247"/>
      <c r="T135" s="248"/>
      <c r="AT135" s="244" t="s">
        <v>206</v>
      </c>
      <c r="AU135" s="244" t="s">
        <v>80</v>
      </c>
      <c r="AV135" s="243" t="s">
        <v>78</v>
      </c>
      <c r="AW135" s="243" t="s">
        <v>34</v>
      </c>
      <c r="AX135" s="243" t="s">
        <v>71</v>
      </c>
      <c r="AY135" s="244" t="s">
        <v>196</v>
      </c>
    </row>
    <row r="136" spans="2:51" s="250" customFormat="1" ht="13.5">
      <c r="B136" s="249"/>
      <c r="D136" s="238" t="s">
        <v>206</v>
      </c>
      <c r="E136" s="251" t="s">
        <v>5</v>
      </c>
      <c r="F136" s="252" t="s">
        <v>223</v>
      </c>
      <c r="H136" s="253">
        <v>6.765</v>
      </c>
      <c r="I136" s="28"/>
      <c r="L136" s="249"/>
      <c r="M136" s="254"/>
      <c r="N136" s="255"/>
      <c r="O136" s="255"/>
      <c r="P136" s="255"/>
      <c r="Q136" s="255"/>
      <c r="R136" s="255"/>
      <c r="S136" s="255"/>
      <c r="T136" s="256"/>
      <c r="AT136" s="251" t="s">
        <v>206</v>
      </c>
      <c r="AU136" s="251" t="s">
        <v>80</v>
      </c>
      <c r="AV136" s="250" t="s">
        <v>80</v>
      </c>
      <c r="AW136" s="250" t="s">
        <v>34</v>
      </c>
      <c r="AX136" s="250" t="s">
        <v>71</v>
      </c>
      <c r="AY136" s="251" t="s">
        <v>196</v>
      </c>
    </row>
    <row r="137" spans="2:51" s="258" customFormat="1" ht="13.5">
      <c r="B137" s="257"/>
      <c r="D137" s="238" t="s">
        <v>206</v>
      </c>
      <c r="E137" s="259" t="s">
        <v>5</v>
      </c>
      <c r="F137" s="260" t="s">
        <v>209</v>
      </c>
      <c r="H137" s="261">
        <v>6.765</v>
      </c>
      <c r="I137" s="29"/>
      <c r="L137" s="257"/>
      <c r="M137" s="262"/>
      <c r="N137" s="263"/>
      <c r="O137" s="263"/>
      <c r="P137" s="263"/>
      <c r="Q137" s="263"/>
      <c r="R137" s="263"/>
      <c r="S137" s="263"/>
      <c r="T137" s="264"/>
      <c r="AT137" s="259" t="s">
        <v>206</v>
      </c>
      <c r="AU137" s="259" t="s">
        <v>80</v>
      </c>
      <c r="AV137" s="258" t="s">
        <v>203</v>
      </c>
      <c r="AW137" s="258" t="s">
        <v>34</v>
      </c>
      <c r="AX137" s="258" t="s">
        <v>78</v>
      </c>
      <c r="AY137" s="259" t="s">
        <v>196</v>
      </c>
    </row>
    <row r="138" spans="2:65" s="140" customFormat="1" ht="25.5" customHeight="1">
      <c r="B138" s="141"/>
      <c r="C138" s="227" t="s">
        <v>224</v>
      </c>
      <c r="D138" s="227" t="s">
        <v>198</v>
      </c>
      <c r="E138" s="228" t="s">
        <v>225</v>
      </c>
      <c r="F138" s="229" t="s">
        <v>226</v>
      </c>
      <c r="G138" s="230" t="s">
        <v>201</v>
      </c>
      <c r="H138" s="231">
        <v>6.765</v>
      </c>
      <c r="I138" s="26"/>
      <c r="J138" s="232">
        <f>ROUND(I138*H138,2)</f>
        <v>0</v>
      </c>
      <c r="K138" s="229" t="s">
        <v>202</v>
      </c>
      <c r="L138" s="141"/>
      <c r="M138" s="233" t="s">
        <v>5</v>
      </c>
      <c r="N138" s="234" t="s">
        <v>42</v>
      </c>
      <c r="O138" s="142"/>
      <c r="P138" s="235">
        <f>O138*H138</f>
        <v>0</v>
      </c>
      <c r="Q138" s="235">
        <v>0</v>
      </c>
      <c r="R138" s="235">
        <f>Q138*H138</f>
        <v>0</v>
      </c>
      <c r="S138" s="235">
        <v>0</v>
      </c>
      <c r="T138" s="236">
        <f>S138*H138</f>
        <v>0</v>
      </c>
      <c r="AR138" s="128" t="s">
        <v>203</v>
      </c>
      <c r="AT138" s="128" t="s">
        <v>198</v>
      </c>
      <c r="AU138" s="128" t="s">
        <v>80</v>
      </c>
      <c r="AY138" s="128" t="s">
        <v>196</v>
      </c>
      <c r="BE138" s="237">
        <f>IF(N138="základní",J138,0)</f>
        <v>0</v>
      </c>
      <c r="BF138" s="237">
        <f>IF(N138="snížená",J138,0)</f>
        <v>0</v>
      </c>
      <c r="BG138" s="237">
        <f>IF(N138="zákl. přenesená",J138,0)</f>
        <v>0</v>
      </c>
      <c r="BH138" s="237">
        <f>IF(N138="sníž. přenesená",J138,0)</f>
        <v>0</v>
      </c>
      <c r="BI138" s="237">
        <f>IF(N138="nulová",J138,0)</f>
        <v>0</v>
      </c>
      <c r="BJ138" s="128" t="s">
        <v>78</v>
      </c>
      <c r="BK138" s="237">
        <f>ROUND(I138*H138,2)</f>
        <v>0</v>
      </c>
      <c r="BL138" s="128" t="s">
        <v>203</v>
      </c>
      <c r="BM138" s="128" t="s">
        <v>227</v>
      </c>
    </row>
    <row r="139" spans="2:47" s="140" customFormat="1" ht="270">
      <c r="B139" s="141"/>
      <c r="D139" s="238" t="s">
        <v>204</v>
      </c>
      <c r="F139" s="239" t="s">
        <v>212</v>
      </c>
      <c r="I139" s="22"/>
      <c r="L139" s="141"/>
      <c r="M139" s="240"/>
      <c r="N139" s="142"/>
      <c r="O139" s="142"/>
      <c r="P139" s="142"/>
      <c r="Q139" s="142"/>
      <c r="R139" s="142"/>
      <c r="S139" s="142"/>
      <c r="T139" s="241"/>
      <c r="AT139" s="128" t="s">
        <v>204</v>
      </c>
      <c r="AU139" s="128" t="s">
        <v>80</v>
      </c>
    </row>
    <row r="140" spans="2:65" s="140" customFormat="1" ht="25.5" customHeight="1">
      <c r="B140" s="141"/>
      <c r="C140" s="227" t="s">
        <v>221</v>
      </c>
      <c r="D140" s="227" t="s">
        <v>198</v>
      </c>
      <c r="E140" s="228" t="s">
        <v>228</v>
      </c>
      <c r="F140" s="229" t="s">
        <v>229</v>
      </c>
      <c r="G140" s="230" t="s">
        <v>201</v>
      </c>
      <c r="H140" s="231">
        <v>10.338</v>
      </c>
      <c r="I140" s="26"/>
      <c r="J140" s="232">
        <f>ROUND(I140*H140,2)</f>
        <v>0</v>
      </c>
      <c r="K140" s="229" t="s">
        <v>202</v>
      </c>
      <c r="L140" s="141"/>
      <c r="M140" s="233" t="s">
        <v>5</v>
      </c>
      <c r="N140" s="234" t="s">
        <v>42</v>
      </c>
      <c r="O140" s="142"/>
      <c r="P140" s="235">
        <f>O140*H140</f>
        <v>0</v>
      </c>
      <c r="Q140" s="235">
        <v>0</v>
      </c>
      <c r="R140" s="235">
        <f>Q140*H140</f>
        <v>0</v>
      </c>
      <c r="S140" s="235">
        <v>0</v>
      </c>
      <c r="T140" s="236">
        <f>S140*H140</f>
        <v>0</v>
      </c>
      <c r="AR140" s="128" t="s">
        <v>203</v>
      </c>
      <c r="AT140" s="128" t="s">
        <v>198</v>
      </c>
      <c r="AU140" s="128" t="s">
        <v>80</v>
      </c>
      <c r="AY140" s="128" t="s">
        <v>196</v>
      </c>
      <c r="BE140" s="237">
        <f>IF(N140="základní",J140,0)</f>
        <v>0</v>
      </c>
      <c r="BF140" s="237">
        <f>IF(N140="snížená",J140,0)</f>
        <v>0</v>
      </c>
      <c r="BG140" s="237">
        <f>IF(N140="zákl. přenesená",J140,0)</f>
        <v>0</v>
      </c>
      <c r="BH140" s="237">
        <f>IF(N140="sníž. přenesená",J140,0)</f>
        <v>0</v>
      </c>
      <c r="BI140" s="237">
        <f>IF(N140="nulová",J140,0)</f>
        <v>0</v>
      </c>
      <c r="BJ140" s="128" t="s">
        <v>78</v>
      </c>
      <c r="BK140" s="237">
        <f>ROUND(I140*H140,2)</f>
        <v>0</v>
      </c>
      <c r="BL140" s="128" t="s">
        <v>203</v>
      </c>
      <c r="BM140" s="128" t="s">
        <v>230</v>
      </c>
    </row>
    <row r="141" spans="2:47" s="140" customFormat="1" ht="148.5">
      <c r="B141" s="141"/>
      <c r="D141" s="238" t="s">
        <v>204</v>
      </c>
      <c r="F141" s="239" t="s">
        <v>231</v>
      </c>
      <c r="I141" s="22"/>
      <c r="L141" s="141"/>
      <c r="M141" s="240"/>
      <c r="N141" s="142"/>
      <c r="O141" s="142"/>
      <c r="P141" s="142"/>
      <c r="Q141" s="142"/>
      <c r="R141" s="142"/>
      <c r="S141" s="142"/>
      <c r="T141" s="241"/>
      <c r="AT141" s="128" t="s">
        <v>204</v>
      </c>
      <c r="AU141" s="128" t="s">
        <v>80</v>
      </c>
    </row>
    <row r="142" spans="2:65" s="140" customFormat="1" ht="38.25" customHeight="1">
      <c r="B142" s="141"/>
      <c r="C142" s="227" t="s">
        <v>232</v>
      </c>
      <c r="D142" s="227" t="s">
        <v>198</v>
      </c>
      <c r="E142" s="228" t="s">
        <v>233</v>
      </c>
      <c r="F142" s="229" t="s">
        <v>234</v>
      </c>
      <c r="G142" s="230" t="s">
        <v>201</v>
      </c>
      <c r="H142" s="231">
        <v>10.338</v>
      </c>
      <c r="I142" s="26"/>
      <c r="J142" s="232">
        <f>ROUND(I142*H142,2)</f>
        <v>0</v>
      </c>
      <c r="K142" s="229" t="s">
        <v>202</v>
      </c>
      <c r="L142" s="141"/>
      <c r="M142" s="233" t="s">
        <v>5</v>
      </c>
      <c r="N142" s="234" t="s">
        <v>42</v>
      </c>
      <c r="O142" s="142"/>
      <c r="P142" s="235">
        <f>O142*H142</f>
        <v>0</v>
      </c>
      <c r="Q142" s="235">
        <v>0</v>
      </c>
      <c r="R142" s="235">
        <f>Q142*H142</f>
        <v>0</v>
      </c>
      <c r="S142" s="235">
        <v>0</v>
      </c>
      <c r="T142" s="236">
        <f>S142*H142</f>
        <v>0</v>
      </c>
      <c r="AR142" s="128" t="s">
        <v>203</v>
      </c>
      <c r="AT142" s="128" t="s">
        <v>198</v>
      </c>
      <c r="AU142" s="128" t="s">
        <v>80</v>
      </c>
      <c r="AY142" s="128" t="s">
        <v>196</v>
      </c>
      <c r="BE142" s="237">
        <f>IF(N142="základní",J142,0)</f>
        <v>0</v>
      </c>
      <c r="BF142" s="237">
        <f>IF(N142="snížená",J142,0)</f>
        <v>0</v>
      </c>
      <c r="BG142" s="237">
        <f>IF(N142="zákl. přenesená",J142,0)</f>
        <v>0</v>
      </c>
      <c r="BH142" s="237">
        <f>IF(N142="sníž. přenesená",J142,0)</f>
        <v>0</v>
      </c>
      <c r="BI142" s="237">
        <f>IF(N142="nulová",J142,0)</f>
        <v>0</v>
      </c>
      <c r="BJ142" s="128" t="s">
        <v>78</v>
      </c>
      <c r="BK142" s="237">
        <f>ROUND(I142*H142,2)</f>
        <v>0</v>
      </c>
      <c r="BL142" s="128" t="s">
        <v>203</v>
      </c>
      <c r="BM142" s="128" t="s">
        <v>235</v>
      </c>
    </row>
    <row r="143" spans="2:47" s="140" customFormat="1" ht="148.5">
      <c r="B143" s="141"/>
      <c r="D143" s="238" t="s">
        <v>204</v>
      </c>
      <c r="F143" s="239" t="s">
        <v>231</v>
      </c>
      <c r="I143" s="22"/>
      <c r="L143" s="141"/>
      <c r="M143" s="240"/>
      <c r="N143" s="142"/>
      <c r="O143" s="142"/>
      <c r="P143" s="142"/>
      <c r="Q143" s="142"/>
      <c r="R143" s="142"/>
      <c r="S143" s="142"/>
      <c r="T143" s="241"/>
      <c r="AT143" s="128" t="s">
        <v>204</v>
      </c>
      <c r="AU143" s="128" t="s">
        <v>80</v>
      </c>
    </row>
    <row r="144" spans="2:65" s="140" customFormat="1" ht="25.5" customHeight="1">
      <c r="B144" s="141"/>
      <c r="C144" s="227" t="s">
        <v>230</v>
      </c>
      <c r="D144" s="227" t="s">
        <v>198</v>
      </c>
      <c r="E144" s="228" t="s">
        <v>236</v>
      </c>
      <c r="F144" s="229" t="s">
        <v>237</v>
      </c>
      <c r="G144" s="230" t="s">
        <v>201</v>
      </c>
      <c r="H144" s="231">
        <v>22.473</v>
      </c>
      <c r="I144" s="26"/>
      <c r="J144" s="232">
        <f>ROUND(I144*H144,2)</f>
        <v>0</v>
      </c>
      <c r="K144" s="229" t="s">
        <v>202</v>
      </c>
      <c r="L144" s="141"/>
      <c r="M144" s="233" t="s">
        <v>5</v>
      </c>
      <c r="N144" s="234" t="s">
        <v>42</v>
      </c>
      <c r="O144" s="142"/>
      <c r="P144" s="235">
        <f>O144*H144</f>
        <v>0</v>
      </c>
      <c r="Q144" s="235">
        <v>0</v>
      </c>
      <c r="R144" s="235">
        <f>Q144*H144</f>
        <v>0</v>
      </c>
      <c r="S144" s="235">
        <v>0</v>
      </c>
      <c r="T144" s="236">
        <f>S144*H144</f>
        <v>0</v>
      </c>
      <c r="AR144" s="128" t="s">
        <v>203</v>
      </c>
      <c r="AT144" s="128" t="s">
        <v>198</v>
      </c>
      <c r="AU144" s="128" t="s">
        <v>80</v>
      </c>
      <c r="AY144" s="128" t="s">
        <v>196</v>
      </c>
      <c r="BE144" s="237">
        <f>IF(N144="základní",J144,0)</f>
        <v>0</v>
      </c>
      <c r="BF144" s="237">
        <f>IF(N144="snížená",J144,0)</f>
        <v>0</v>
      </c>
      <c r="BG144" s="237">
        <f>IF(N144="zákl. přenesená",J144,0)</f>
        <v>0</v>
      </c>
      <c r="BH144" s="237">
        <f>IF(N144="sníž. přenesená",J144,0)</f>
        <v>0</v>
      </c>
      <c r="BI144" s="237">
        <f>IF(N144="nulová",J144,0)</f>
        <v>0</v>
      </c>
      <c r="BJ144" s="128" t="s">
        <v>78</v>
      </c>
      <c r="BK144" s="237">
        <f>ROUND(I144*H144,2)</f>
        <v>0</v>
      </c>
      <c r="BL144" s="128" t="s">
        <v>203</v>
      </c>
      <c r="BM144" s="128" t="s">
        <v>238</v>
      </c>
    </row>
    <row r="145" spans="2:47" s="140" customFormat="1" ht="256.5">
      <c r="B145" s="141"/>
      <c r="D145" s="238" t="s">
        <v>204</v>
      </c>
      <c r="F145" s="239" t="s">
        <v>239</v>
      </c>
      <c r="I145" s="22"/>
      <c r="L145" s="141"/>
      <c r="M145" s="240"/>
      <c r="N145" s="142"/>
      <c r="O145" s="142"/>
      <c r="P145" s="142"/>
      <c r="Q145" s="142"/>
      <c r="R145" s="142"/>
      <c r="S145" s="142"/>
      <c r="T145" s="241"/>
      <c r="AT145" s="128" t="s">
        <v>204</v>
      </c>
      <c r="AU145" s="128" t="s">
        <v>80</v>
      </c>
    </row>
    <row r="146" spans="2:51" s="243" customFormat="1" ht="13.5">
      <c r="B146" s="242"/>
      <c r="D146" s="238" t="s">
        <v>206</v>
      </c>
      <c r="E146" s="244" t="s">
        <v>5</v>
      </c>
      <c r="F146" s="245" t="s">
        <v>240</v>
      </c>
      <c r="H146" s="244" t="s">
        <v>5</v>
      </c>
      <c r="I146" s="27"/>
      <c r="L146" s="242"/>
      <c r="M146" s="246"/>
      <c r="N146" s="247"/>
      <c r="O146" s="247"/>
      <c r="P146" s="247"/>
      <c r="Q146" s="247"/>
      <c r="R146" s="247"/>
      <c r="S146" s="247"/>
      <c r="T146" s="248"/>
      <c r="AT146" s="244" t="s">
        <v>206</v>
      </c>
      <c r="AU146" s="244" t="s">
        <v>80</v>
      </c>
      <c r="AV146" s="243" t="s">
        <v>78</v>
      </c>
      <c r="AW146" s="243" t="s">
        <v>34</v>
      </c>
      <c r="AX146" s="243" t="s">
        <v>71</v>
      </c>
      <c r="AY146" s="244" t="s">
        <v>196</v>
      </c>
    </row>
    <row r="147" spans="2:51" s="250" customFormat="1" ht="13.5">
      <c r="B147" s="249"/>
      <c r="D147" s="238" t="s">
        <v>206</v>
      </c>
      <c r="E147" s="251" t="s">
        <v>5</v>
      </c>
      <c r="F147" s="252" t="s">
        <v>241</v>
      </c>
      <c r="H147" s="253">
        <v>22.473</v>
      </c>
      <c r="I147" s="28"/>
      <c r="L147" s="249"/>
      <c r="M147" s="254"/>
      <c r="N147" s="255"/>
      <c r="O147" s="255"/>
      <c r="P147" s="255"/>
      <c r="Q147" s="255"/>
      <c r="R147" s="255"/>
      <c r="S147" s="255"/>
      <c r="T147" s="256"/>
      <c r="AT147" s="251" t="s">
        <v>206</v>
      </c>
      <c r="AU147" s="251" t="s">
        <v>80</v>
      </c>
      <c r="AV147" s="250" t="s">
        <v>80</v>
      </c>
      <c r="AW147" s="250" t="s">
        <v>34</v>
      </c>
      <c r="AX147" s="250" t="s">
        <v>71</v>
      </c>
      <c r="AY147" s="251" t="s">
        <v>196</v>
      </c>
    </row>
    <row r="148" spans="2:51" s="258" customFormat="1" ht="13.5">
      <c r="B148" s="257"/>
      <c r="D148" s="238" t="s">
        <v>206</v>
      </c>
      <c r="E148" s="259" t="s">
        <v>5</v>
      </c>
      <c r="F148" s="260" t="s">
        <v>209</v>
      </c>
      <c r="H148" s="261">
        <v>22.473</v>
      </c>
      <c r="I148" s="29"/>
      <c r="L148" s="257"/>
      <c r="M148" s="262"/>
      <c r="N148" s="263"/>
      <c r="O148" s="263"/>
      <c r="P148" s="263"/>
      <c r="Q148" s="263"/>
      <c r="R148" s="263"/>
      <c r="S148" s="263"/>
      <c r="T148" s="264"/>
      <c r="AT148" s="259" t="s">
        <v>206</v>
      </c>
      <c r="AU148" s="259" t="s">
        <v>80</v>
      </c>
      <c r="AV148" s="258" t="s">
        <v>203</v>
      </c>
      <c r="AW148" s="258" t="s">
        <v>34</v>
      </c>
      <c r="AX148" s="258" t="s">
        <v>78</v>
      </c>
      <c r="AY148" s="259" t="s">
        <v>196</v>
      </c>
    </row>
    <row r="149" spans="2:65" s="140" customFormat="1" ht="38.25" customHeight="1">
      <c r="B149" s="141"/>
      <c r="C149" s="227" t="s">
        <v>242</v>
      </c>
      <c r="D149" s="227" t="s">
        <v>198</v>
      </c>
      <c r="E149" s="228" t="s">
        <v>243</v>
      </c>
      <c r="F149" s="229" t="s">
        <v>244</v>
      </c>
      <c r="G149" s="230" t="s">
        <v>201</v>
      </c>
      <c r="H149" s="231">
        <v>22.473</v>
      </c>
      <c r="I149" s="26"/>
      <c r="J149" s="232">
        <f>ROUND(I149*H149,2)</f>
        <v>0</v>
      </c>
      <c r="K149" s="229" t="s">
        <v>202</v>
      </c>
      <c r="L149" s="141"/>
      <c r="M149" s="233" t="s">
        <v>5</v>
      </c>
      <c r="N149" s="234" t="s">
        <v>42</v>
      </c>
      <c r="O149" s="142"/>
      <c r="P149" s="235">
        <f>O149*H149</f>
        <v>0</v>
      </c>
      <c r="Q149" s="235">
        <v>0</v>
      </c>
      <c r="R149" s="235">
        <f>Q149*H149</f>
        <v>0</v>
      </c>
      <c r="S149" s="235">
        <v>0</v>
      </c>
      <c r="T149" s="236">
        <f>S149*H149</f>
        <v>0</v>
      </c>
      <c r="AR149" s="128" t="s">
        <v>203</v>
      </c>
      <c r="AT149" s="128" t="s">
        <v>198</v>
      </c>
      <c r="AU149" s="128" t="s">
        <v>80</v>
      </c>
      <c r="AY149" s="128" t="s">
        <v>196</v>
      </c>
      <c r="BE149" s="237">
        <f>IF(N149="základní",J149,0)</f>
        <v>0</v>
      </c>
      <c r="BF149" s="237">
        <f>IF(N149="snížená",J149,0)</f>
        <v>0</v>
      </c>
      <c r="BG149" s="237">
        <f>IF(N149="zákl. přenesená",J149,0)</f>
        <v>0</v>
      </c>
      <c r="BH149" s="237">
        <f>IF(N149="sníž. přenesená",J149,0)</f>
        <v>0</v>
      </c>
      <c r="BI149" s="237">
        <f>IF(N149="nulová",J149,0)</f>
        <v>0</v>
      </c>
      <c r="BJ149" s="128" t="s">
        <v>78</v>
      </c>
      <c r="BK149" s="237">
        <f>ROUND(I149*H149,2)</f>
        <v>0</v>
      </c>
      <c r="BL149" s="128" t="s">
        <v>203</v>
      </c>
      <c r="BM149" s="128" t="s">
        <v>245</v>
      </c>
    </row>
    <row r="150" spans="2:47" s="140" customFormat="1" ht="256.5">
      <c r="B150" s="141"/>
      <c r="D150" s="238" t="s">
        <v>204</v>
      </c>
      <c r="F150" s="239" t="s">
        <v>239</v>
      </c>
      <c r="I150" s="22"/>
      <c r="L150" s="141"/>
      <c r="M150" s="240"/>
      <c r="N150" s="142"/>
      <c r="O150" s="142"/>
      <c r="P150" s="142"/>
      <c r="Q150" s="142"/>
      <c r="R150" s="142"/>
      <c r="S150" s="142"/>
      <c r="T150" s="241"/>
      <c r="AT150" s="128" t="s">
        <v>204</v>
      </c>
      <c r="AU150" s="128" t="s">
        <v>80</v>
      </c>
    </row>
    <row r="151" spans="2:65" s="140" customFormat="1" ht="25.5" customHeight="1">
      <c r="B151" s="141"/>
      <c r="C151" s="227" t="s">
        <v>238</v>
      </c>
      <c r="D151" s="227" t="s">
        <v>198</v>
      </c>
      <c r="E151" s="228" t="s">
        <v>246</v>
      </c>
      <c r="F151" s="229" t="s">
        <v>247</v>
      </c>
      <c r="G151" s="230" t="s">
        <v>201</v>
      </c>
      <c r="H151" s="231">
        <v>10.338</v>
      </c>
      <c r="I151" s="26"/>
      <c r="J151" s="232">
        <f>ROUND(I151*H151,2)</f>
        <v>0</v>
      </c>
      <c r="K151" s="229" t="s">
        <v>202</v>
      </c>
      <c r="L151" s="141"/>
      <c r="M151" s="233" t="s">
        <v>5</v>
      </c>
      <c r="N151" s="234" t="s">
        <v>42</v>
      </c>
      <c r="O151" s="142"/>
      <c r="P151" s="235">
        <f>O151*H151</f>
        <v>0</v>
      </c>
      <c r="Q151" s="235">
        <v>0</v>
      </c>
      <c r="R151" s="235">
        <f>Q151*H151</f>
        <v>0</v>
      </c>
      <c r="S151" s="235">
        <v>0</v>
      </c>
      <c r="T151" s="236">
        <f>S151*H151</f>
        <v>0</v>
      </c>
      <c r="AR151" s="128" t="s">
        <v>203</v>
      </c>
      <c r="AT151" s="128" t="s">
        <v>198</v>
      </c>
      <c r="AU151" s="128" t="s">
        <v>80</v>
      </c>
      <c r="AY151" s="128" t="s">
        <v>196</v>
      </c>
      <c r="BE151" s="237">
        <f>IF(N151="základní",J151,0)</f>
        <v>0</v>
      </c>
      <c r="BF151" s="237">
        <f>IF(N151="snížená",J151,0)</f>
        <v>0</v>
      </c>
      <c r="BG151" s="237">
        <f>IF(N151="zákl. přenesená",J151,0)</f>
        <v>0</v>
      </c>
      <c r="BH151" s="237">
        <f>IF(N151="sníž. přenesená",J151,0)</f>
        <v>0</v>
      </c>
      <c r="BI151" s="237">
        <f>IF(N151="nulová",J151,0)</f>
        <v>0</v>
      </c>
      <c r="BJ151" s="128" t="s">
        <v>78</v>
      </c>
      <c r="BK151" s="237">
        <f>ROUND(I151*H151,2)</f>
        <v>0</v>
      </c>
      <c r="BL151" s="128" t="s">
        <v>203</v>
      </c>
      <c r="BM151" s="128" t="s">
        <v>248</v>
      </c>
    </row>
    <row r="152" spans="2:47" s="140" customFormat="1" ht="148.5">
      <c r="B152" s="141"/>
      <c r="D152" s="238" t="s">
        <v>204</v>
      </c>
      <c r="F152" s="239" t="s">
        <v>231</v>
      </c>
      <c r="I152" s="22"/>
      <c r="L152" s="141"/>
      <c r="M152" s="240"/>
      <c r="N152" s="142"/>
      <c r="O152" s="142"/>
      <c r="P152" s="142"/>
      <c r="Q152" s="142"/>
      <c r="R152" s="142"/>
      <c r="S152" s="142"/>
      <c r="T152" s="241"/>
      <c r="AT152" s="128" t="s">
        <v>204</v>
      </c>
      <c r="AU152" s="128" t="s">
        <v>80</v>
      </c>
    </row>
    <row r="153" spans="2:65" s="140" customFormat="1" ht="38.25" customHeight="1">
      <c r="B153" s="141"/>
      <c r="C153" s="227" t="s">
        <v>249</v>
      </c>
      <c r="D153" s="227" t="s">
        <v>198</v>
      </c>
      <c r="E153" s="228" t="s">
        <v>250</v>
      </c>
      <c r="F153" s="229" t="s">
        <v>251</v>
      </c>
      <c r="G153" s="230" t="s">
        <v>201</v>
      </c>
      <c r="H153" s="231">
        <v>10.338</v>
      </c>
      <c r="I153" s="26"/>
      <c r="J153" s="232">
        <f>ROUND(I153*H153,2)</f>
        <v>0</v>
      </c>
      <c r="K153" s="229" t="s">
        <v>202</v>
      </c>
      <c r="L153" s="141"/>
      <c r="M153" s="233" t="s">
        <v>5</v>
      </c>
      <c r="N153" s="234" t="s">
        <v>42</v>
      </c>
      <c r="O153" s="142"/>
      <c r="P153" s="235">
        <f>O153*H153</f>
        <v>0</v>
      </c>
      <c r="Q153" s="235">
        <v>0</v>
      </c>
      <c r="R153" s="235">
        <f>Q153*H153</f>
        <v>0</v>
      </c>
      <c r="S153" s="235">
        <v>0</v>
      </c>
      <c r="T153" s="236">
        <f>S153*H153</f>
        <v>0</v>
      </c>
      <c r="AR153" s="128" t="s">
        <v>203</v>
      </c>
      <c r="AT153" s="128" t="s">
        <v>198</v>
      </c>
      <c r="AU153" s="128" t="s">
        <v>80</v>
      </c>
      <c r="AY153" s="128" t="s">
        <v>196</v>
      </c>
      <c r="BE153" s="237">
        <f>IF(N153="základní",J153,0)</f>
        <v>0</v>
      </c>
      <c r="BF153" s="237">
        <f>IF(N153="snížená",J153,0)</f>
        <v>0</v>
      </c>
      <c r="BG153" s="237">
        <f>IF(N153="zákl. přenesená",J153,0)</f>
        <v>0</v>
      </c>
      <c r="BH153" s="237">
        <f>IF(N153="sníž. přenesená",J153,0)</f>
        <v>0</v>
      </c>
      <c r="BI153" s="237">
        <f>IF(N153="nulová",J153,0)</f>
        <v>0</v>
      </c>
      <c r="BJ153" s="128" t="s">
        <v>78</v>
      </c>
      <c r="BK153" s="237">
        <f>ROUND(I153*H153,2)</f>
        <v>0</v>
      </c>
      <c r="BL153" s="128" t="s">
        <v>203</v>
      </c>
      <c r="BM153" s="128" t="s">
        <v>252</v>
      </c>
    </row>
    <row r="154" spans="2:47" s="140" customFormat="1" ht="148.5">
      <c r="B154" s="141"/>
      <c r="D154" s="238" t="s">
        <v>204</v>
      </c>
      <c r="F154" s="239" t="s">
        <v>231</v>
      </c>
      <c r="I154" s="22"/>
      <c r="L154" s="141"/>
      <c r="M154" s="240"/>
      <c r="N154" s="142"/>
      <c r="O154" s="142"/>
      <c r="P154" s="142"/>
      <c r="Q154" s="142"/>
      <c r="R154" s="142"/>
      <c r="S154" s="142"/>
      <c r="T154" s="241"/>
      <c r="AT154" s="128" t="s">
        <v>204</v>
      </c>
      <c r="AU154" s="128" t="s">
        <v>80</v>
      </c>
    </row>
    <row r="155" spans="2:65" s="140" customFormat="1" ht="25.5" customHeight="1">
      <c r="B155" s="141"/>
      <c r="C155" s="227" t="s">
        <v>248</v>
      </c>
      <c r="D155" s="227" t="s">
        <v>198</v>
      </c>
      <c r="E155" s="228" t="s">
        <v>253</v>
      </c>
      <c r="F155" s="229" t="s">
        <v>254</v>
      </c>
      <c r="G155" s="230" t="s">
        <v>201</v>
      </c>
      <c r="H155" s="231">
        <v>22.473</v>
      </c>
      <c r="I155" s="26"/>
      <c r="J155" s="232">
        <f>ROUND(I155*H155,2)</f>
        <v>0</v>
      </c>
      <c r="K155" s="229" t="s">
        <v>202</v>
      </c>
      <c r="L155" s="141"/>
      <c r="M155" s="233" t="s">
        <v>5</v>
      </c>
      <c r="N155" s="234" t="s">
        <v>42</v>
      </c>
      <c r="O155" s="142"/>
      <c r="P155" s="235">
        <f>O155*H155</f>
        <v>0</v>
      </c>
      <c r="Q155" s="235">
        <v>0</v>
      </c>
      <c r="R155" s="235">
        <f>Q155*H155</f>
        <v>0</v>
      </c>
      <c r="S155" s="235">
        <v>0</v>
      </c>
      <c r="T155" s="236">
        <f>S155*H155</f>
        <v>0</v>
      </c>
      <c r="AR155" s="128" t="s">
        <v>203</v>
      </c>
      <c r="AT155" s="128" t="s">
        <v>198</v>
      </c>
      <c r="AU155" s="128" t="s">
        <v>80</v>
      </c>
      <c r="AY155" s="128" t="s">
        <v>196</v>
      </c>
      <c r="BE155" s="237">
        <f>IF(N155="základní",J155,0)</f>
        <v>0</v>
      </c>
      <c r="BF155" s="237">
        <f>IF(N155="snížená",J155,0)</f>
        <v>0</v>
      </c>
      <c r="BG155" s="237">
        <f>IF(N155="zákl. přenesená",J155,0)</f>
        <v>0</v>
      </c>
      <c r="BH155" s="237">
        <f>IF(N155="sníž. přenesená",J155,0)</f>
        <v>0</v>
      </c>
      <c r="BI155" s="237">
        <f>IF(N155="nulová",J155,0)</f>
        <v>0</v>
      </c>
      <c r="BJ155" s="128" t="s">
        <v>78</v>
      </c>
      <c r="BK155" s="237">
        <f>ROUND(I155*H155,2)</f>
        <v>0</v>
      </c>
      <c r="BL155" s="128" t="s">
        <v>203</v>
      </c>
      <c r="BM155" s="128" t="s">
        <v>255</v>
      </c>
    </row>
    <row r="156" spans="2:47" s="140" customFormat="1" ht="256.5">
      <c r="B156" s="141"/>
      <c r="D156" s="238" t="s">
        <v>204</v>
      </c>
      <c r="F156" s="239" t="s">
        <v>239</v>
      </c>
      <c r="I156" s="22"/>
      <c r="L156" s="141"/>
      <c r="M156" s="240"/>
      <c r="N156" s="142"/>
      <c r="O156" s="142"/>
      <c r="P156" s="142"/>
      <c r="Q156" s="142"/>
      <c r="R156" s="142"/>
      <c r="S156" s="142"/>
      <c r="T156" s="241"/>
      <c r="AT156" s="128" t="s">
        <v>204</v>
      </c>
      <c r="AU156" s="128" t="s">
        <v>80</v>
      </c>
    </row>
    <row r="157" spans="2:51" s="243" customFormat="1" ht="13.5">
      <c r="B157" s="242"/>
      <c r="D157" s="238" t="s">
        <v>206</v>
      </c>
      <c r="E157" s="244" t="s">
        <v>5</v>
      </c>
      <c r="F157" s="245" t="s">
        <v>256</v>
      </c>
      <c r="H157" s="244" t="s">
        <v>5</v>
      </c>
      <c r="I157" s="27"/>
      <c r="L157" s="242"/>
      <c r="M157" s="246"/>
      <c r="N157" s="247"/>
      <c r="O157" s="247"/>
      <c r="P157" s="247"/>
      <c r="Q157" s="247"/>
      <c r="R157" s="247"/>
      <c r="S157" s="247"/>
      <c r="T157" s="248"/>
      <c r="AT157" s="244" t="s">
        <v>206</v>
      </c>
      <c r="AU157" s="244" t="s">
        <v>80</v>
      </c>
      <c r="AV157" s="243" t="s">
        <v>78</v>
      </c>
      <c r="AW157" s="243" t="s">
        <v>34</v>
      </c>
      <c r="AX157" s="243" t="s">
        <v>71</v>
      </c>
      <c r="AY157" s="244" t="s">
        <v>196</v>
      </c>
    </row>
    <row r="158" spans="2:51" s="250" customFormat="1" ht="13.5">
      <c r="B158" s="249"/>
      <c r="D158" s="238" t="s">
        <v>206</v>
      </c>
      <c r="E158" s="251" t="s">
        <v>5</v>
      </c>
      <c r="F158" s="252" t="s">
        <v>241</v>
      </c>
      <c r="H158" s="253">
        <v>22.473</v>
      </c>
      <c r="I158" s="28"/>
      <c r="L158" s="249"/>
      <c r="M158" s="254"/>
      <c r="N158" s="255"/>
      <c r="O158" s="255"/>
      <c r="P158" s="255"/>
      <c r="Q158" s="255"/>
      <c r="R158" s="255"/>
      <c r="S158" s="255"/>
      <c r="T158" s="256"/>
      <c r="AT158" s="251" t="s">
        <v>206</v>
      </c>
      <c r="AU158" s="251" t="s">
        <v>80</v>
      </c>
      <c r="AV158" s="250" t="s">
        <v>80</v>
      </c>
      <c r="AW158" s="250" t="s">
        <v>34</v>
      </c>
      <c r="AX158" s="250" t="s">
        <v>71</v>
      </c>
      <c r="AY158" s="251" t="s">
        <v>196</v>
      </c>
    </row>
    <row r="159" spans="2:51" s="258" customFormat="1" ht="13.5">
      <c r="B159" s="257"/>
      <c r="D159" s="238" t="s">
        <v>206</v>
      </c>
      <c r="E159" s="259" t="s">
        <v>5</v>
      </c>
      <c r="F159" s="260" t="s">
        <v>209</v>
      </c>
      <c r="H159" s="261">
        <v>22.473</v>
      </c>
      <c r="I159" s="29"/>
      <c r="L159" s="257"/>
      <c r="M159" s="262"/>
      <c r="N159" s="263"/>
      <c r="O159" s="263"/>
      <c r="P159" s="263"/>
      <c r="Q159" s="263"/>
      <c r="R159" s="263"/>
      <c r="S159" s="263"/>
      <c r="T159" s="264"/>
      <c r="AT159" s="259" t="s">
        <v>206</v>
      </c>
      <c r="AU159" s="259" t="s">
        <v>80</v>
      </c>
      <c r="AV159" s="258" t="s">
        <v>203</v>
      </c>
      <c r="AW159" s="258" t="s">
        <v>34</v>
      </c>
      <c r="AX159" s="258" t="s">
        <v>78</v>
      </c>
      <c r="AY159" s="259" t="s">
        <v>196</v>
      </c>
    </row>
    <row r="160" spans="2:65" s="140" customFormat="1" ht="38.25" customHeight="1">
      <c r="B160" s="141"/>
      <c r="C160" s="227" t="s">
        <v>257</v>
      </c>
      <c r="D160" s="227" t="s">
        <v>198</v>
      </c>
      <c r="E160" s="228" t="s">
        <v>258</v>
      </c>
      <c r="F160" s="229" t="s">
        <v>259</v>
      </c>
      <c r="G160" s="230" t="s">
        <v>201</v>
      </c>
      <c r="H160" s="231">
        <v>22.473</v>
      </c>
      <c r="I160" s="26"/>
      <c r="J160" s="232">
        <f>ROUND(I160*H160,2)</f>
        <v>0</v>
      </c>
      <c r="K160" s="229" t="s">
        <v>202</v>
      </c>
      <c r="L160" s="141"/>
      <c r="M160" s="233" t="s">
        <v>5</v>
      </c>
      <c r="N160" s="234" t="s">
        <v>42</v>
      </c>
      <c r="O160" s="142"/>
      <c r="P160" s="235">
        <f>O160*H160</f>
        <v>0</v>
      </c>
      <c r="Q160" s="235">
        <v>0</v>
      </c>
      <c r="R160" s="235">
        <f>Q160*H160</f>
        <v>0</v>
      </c>
      <c r="S160" s="235">
        <v>0</v>
      </c>
      <c r="T160" s="236">
        <f>S160*H160</f>
        <v>0</v>
      </c>
      <c r="AR160" s="128" t="s">
        <v>203</v>
      </c>
      <c r="AT160" s="128" t="s">
        <v>198</v>
      </c>
      <c r="AU160" s="128" t="s">
        <v>80</v>
      </c>
      <c r="AY160" s="128" t="s">
        <v>196</v>
      </c>
      <c r="BE160" s="237">
        <f>IF(N160="základní",J160,0)</f>
        <v>0</v>
      </c>
      <c r="BF160" s="237">
        <f>IF(N160="snížená",J160,0)</f>
        <v>0</v>
      </c>
      <c r="BG160" s="237">
        <f>IF(N160="zákl. přenesená",J160,0)</f>
        <v>0</v>
      </c>
      <c r="BH160" s="237">
        <f>IF(N160="sníž. přenesená",J160,0)</f>
        <v>0</v>
      </c>
      <c r="BI160" s="237">
        <f>IF(N160="nulová",J160,0)</f>
        <v>0</v>
      </c>
      <c r="BJ160" s="128" t="s">
        <v>78</v>
      </c>
      <c r="BK160" s="237">
        <f>ROUND(I160*H160,2)</f>
        <v>0</v>
      </c>
      <c r="BL160" s="128" t="s">
        <v>203</v>
      </c>
      <c r="BM160" s="128" t="s">
        <v>260</v>
      </c>
    </row>
    <row r="161" spans="2:47" s="140" customFormat="1" ht="256.5">
      <c r="B161" s="141"/>
      <c r="D161" s="238" t="s">
        <v>204</v>
      </c>
      <c r="F161" s="239" t="s">
        <v>239</v>
      </c>
      <c r="I161" s="22"/>
      <c r="L161" s="141"/>
      <c r="M161" s="240"/>
      <c r="N161" s="142"/>
      <c r="O161" s="142"/>
      <c r="P161" s="142"/>
      <c r="Q161" s="142"/>
      <c r="R161" s="142"/>
      <c r="S161" s="142"/>
      <c r="T161" s="241"/>
      <c r="AT161" s="128" t="s">
        <v>204</v>
      </c>
      <c r="AU161" s="128" t="s">
        <v>80</v>
      </c>
    </row>
    <row r="162" spans="2:65" s="140" customFormat="1" ht="38.25" customHeight="1">
      <c r="B162" s="141"/>
      <c r="C162" s="227" t="s">
        <v>255</v>
      </c>
      <c r="D162" s="227" t="s">
        <v>198</v>
      </c>
      <c r="E162" s="228" t="s">
        <v>261</v>
      </c>
      <c r="F162" s="229" t="s">
        <v>262</v>
      </c>
      <c r="G162" s="230" t="s">
        <v>201</v>
      </c>
      <c r="H162" s="231">
        <v>144.936</v>
      </c>
      <c r="I162" s="26"/>
      <c r="J162" s="232">
        <f>ROUND(I162*H162,2)</f>
        <v>0</v>
      </c>
      <c r="K162" s="229" t="s">
        <v>202</v>
      </c>
      <c r="L162" s="141"/>
      <c r="M162" s="233" t="s">
        <v>5</v>
      </c>
      <c r="N162" s="234" t="s">
        <v>42</v>
      </c>
      <c r="O162" s="142"/>
      <c r="P162" s="235">
        <f>O162*H162</f>
        <v>0</v>
      </c>
      <c r="Q162" s="235">
        <v>0</v>
      </c>
      <c r="R162" s="235">
        <f>Q162*H162</f>
        <v>0</v>
      </c>
      <c r="S162" s="235">
        <v>0</v>
      </c>
      <c r="T162" s="236">
        <f>S162*H162</f>
        <v>0</v>
      </c>
      <c r="AR162" s="128" t="s">
        <v>203</v>
      </c>
      <c r="AT162" s="128" t="s">
        <v>198</v>
      </c>
      <c r="AU162" s="128" t="s">
        <v>80</v>
      </c>
      <c r="AY162" s="128" t="s">
        <v>196</v>
      </c>
      <c r="BE162" s="237">
        <f>IF(N162="základní",J162,0)</f>
        <v>0</v>
      </c>
      <c r="BF162" s="237">
        <f>IF(N162="snížená",J162,0)</f>
        <v>0</v>
      </c>
      <c r="BG162" s="237">
        <f>IF(N162="zákl. přenesená",J162,0)</f>
        <v>0</v>
      </c>
      <c r="BH162" s="237">
        <f>IF(N162="sníž. přenesená",J162,0)</f>
        <v>0</v>
      </c>
      <c r="BI162" s="237">
        <f>IF(N162="nulová",J162,0)</f>
        <v>0</v>
      </c>
      <c r="BJ162" s="128" t="s">
        <v>78</v>
      </c>
      <c r="BK162" s="237">
        <f>ROUND(I162*H162,2)</f>
        <v>0</v>
      </c>
      <c r="BL162" s="128" t="s">
        <v>203</v>
      </c>
      <c r="BM162" s="128" t="s">
        <v>263</v>
      </c>
    </row>
    <row r="163" spans="2:47" s="140" customFormat="1" ht="243">
      <c r="B163" s="141"/>
      <c r="D163" s="238" t="s">
        <v>204</v>
      </c>
      <c r="F163" s="239" t="s">
        <v>264</v>
      </c>
      <c r="I163" s="22"/>
      <c r="L163" s="141"/>
      <c r="M163" s="240"/>
      <c r="N163" s="142"/>
      <c r="O163" s="142"/>
      <c r="P163" s="142"/>
      <c r="Q163" s="142"/>
      <c r="R163" s="142"/>
      <c r="S163" s="142"/>
      <c r="T163" s="241"/>
      <c r="AT163" s="128" t="s">
        <v>204</v>
      </c>
      <c r="AU163" s="128" t="s">
        <v>80</v>
      </c>
    </row>
    <row r="164" spans="2:51" s="243" customFormat="1" ht="13.5">
      <c r="B164" s="242"/>
      <c r="D164" s="238" t="s">
        <v>206</v>
      </c>
      <c r="E164" s="244" t="s">
        <v>5</v>
      </c>
      <c r="F164" s="245" t="s">
        <v>265</v>
      </c>
      <c r="H164" s="244" t="s">
        <v>5</v>
      </c>
      <c r="I164" s="27"/>
      <c r="L164" s="242"/>
      <c r="M164" s="246"/>
      <c r="N164" s="247"/>
      <c r="O164" s="247"/>
      <c r="P164" s="247"/>
      <c r="Q164" s="247"/>
      <c r="R164" s="247"/>
      <c r="S164" s="247"/>
      <c r="T164" s="248"/>
      <c r="AT164" s="244" t="s">
        <v>206</v>
      </c>
      <c r="AU164" s="244" t="s">
        <v>80</v>
      </c>
      <c r="AV164" s="243" t="s">
        <v>78</v>
      </c>
      <c r="AW164" s="243" t="s">
        <v>34</v>
      </c>
      <c r="AX164" s="243" t="s">
        <v>71</v>
      </c>
      <c r="AY164" s="244" t="s">
        <v>196</v>
      </c>
    </row>
    <row r="165" spans="2:51" s="250" customFormat="1" ht="13.5">
      <c r="B165" s="249"/>
      <c r="D165" s="238" t="s">
        <v>206</v>
      </c>
      <c r="E165" s="251" t="s">
        <v>5</v>
      </c>
      <c r="F165" s="252" t="s">
        <v>266</v>
      </c>
      <c r="H165" s="253">
        <v>144.936</v>
      </c>
      <c r="I165" s="28"/>
      <c r="L165" s="249"/>
      <c r="M165" s="254"/>
      <c r="N165" s="255"/>
      <c r="O165" s="255"/>
      <c r="P165" s="255"/>
      <c r="Q165" s="255"/>
      <c r="R165" s="255"/>
      <c r="S165" s="255"/>
      <c r="T165" s="256"/>
      <c r="AT165" s="251" t="s">
        <v>206</v>
      </c>
      <c r="AU165" s="251" t="s">
        <v>80</v>
      </c>
      <c r="AV165" s="250" t="s">
        <v>80</v>
      </c>
      <c r="AW165" s="250" t="s">
        <v>34</v>
      </c>
      <c r="AX165" s="250" t="s">
        <v>71</v>
      </c>
      <c r="AY165" s="251" t="s">
        <v>196</v>
      </c>
    </row>
    <row r="166" spans="2:51" s="258" customFormat="1" ht="13.5">
      <c r="B166" s="257"/>
      <c r="D166" s="238" t="s">
        <v>206</v>
      </c>
      <c r="E166" s="259" t="s">
        <v>5</v>
      </c>
      <c r="F166" s="260" t="s">
        <v>209</v>
      </c>
      <c r="H166" s="261">
        <v>144.936</v>
      </c>
      <c r="I166" s="29"/>
      <c r="L166" s="257"/>
      <c r="M166" s="262"/>
      <c r="N166" s="263"/>
      <c r="O166" s="263"/>
      <c r="P166" s="263"/>
      <c r="Q166" s="263"/>
      <c r="R166" s="263"/>
      <c r="S166" s="263"/>
      <c r="T166" s="264"/>
      <c r="AT166" s="259" t="s">
        <v>206</v>
      </c>
      <c r="AU166" s="259" t="s">
        <v>80</v>
      </c>
      <c r="AV166" s="258" t="s">
        <v>203</v>
      </c>
      <c r="AW166" s="258" t="s">
        <v>34</v>
      </c>
      <c r="AX166" s="258" t="s">
        <v>78</v>
      </c>
      <c r="AY166" s="259" t="s">
        <v>196</v>
      </c>
    </row>
    <row r="167" spans="2:65" s="140" customFormat="1" ht="38.25" customHeight="1">
      <c r="B167" s="141"/>
      <c r="C167" s="227" t="s">
        <v>11</v>
      </c>
      <c r="D167" s="227" t="s">
        <v>198</v>
      </c>
      <c r="E167" s="228" t="s">
        <v>267</v>
      </c>
      <c r="F167" s="229" t="s">
        <v>268</v>
      </c>
      <c r="G167" s="230" t="s">
        <v>201</v>
      </c>
      <c r="H167" s="231">
        <v>8.856</v>
      </c>
      <c r="I167" s="26"/>
      <c r="J167" s="232">
        <f>ROUND(I167*H167,2)</f>
        <v>0</v>
      </c>
      <c r="K167" s="229" t="s">
        <v>202</v>
      </c>
      <c r="L167" s="141"/>
      <c r="M167" s="233" t="s">
        <v>5</v>
      </c>
      <c r="N167" s="234" t="s">
        <v>42</v>
      </c>
      <c r="O167" s="142"/>
      <c r="P167" s="235">
        <f>O167*H167</f>
        <v>0</v>
      </c>
      <c r="Q167" s="235">
        <v>0</v>
      </c>
      <c r="R167" s="235">
        <f>Q167*H167</f>
        <v>0</v>
      </c>
      <c r="S167" s="235">
        <v>0</v>
      </c>
      <c r="T167" s="236">
        <f>S167*H167</f>
        <v>0</v>
      </c>
      <c r="AR167" s="128" t="s">
        <v>203</v>
      </c>
      <c r="AT167" s="128" t="s">
        <v>198</v>
      </c>
      <c r="AU167" s="128" t="s">
        <v>80</v>
      </c>
      <c r="AY167" s="128" t="s">
        <v>196</v>
      </c>
      <c r="BE167" s="237">
        <f>IF(N167="základní",J167,0)</f>
        <v>0</v>
      </c>
      <c r="BF167" s="237">
        <f>IF(N167="snížená",J167,0)</f>
        <v>0</v>
      </c>
      <c r="BG167" s="237">
        <f>IF(N167="zákl. přenesená",J167,0)</f>
        <v>0</v>
      </c>
      <c r="BH167" s="237">
        <f>IF(N167="sníž. přenesená",J167,0)</f>
        <v>0</v>
      </c>
      <c r="BI167" s="237">
        <f>IF(N167="nulová",J167,0)</f>
        <v>0</v>
      </c>
      <c r="BJ167" s="128" t="s">
        <v>78</v>
      </c>
      <c r="BK167" s="237">
        <f>ROUND(I167*H167,2)</f>
        <v>0</v>
      </c>
      <c r="BL167" s="128" t="s">
        <v>203</v>
      </c>
      <c r="BM167" s="128" t="s">
        <v>269</v>
      </c>
    </row>
    <row r="168" spans="2:47" s="140" customFormat="1" ht="243">
      <c r="B168" s="141"/>
      <c r="D168" s="238" t="s">
        <v>204</v>
      </c>
      <c r="F168" s="239" t="s">
        <v>264</v>
      </c>
      <c r="I168" s="22"/>
      <c r="L168" s="141"/>
      <c r="M168" s="240"/>
      <c r="N168" s="142"/>
      <c r="O168" s="142"/>
      <c r="P168" s="142"/>
      <c r="Q168" s="142"/>
      <c r="R168" s="142"/>
      <c r="S168" s="142"/>
      <c r="T168" s="241"/>
      <c r="AT168" s="128" t="s">
        <v>204</v>
      </c>
      <c r="AU168" s="128" t="s">
        <v>80</v>
      </c>
    </row>
    <row r="169" spans="2:51" s="243" customFormat="1" ht="13.5">
      <c r="B169" s="242"/>
      <c r="D169" s="238" t="s">
        <v>206</v>
      </c>
      <c r="E169" s="244" t="s">
        <v>5</v>
      </c>
      <c r="F169" s="245" t="s">
        <v>270</v>
      </c>
      <c r="H169" s="244" t="s">
        <v>5</v>
      </c>
      <c r="I169" s="27"/>
      <c r="L169" s="242"/>
      <c r="M169" s="246"/>
      <c r="N169" s="247"/>
      <c r="O169" s="247"/>
      <c r="P169" s="247"/>
      <c r="Q169" s="247"/>
      <c r="R169" s="247"/>
      <c r="S169" s="247"/>
      <c r="T169" s="248"/>
      <c r="AT169" s="244" t="s">
        <v>206</v>
      </c>
      <c r="AU169" s="244" t="s">
        <v>80</v>
      </c>
      <c r="AV169" s="243" t="s">
        <v>78</v>
      </c>
      <c r="AW169" s="243" t="s">
        <v>34</v>
      </c>
      <c r="AX169" s="243" t="s">
        <v>71</v>
      </c>
      <c r="AY169" s="244" t="s">
        <v>196</v>
      </c>
    </row>
    <row r="170" spans="2:51" s="250" customFormat="1" ht="13.5">
      <c r="B170" s="249"/>
      <c r="D170" s="238" t="s">
        <v>206</v>
      </c>
      <c r="E170" s="251" t="s">
        <v>5</v>
      </c>
      <c r="F170" s="252" t="s">
        <v>271</v>
      </c>
      <c r="H170" s="253">
        <v>8.856</v>
      </c>
      <c r="I170" s="28"/>
      <c r="L170" s="249"/>
      <c r="M170" s="254"/>
      <c r="N170" s="255"/>
      <c r="O170" s="255"/>
      <c r="P170" s="255"/>
      <c r="Q170" s="255"/>
      <c r="R170" s="255"/>
      <c r="S170" s="255"/>
      <c r="T170" s="256"/>
      <c r="AT170" s="251" t="s">
        <v>206</v>
      </c>
      <c r="AU170" s="251" t="s">
        <v>80</v>
      </c>
      <c r="AV170" s="250" t="s">
        <v>80</v>
      </c>
      <c r="AW170" s="250" t="s">
        <v>34</v>
      </c>
      <c r="AX170" s="250" t="s">
        <v>71</v>
      </c>
      <c r="AY170" s="251" t="s">
        <v>196</v>
      </c>
    </row>
    <row r="171" spans="2:51" s="258" customFormat="1" ht="13.5">
      <c r="B171" s="257"/>
      <c r="D171" s="238" t="s">
        <v>206</v>
      </c>
      <c r="E171" s="259" t="s">
        <v>5</v>
      </c>
      <c r="F171" s="260" t="s">
        <v>209</v>
      </c>
      <c r="H171" s="261">
        <v>8.856</v>
      </c>
      <c r="I171" s="29"/>
      <c r="L171" s="257"/>
      <c r="M171" s="262"/>
      <c r="N171" s="263"/>
      <c r="O171" s="263"/>
      <c r="P171" s="263"/>
      <c r="Q171" s="263"/>
      <c r="R171" s="263"/>
      <c r="S171" s="263"/>
      <c r="T171" s="264"/>
      <c r="AT171" s="259" t="s">
        <v>206</v>
      </c>
      <c r="AU171" s="259" t="s">
        <v>80</v>
      </c>
      <c r="AV171" s="258" t="s">
        <v>203</v>
      </c>
      <c r="AW171" s="258" t="s">
        <v>34</v>
      </c>
      <c r="AX171" s="258" t="s">
        <v>78</v>
      </c>
      <c r="AY171" s="259" t="s">
        <v>196</v>
      </c>
    </row>
    <row r="172" spans="2:65" s="140" customFormat="1" ht="25.5" customHeight="1">
      <c r="B172" s="141"/>
      <c r="C172" s="227" t="s">
        <v>263</v>
      </c>
      <c r="D172" s="227" t="s">
        <v>198</v>
      </c>
      <c r="E172" s="228" t="s">
        <v>272</v>
      </c>
      <c r="F172" s="229" t="s">
        <v>273</v>
      </c>
      <c r="G172" s="230" t="s">
        <v>201</v>
      </c>
      <c r="H172" s="231">
        <v>68.04</v>
      </c>
      <c r="I172" s="26"/>
      <c r="J172" s="232">
        <f>ROUND(I172*H172,2)</f>
        <v>0</v>
      </c>
      <c r="K172" s="229" t="s">
        <v>202</v>
      </c>
      <c r="L172" s="141"/>
      <c r="M172" s="233" t="s">
        <v>5</v>
      </c>
      <c r="N172" s="234" t="s">
        <v>42</v>
      </c>
      <c r="O172" s="142"/>
      <c r="P172" s="235">
        <f>O172*H172</f>
        <v>0</v>
      </c>
      <c r="Q172" s="235">
        <v>0</v>
      </c>
      <c r="R172" s="235">
        <f>Q172*H172</f>
        <v>0</v>
      </c>
      <c r="S172" s="235">
        <v>0</v>
      </c>
      <c r="T172" s="236">
        <f>S172*H172</f>
        <v>0</v>
      </c>
      <c r="AR172" s="128" t="s">
        <v>203</v>
      </c>
      <c r="AT172" s="128" t="s">
        <v>198</v>
      </c>
      <c r="AU172" s="128" t="s">
        <v>80</v>
      </c>
      <c r="AY172" s="128" t="s">
        <v>196</v>
      </c>
      <c r="BE172" s="237">
        <f>IF(N172="základní",J172,0)</f>
        <v>0</v>
      </c>
      <c r="BF172" s="237">
        <f>IF(N172="snížená",J172,0)</f>
        <v>0</v>
      </c>
      <c r="BG172" s="237">
        <f>IF(N172="zákl. přenesená",J172,0)</f>
        <v>0</v>
      </c>
      <c r="BH172" s="237">
        <f>IF(N172="sníž. přenesená",J172,0)</f>
        <v>0</v>
      </c>
      <c r="BI172" s="237">
        <f>IF(N172="nulová",J172,0)</f>
        <v>0</v>
      </c>
      <c r="BJ172" s="128" t="s">
        <v>78</v>
      </c>
      <c r="BK172" s="237">
        <f>ROUND(I172*H172,2)</f>
        <v>0</v>
      </c>
      <c r="BL172" s="128" t="s">
        <v>203</v>
      </c>
      <c r="BM172" s="128" t="s">
        <v>274</v>
      </c>
    </row>
    <row r="173" spans="2:47" s="140" customFormat="1" ht="175.5">
      <c r="B173" s="141"/>
      <c r="D173" s="238" t="s">
        <v>204</v>
      </c>
      <c r="F173" s="239" t="s">
        <v>275</v>
      </c>
      <c r="I173" s="22"/>
      <c r="L173" s="141"/>
      <c r="M173" s="240"/>
      <c r="N173" s="142"/>
      <c r="O173" s="142"/>
      <c r="P173" s="142"/>
      <c r="Q173" s="142"/>
      <c r="R173" s="142"/>
      <c r="S173" s="142"/>
      <c r="T173" s="241"/>
      <c r="AT173" s="128" t="s">
        <v>204</v>
      </c>
      <c r="AU173" s="128" t="s">
        <v>80</v>
      </c>
    </row>
    <row r="174" spans="2:51" s="243" customFormat="1" ht="13.5">
      <c r="B174" s="242"/>
      <c r="D174" s="238" t="s">
        <v>206</v>
      </c>
      <c r="E174" s="244" t="s">
        <v>5</v>
      </c>
      <c r="F174" s="245" t="s">
        <v>276</v>
      </c>
      <c r="H174" s="244" t="s">
        <v>5</v>
      </c>
      <c r="I174" s="27"/>
      <c r="L174" s="242"/>
      <c r="M174" s="246"/>
      <c r="N174" s="247"/>
      <c r="O174" s="247"/>
      <c r="P174" s="247"/>
      <c r="Q174" s="247"/>
      <c r="R174" s="247"/>
      <c r="S174" s="247"/>
      <c r="T174" s="248"/>
      <c r="AT174" s="244" t="s">
        <v>206</v>
      </c>
      <c r="AU174" s="244" t="s">
        <v>80</v>
      </c>
      <c r="AV174" s="243" t="s">
        <v>78</v>
      </c>
      <c r="AW174" s="243" t="s">
        <v>34</v>
      </c>
      <c r="AX174" s="243" t="s">
        <v>71</v>
      </c>
      <c r="AY174" s="244" t="s">
        <v>196</v>
      </c>
    </row>
    <row r="175" spans="2:51" s="250" customFormat="1" ht="13.5">
      <c r="B175" s="249"/>
      <c r="D175" s="238" t="s">
        <v>206</v>
      </c>
      <c r="E175" s="251" t="s">
        <v>5</v>
      </c>
      <c r="F175" s="252" t="s">
        <v>277</v>
      </c>
      <c r="H175" s="253">
        <v>68.04</v>
      </c>
      <c r="I175" s="28"/>
      <c r="L175" s="249"/>
      <c r="M175" s="254"/>
      <c r="N175" s="255"/>
      <c r="O175" s="255"/>
      <c r="P175" s="255"/>
      <c r="Q175" s="255"/>
      <c r="R175" s="255"/>
      <c r="S175" s="255"/>
      <c r="T175" s="256"/>
      <c r="AT175" s="251" t="s">
        <v>206</v>
      </c>
      <c r="AU175" s="251" t="s">
        <v>80</v>
      </c>
      <c r="AV175" s="250" t="s">
        <v>80</v>
      </c>
      <c r="AW175" s="250" t="s">
        <v>34</v>
      </c>
      <c r="AX175" s="250" t="s">
        <v>71</v>
      </c>
      <c r="AY175" s="251" t="s">
        <v>196</v>
      </c>
    </row>
    <row r="176" spans="2:51" s="258" customFormat="1" ht="13.5">
      <c r="B176" s="257"/>
      <c r="D176" s="238" t="s">
        <v>206</v>
      </c>
      <c r="E176" s="259" t="s">
        <v>5</v>
      </c>
      <c r="F176" s="260" t="s">
        <v>209</v>
      </c>
      <c r="H176" s="261">
        <v>68.04</v>
      </c>
      <c r="I176" s="29"/>
      <c r="L176" s="257"/>
      <c r="M176" s="262"/>
      <c r="N176" s="263"/>
      <c r="O176" s="263"/>
      <c r="P176" s="263"/>
      <c r="Q176" s="263"/>
      <c r="R176" s="263"/>
      <c r="S176" s="263"/>
      <c r="T176" s="264"/>
      <c r="AT176" s="259" t="s">
        <v>206</v>
      </c>
      <c r="AU176" s="259" t="s">
        <v>80</v>
      </c>
      <c r="AV176" s="258" t="s">
        <v>203</v>
      </c>
      <c r="AW176" s="258" t="s">
        <v>34</v>
      </c>
      <c r="AX176" s="258" t="s">
        <v>78</v>
      </c>
      <c r="AY176" s="259" t="s">
        <v>196</v>
      </c>
    </row>
    <row r="177" spans="2:65" s="140" customFormat="1" ht="16.5" customHeight="1">
      <c r="B177" s="141"/>
      <c r="C177" s="227" t="s">
        <v>278</v>
      </c>
      <c r="D177" s="227" t="s">
        <v>198</v>
      </c>
      <c r="E177" s="228" t="s">
        <v>279</v>
      </c>
      <c r="F177" s="229" t="s">
        <v>280</v>
      </c>
      <c r="G177" s="230" t="s">
        <v>201</v>
      </c>
      <c r="H177" s="231">
        <v>76.896</v>
      </c>
      <c r="I177" s="26"/>
      <c r="J177" s="232">
        <f>ROUND(I177*H177,2)</f>
        <v>0</v>
      </c>
      <c r="K177" s="229" t="s">
        <v>202</v>
      </c>
      <c r="L177" s="141"/>
      <c r="M177" s="233" t="s">
        <v>5</v>
      </c>
      <c r="N177" s="234" t="s">
        <v>42</v>
      </c>
      <c r="O177" s="142"/>
      <c r="P177" s="235">
        <f>O177*H177</f>
        <v>0</v>
      </c>
      <c r="Q177" s="235">
        <v>0</v>
      </c>
      <c r="R177" s="235">
        <f>Q177*H177</f>
        <v>0</v>
      </c>
      <c r="S177" s="235">
        <v>0</v>
      </c>
      <c r="T177" s="236">
        <f>S177*H177</f>
        <v>0</v>
      </c>
      <c r="AR177" s="128" t="s">
        <v>203</v>
      </c>
      <c r="AT177" s="128" t="s">
        <v>198</v>
      </c>
      <c r="AU177" s="128" t="s">
        <v>80</v>
      </c>
      <c r="AY177" s="128" t="s">
        <v>196</v>
      </c>
      <c r="BE177" s="237">
        <f>IF(N177="základní",J177,0)</f>
        <v>0</v>
      </c>
      <c r="BF177" s="237">
        <f>IF(N177="snížená",J177,0)</f>
        <v>0</v>
      </c>
      <c r="BG177" s="237">
        <f>IF(N177="zákl. přenesená",J177,0)</f>
        <v>0</v>
      </c>
      <c r="BH177" s="237">
        <f>IF(N177="sníž. přenesená",J177,0)</f>
        <v>0</v>
      </c>
      <c r="BI177" s="237">
        <f>IF(N177="nulová",J177,0)</f>
        <v>0</v>
      </c>
      <c r="BJ177" s="128" t="s">
        <v>78</v>
      </c>
      <c r="BK177" s="237">
        <f>ROUND(I177*H177,2)</f>
        <v>0</v>
      </c>
      <c r="BL177" s="128" t="s">
        <v>203</v>
      </c>
      <c r="BM177" s="128" t="s">
        <v>281</v>
      </c>
    </row>
    <row r="178" spans="2:47" s="140" customFormat="1" ht="378">
      <c r="B178" s="141"/>
      <c r="D178" s="238" t="s">
        <v>204</v>
      </c>
      <c r="F178" s="239" t="s">
        <v>282</v>
      </c>
      <c r="I178" s="22"/>
      <c r="L178" s="141"/>
      <c r="M178" s="240"/>
      <c r="N178" s="142"/>
      <c r="O178" s="142"/>
      <c r="P178" s="142"/>
      <c r="Q178" s="142"/>
      <c r="R178" s="142"/>
      <c r="S178" s="142"/>
      <c r="T178" s="241"/>
      <c r="AT178" s="128" t="s">
        <v>204</v>
      </c>
      <c r="AU178" s="128" t="s">
        <v>80</v>
      </c>
    </row>
    <row r="179" spans="2:65" s="140" customFormat="1" ht="25.5" customHeight="1">
      <c r="B179" s="141"/>
      <c r="C179" s="227" t="s">
        <v>269</v>
      </c>
      <c r="D179" s="227" t="s">
        <v>198</v>
      </c>
      <c r="E179" s="228" t="s">
        <v>283</v>
      </c>
      <c r="F179" s="229" t="s">
        <v>284</v>
      </c>
      <c r="G179" s="230" t="s">
        <v>285</v>
      </c>
      <c r="H179" s="231">
        <v>138.413</v>
      </c>
      <c r="I179" s="26"/>
      <c r="J179" s="232">
        <f>ROUND(I179*H179,2)</f>
        <v>0</v>
      </c>
      <c r="K179" s="229" t="s">
        <v>202</v>
      </c>
      <c r="L179" s="141"/>
      <c r="M179" s="233" t="s">
        <v>5</v>
      </c>
      <c r="N179" s="234" t="s">
        <v>42</v>
      </c>
      <c r="O179" s="142"/>
      <c r="P179" s="235">
        <f>O179*H179</f>
        <v>0</v>
      </c>
      <c r="Q179" s="235">
        <v>0</v>
      </c>
      <c r="R179" s="235">
        <f>Q179*H179</f>
        <v>0</v>
      </c>
      <c r="S179" s="235">
        <v>0</v>
      </c>
      <c r="T179" s="236">
        <f>S179*H179</f>
        <v>0</v>
      </c>
      <c r="AR179" s="128" t="s">
        <v>203</v>
      </c>
      <c r="AT179" s="128" t="s">
        <v>198</v>
      </c>
      <c r="AU179" s="128" t="s">
        <v>80</v>
      </c>
      <c r="AY179" s="128" t="s">
        <v>196</v>
      </c>
      <c r="BE179" s="237">
        <f>IF(N179="základní",J179,0)</f>
        <v>0</v>
      </c>
      <c r="BF179" s="237">
        <f>IF(N179="snížená",J179,0)</f>
        <v>0</v>
      </c>
      <c r="BG179" s="237">
        <f>IF(N179="zákl. přenesená",J179,0)</f>
        <v>0</v>
      </c>
      <c r="BH179" s="237">
        <f>IF(N179="sníž. přenesená",J179,0)</f>
        <v>0</v>
      </c>
      <c r="BI179" s="237">
        <f>IF(N179="nulová",J179,0)</f>
        <v>0</v>
      </c>
      <c r="BJ179" s="128" t="s">
        <v>78</v>
      </c>
      <c r="BK179" s="237">
        <f>ROUND(I179*H179,2)</f>
        <v>0</v>
      </c>
      <c r="BL179" s="128" t="s">
        <v>203</v>
      </c>
      <c r="BM179" s="128" t="s">
        <v>286</v>
      </c>
    </row>
    <row r="180" spans="2:47" s="140" customFormat="1" ht="40.5">
      <c r="B180" s="141"/>
      <c r="D180" s="238" t="s">
        <v>204</v>
      </c>
      <c r="F180" s="239" t="s">
        <v>287</v>
      </c>
      <c r="I180" s="22"/>
      <c r="L180" s="141"/>
      <c r="M180" s="240"/>
      <c r="N180" s="142"/>
      <c r="O180" s="142"/>
      <c r="P180" s="142"/>
      <c r="Q180" s="142"/>
      <c r="R180" s="142"/>
      <c r="S180" s="142"/>
      <c r="T180" s="241"/>
      <c r="AT180" s="128" t="s">
        <v>204</v>
      </c>
      <c r="AU180" s="128" t="s">
        <v>80</v>
      </c>
    </row>
    <row r="181" spans="2:51" s="250" customFormat="1" ht="13.5">
      <c r="B181" s="249"/>
      <c r="D181" s="238" t="s">
        <v>206</v>
      </c>
      <c r="E181" s="251" t="s">
        <v>5</v>
      </c>
      <c r="F181" s="252" t="s">
        <v>288</v>
      </c>
      <c r="H181" s="253">
        <v>138.413</v>
      </c>
      <c r="I181" s="28"/>
      <c r="L181" s="249"/>
      <c r="M181" s="254"/>
      <c r="N181" s="255"/>
      <c r="O181" s="255"/>
      <c r="P181" s="255"/>
      <c r="Q181" s="255"/>
      <c r="R181" s="255"/>
      <c r="S181" s="255"/>
      <c r="T181" s="256"/>
      <c r="AT181" s="251" t="s">
        <v>206</v>
      </c>
      <c r="AU181" s="251" t="s">
        <v>80</v>
      </c>
      <c r="AV181" s="250" t="s">
        <v>80</v>
      </c>
      <c r="AW181" s="250" t="s">
        <v>34</v>
      </c>
      <c r="AX181" s="250" t="s">
        <v>71</v>
      </c>
      <c r="AY181" s="251" t="s">
        <v>196</v>
      </c>
    </row>
    <row r="182" spans="2:51" s="258" customFormat="1" ht="13.5">
      <c r="B182" s="257"/>
      <c r="D182" s="238" t="s">
        <v>206</v>
      </c>
      <c r="E182" s="259" t="s">
        <v>5</v>
      </c>
      <c r="F182" s="260" t="s">
        <v>209</v>
      </c>
      <c r="H182" s="261">
        <v>138.413</v>
      </c>
      <c r="I182" s="29"/>
      <c r="L182" s="257"/>
      <c r="M182" s="262"/>
      <c r="N182" s="263"/>
      <c r="O182" s="263"/>
      <c r="P182" s="263"/>
      <c r="Q182" s="263"/>
      <c r="R182" s="263"/>
      <c r="S182" s="263"/>
      <c r="T182" s="264"/>
      <c r="AT182" s="259" t="s">
        <v>206</v>
      </c>
      <c r="AU182" s="259" t="s">
        <v>80</v>
      </c>
      <c r="AV182" s="258" t="s">
        <v>203</v>
      </c>
      <c r="AW182" s="258" t="s">
        <v>34</v>
      </c>
      <c r="AX182" s="258" t="s">
        <v>78</v>
      </c>
      <c r="AY182" s="259" t="s">
        <v>196</v>
      </c>
    </row>
    <row r="183" spans="2:65" s="140" customFormat="1" ht="25.5" customHeight="1">
      <c r="B183" s="141"/>
      <c r="C183" s="227" t="s">
        <v>289</v>
      </c>
      <c r="D183" s="227" t="s">
        <v>198</v>
      </c>
      <c r="E183" s="228" t="s">
        <v>290</v>
      </c>
      <c r="F183" s="229" t="s">
        <v>291</v>
      </c>
      <c r="G183" s="230" t="s">
        <v>201</v>
      </c>
      <c r="H183" s="231">
        <v>68.043</v>
      </c>
      <c r="I183" s="26"/>
      <c r="J183" s="232">
        <f>ROUND(I183*H183,2)</f>
        <v>0</v>
      </c>
      <c r="K183" s="229" t="s">
        <v>202</v>
      </c>
      <c r="L183" s="141"/>
      <c r="M183" s="233" t="s">
        <v>5</v>
      </c>
      <c r="N183" s="234" t="s">
        <v>42</v>
      </c>
      <c r="O183" s="142"/>
      <c r="P183" s="235">
        <f>O183*H183</f>
        <v>0</v>
      </c>
      <c r="Q183" s="235">
        <v>0</v>
      </c>
      <c r="R183" s="235">
        <f>Q183*H183</f>
        <v>0</v>
      </c>
      <c r="S183" s="235">
        <v>0</v>
      </c>
      <c r="T183" s="236">
        <f>S183*H183</f>
        <v>0</v>
      </c>
      <c r="AR183" s="128" t="s">
        <v>203</v>
      </c>
      <c r="AT183" s="128" t="s">
        <v>198</v>
      </c>
      <c r="AU183" s="128" t="s">
        <v>80</v>
      </c>
      <c r="AY183" s="128" t="s">
        <v>196</v>
      </c>
      <c r="BE183" s="237">
        <f>IF(N183="základní",J183,0)</f>
        <v>0</v>
      </c>
      <c r="BF183" s="237">
        <f>IF(N183="snížená",J183,0)</f>
        <v>0</v>
      </c>
      <c r="BG183" s="237">
        <f>IF(N183="zákl. přenesená",J183,0)</f>
        <v>0</v>
      </c>
      <c r="BH183" s="237">
        <f>IF(N183="sníž. přenesená",J183,0)</f>
        <v>0</v>
      </c>
      <c r="BI183" s="237">
        <f>IF(N183="nulová",J183,0)</f>
        <v>0</v>
      </c>
      <c r="BJ183" s="128" t="s">
        <v>78</v>
      </c>
      <c r="BK183" s="237">
        <f>ROUND(I183*H183,2)</f>
        <v>0</v>
      </c>
      <c r="BL183" s="128" t="s">
        <v>203</v>
      </c>
      <c r="BM183" s="128" t="s">
        <v>292</v>
      </c>
    </row>
    <row r="184" spans="2:47" s="140" customFormat="1" ht="409.5">
      <c r="B184" s="141"/>
      <c r="D184" s="238" t="s">
        <v>204</v>
      </c>
      <c r="F184" s="265" t="s">
        <v>293</v>
      </c>
      <c r="I184" s="22"/>
      <c r="L184" s="141"/>
      <c r="M184" s="240"/>
      <c r="N184" s="142"/>
      <c r="O184" s="142"/>
      <c r="P184" s="142"/>
      <c r="Q184" s="142"/>
      <c r="R184" s="142"/>
      <c r="S184" s="142"/>
      <c r="T184" s="241"/>
      <c r="AT184" s="128" t="s">
        <v>204</v>
      </c>
      <c r="AU184" s="128" t="s">
        <v>80</v>
      </c>
    </row>
    <row r="185" spans="2:65" s="140" customFormat="1" ht="25.5" customHeight="1">
      <c r="B185" s="141"/>
      <c r="C185" s="227" t="s">
        <v>274</v>
      </c>
      <c r="D185" s="227" t="s">
        <v>198</v>
      </c>
      <c r="E185" s="228" t="s">
        <v>294</v>
      </c>
      <c r="F185" s="229" t="s">
        <v>295</v>
      </c>
      <c r="G185" s="230" t="s">
        <v>201</v>
      </c>
      <c r="H185" s="231">
        <v>12.662</v>
      </c>
      <c r="I185" s="26"/>
      <c r="J185" s="232">
        <f>ROUND(I185*H185,2)</f>
        <v>0</v>
      </c>
      <c r="K185" s="229" t="s">
        <v>202</v>
      </c>
      <c r="L185" s="141"/>
      <c r="M185" s="233" t="s">
        <v>5</v>
      </c>
      <c r="N185" s="234" t="s">
        <v>42</v>
      </c>
      <c r="O185" s="142"/>
      <c r="P185" s="235">
        <f>O185*H185</f>
        <v>0</v>
      </c>
      <c r="Q185" s="235">
        <v>0</v>
      </c>
      <c r="R185" s="235">
        <f>Q185*H185</f>
        <v>0</v>
      </c>
      <c r="S185" s="235">
        <v>0</v>
      </c>
      <c r="T185" s="236">
        <f>S185*H185</f>
        <v>0</v>
      </c>
      <c r="AR185" s="128" t="s">
        <v>203</v>
      </c>
      <c r="AT185" s="128" t="s">
        <v>198</v>
      </c>
      <c r="AU185" s="128" t="s">
        <v>80</v>
      </c>
      <c r="AY185" s="128" t="s">
        <v>196</v>
      </c>
      <c r="BE185" s="237">
        <f>IF(N185="základní",J185,0)</f>
        <v>0</v>
      </c>
      <c r="BF185" s="237">
        <f>IF(N185="snížená",J185,0)</f>
        <v>0</v>
      </c>
      <c r="BG185" s="237">
        <f>IF(N185="zákl. přenesená",J185,0)</f>
        <v>0</v>
      </c>
      <c r="BH185" s="237">
        <f>IF(N185="sníž. přenesená",J185,0)</f>
        <v>0</v>
      </c>
      <c r="BI185" s="237">
        <f>IF(N185="nulová",J185,0)</f>
        <v>0</v>
      </c>
      <c r="BJ185" s="128" t="s">
        <v>78</v>
      </c>
      <c r="BK185" s="237">
        <f>ROUND(I185*H185,2)</f>
        <v>0</v>
      </c>
      <c r="BL185" s="128" t="s">
        <v>203</v>
      </c>
      <c r="BM185" s="128" t="s">
        <v>296</v>
      </c>
    </row>
    <row r="186" spans="2:47" s="140" customFormat="1" ht="409.5">
      <c r="B186" s="141"/>
      <c r="D186" s="238" t="s">
        <v>204</v>
      </c>
      <c r="F186" s="265" t="s">
        <v>293</v>
      </c>
      <c r="I186" s="22"/>
      <c r="L186" s="141"/>
      <c r="M186" s="240"/>
      <c r="N186" s="142"/>
      <c r="O186" s="142"/>
      <c r="P186" s="142"/>
      <c r="Q186" s="142"/>
      <c r="R186" s="142"/>
      <c r="S186" s="142"/>
      <c r="T186" s="241"/>
      <c r="AT186" s="128" t="s">
        <v>204</v>
      </c>
      <c r="AU186" s="128" t="s">
        <v>80</v>
      </c>
    </row>
    <row r="187" spans="2:65" s="140" customFormat="1" ht="16.5" customHeight="1">
      <c r="B187" s="141"/>
      <c r="C187" s="266" t="s">
        <v>10</v>
      </c>
      <c r="D187" s="266" t="s">
        <v>297</v>
      </c>
      <c r="E187" s="267" t="s">
        <v>298</v>
      </c>
      <c r="F187" s="268" t="s">
        <v>299</v>
      </c>
      <c r="G187" s="269" t="s">
        <v>285</v>
      </c>
      <c r="H187" s="270">
        <v>21.526</v>
      </c>
      <c r="I187" s="30"/>
      <c r="J187" s="271">
        <f>ROUND(I187*H187,2)</f>
        <v>0</v>
      </c>
      <c r="K187" s="268" t="s">
        <v>202</v>
      </c>
      <c r="L187" s="272"/>
      <c r="M187" s="273" t="s">
        <v>5</v>
      </c>
      <c r="N187" s="274" t="s">
        <v>42</v>
      </c>
      <c r="O187" s="142"/>
      <c r="P187" s="235">
        <f>O187*H187</f>
        <v>0</v>
      </c>
      <c r="Q187" s="235">
        <v>1</v>
      </c>
      <c r="R187" s="235">
        <f>Q187*H187</f>
        <v>21.526</v>
      </c>
      <c r="S187" s="235">
        <v>0</v>
      </c>
      <c r="T187" s="236">
        <f>S187*H187</f>
        <v>0</v>
      </c>
      <c r="AR187" s="128" t="s">
        <v>230</v>
      </c>
      <c r="AT187" s="128" t="s">
        <v>297</v>
      </c>
      <c r="AU187" s="128" t="s">
        <v>80</v>
      </c>
      <c r="AY187" s="128" t="s">
        <v>196</v>
      </c>
      <c r="BE187" s="237">
        <f>IF(N187="základní",J187,0)</f>
        <v>0</v>
      </c>
      <c r="BF187" s="237">
        <f>IF(N187="snížená",J187,0)</f>
        <v>0</v>
      </c>
      <c r="BG187" s="237">
        <f>IF(N187="zákl. přenesená",J187,0)</f>
        <v>0</v>
      </c>
      <c r="BH187" s="237">
        <f>IF(N187="sníž. přenesená",J187,0)</f>
        <v>0</v>
      </c>
      <c r="BI187" s="237">
        <f>IF(N187="nulová",J187,0)</f>
        <v>0</v>
      </c>
      <c r="BJ187" s="128" t="s">
        <v>78</v>
      </c>
      <c r="BK187" s="237">
        <f>ROUND(I187*H187,2)</f>
        <v>0</v>
      </c>
      <c r="BL187" s="128" t="s">
        <v>203</v>
      </c>
      <c r="BM187" s="128" t="s">
        <v>300</v>
      </c>
    </row>
    <row r="188" spans="2:63" s="215" customFormat="1" ht="29.85" customHeight="1">
      <c r="B188" s="214"/>
      <c r="D188" s="216" t="s">
        <v>70</v>
      </c>
      <c r="E188" s="225" t="s">
        <v>80</v>
      </c>
      <c r="F188" s="225" t="s">
        <v>301</v>
      </c>
      <c r="I188" s="25"/>
      <c r="J188" s="226">
        <f>BK188</f>
        <v>0</v>
      </c>
      <c r="L188" s="214"/>
      <c r="M188" s="219"/>
      <c r="N188" s="220"/>
      <c r="O188" s="220"/>
      <c r="P188" s="221">
        <f>SUM(P189:P225)</f>
        <v>0</v>
      </c>
      <c r="Q188" s="220"/>
      <c r="R188" s="221">
        <f>SUM(R189:R225)</f>
        <v>169.71152249999997</v>
      </c>
      <c r="S188" s="220"/>
      <c r="T188" s="222">
        <f>SUM(T189:T225)</f>
        <v>0</v>
      </c>
      <c r="AR188" s="216" t="s">
        <v>78</v>
      </c>
      <c r="AT188" s="223" t="s">
        <v>70</v>
      </c>
      <c r="AU188" s="223" t="s">
        <v>78</v>
      </c>
      <c r="AY188" s="216" t="s">
        <v>196</v>
      </c>
      <c r="BK188" s="224">
        <f>SUM(BK189:BK225)</f>
        <v>0</v>
      </c>
    </row>
    <row r="189" spans="2:65" s="140" customFormat="1" ht="38.25" customHeight="1">
      <c r="B189" s="141"/>
      <c r="C189" s="227" t="s">
        <v>281</v>
      </c>
      <c r="D189" s="227" t="s">
        <v>198</v>
      </c>
      <c r="E189" s="228" t="s">
        <v>302</v>
      </c>
      <c r="F189" s="229" t="s">
        <v>303</v>
      </c>
      <c r="G189" s="230" t="s">
        <v>304</v>
      </c>
      <c r="H189" s="231">
        <v>66.49</v>
      </c>
      <c r="I189" s="26"/>
      <c r="J189" s="232">
        <f>ROUND(I189*H189,2)</f>
        <v>0</v>
      </c>
      <c r="K189" s="229" t="s">
        <v>202</v>
      </c>
      <c r="L189" s="141"/>
      <c r="M189" s="233" t="s">
        <v>5</v>
      </c>
      <c r="N189" s="234" t="s">
        <v>42</v>
      </c>
      <c r="O189" s="142"/>
      <c r="P189" s="235">
        <f>O189*H189</f>
        <v>0</v>
      </c>
      <c r="Q189" s="235">
        <v>0</v>
      </c>
      <c r="R189" s="235">
        <f>Q189*H189</f>
        <v>0</v>
      </c>
      <c r="S189" s="235">
        <v>0</v>
      </c>
      <c r="T189" s="236">
        <f>S189*H189</f>
        <v>0</v>
      </c>
      <c r="AR189" s="128" t="s">
        <v>203</v>
      </c>
      <c r="AT189" s="128" t="s">
        <v>198</v>
      </c>
      <c r="AU189" s="128" t="s">
        <v>80</v>
      </c>
      <c r="AY189" s="128" t="s">
        <v>196</v>
      </c>
      <c r="BE189" s="237">
        <f>IF(N189="základní",J189,0)</f>
        <v>0</v>
      </c>
      <c r="BF189" s="237">
        <f>IF(N189="snížená",J189,0)</f>
        <v>0</v>
      </c>
      <c r="BG189" s="237">
        <f>IF(N189="zákl. přenesená",J189,0)</f>
        <v>0</v>
      </c>
      <c r="BH189" s="237">
        <f>IF(N189="sníž. přenesená",J189,0)</f>
        <v>0</v>
      </c>
      <c r="BI189" s="237">
        <f>IF(N189="nulová",J189,0)</f>
        <v>0</v>
      </c>
      <c r="BJ189" s="128" t="s">
        <v>78</v>
      </c>
      <c r="BK189" s="237">
        <f>ROUND(I189*H189,2)</f>
        <v>0</v>
      </c>
      <c r="BL189" s="128" t="s">
        <v>203</v>
      </c>
      <c r="BM189" s="128" t="s">
        <v>305</v>
      </c>
    </row>
    <row r="190" spans="2:65" s="140" customFormat="1" ht="16.5" customHeight="1">
      <c r="B190" s="141"/>
      <c r="C190" s="266" t="s">
        <v>306</v>
      </c>
      <c r="D190" s="266" t="s">
        <v>297</v>
      </c>
      <c r="E190" s="267" t="s">
        <v>307</v>
      </c>
      <c r="F190" s="268" t="s">
        <v>308</v>
      </c>
      <c r="G190" s="269" t="s">
        <v>309</v>
      </c>
      <c r="H190" s="270">
        <v>66.49</v>
      </c>
      <c r="I190" s="30"/>
      <c r="J190" s="271">
        <f>ROUND(I190*H190,2)</f>
        <v>0</v>
      </c>
      <c r="K190" s="268" t="s">
        <v>202</v>
      </c>
      <c r="L190" s="272"/>
      <c r="M190" s="273" t="s">
        <v>5</v>
      </c>
      <c r="N190" s="274" t="s">
        <v>42</v>
      </c>
      <c r="O190" s="142"/>
      <c r="P190" s="235">
        <f>O190*H190</f>
        <v>0</v>
      </c>
      <c r="Q190" s="235">
        <v>0.001</v>
      </c>
      <c r="R190" s="235">
        <f>Q190*H190</f>
        <v>0.06649</v>
      </c>
      <c r="S190" s="235">
        <v>0</v>
      </c>
      <c r="T190" s="236">
        <f>S190*H190</f>
        <v>0</v>
      </c>
      <c r="AR190" s="128" t="s">
        <v>230</v>
      </c>
      <c r="AT190" s="128" t="s">
        <v>297</v>
      </c>
      <c r="AU190" s="128" t="s">
        <v>80</v>
      </c>
      <c r="AY190" s="128" t="s">
        <v>196</v>
      </c>
      <c r="BE190" s="237">
        <f>IF(N190="základní",J190,0)</f>
        <v>0</v>
      </c>
      <c r="BF190" s="237">
        <f>IF(N190="snížená",J190,0)</f>
        <v>0</v>
      </c>
      <c r="BG190" s="237">
        <f>IF(N190="zákl. přenesená",J190,0)</f>
        <v>0</v>
      </c>
      <c r="BH190" s="237">
        <f>IF(N190="sníž. přenesená",J190,0)</f>
        <v>0</v>
      </c>
      <c r="BI190" s="237">
        <f>IF(N190="nulová",J190,0)</f>
        <v>0</v>
      </c>
      <c r="BJ190" s="128" t="s">
        <v>78</v>
      </c>
      <c r="BK190" s="237">
        <f>ROUND(I190*H190,2)</f>
        <v>0</v>
      </c>
      <c r="BL190" s="128" t="s">
        <v>203</v>
      </c>
      <c r="BM190" s="128" t="s">
        <v>310</v>
      </c>
    </row>
    <row r="191" spans="2:65" s="140" customFormat="1" ht="25.5" customHeight="1">
      <c r="B191" s="141"/>
      <c r="C191" s="227" t="s">
        <v>286</v>
      </c>
      <c r="D191" s="227" t="s">
        <v>198</v>
      </c>
      <c r="E191" s="228" t="s">
        <v>311</v>
      </c>
      <c r="F191" s="229" t="s">
        <v>312</v>
      </c>
      <c r="G191" s="230" t="s">
        <v>201</v>
      </c>
      <c r="H191" s="231">
        <v>2.036</v>
      </c>
      <c r="I191" s="26"/>
      <c r="J191" s="232">
        <f>ROUND(I191*H191,2)</f>
        <v>0</v>
      </c>
      <c r="K191" s="229" t="s">
        <v>202</v>
      </c>
      <c r="L191" s="141"/>
      <c r="M191" s="233" t="s">
        <v>5</v>
      </c>
      <c r="N191" s="234" t="s">
        <v>42</v>
      </c>
      <c r="O191" s="142"/>
      <c r="P191" s="235">
        <f>O191*H191</f>
        <v>0</v>
      </c>
      <c r="Q191" s="235">
        <v>2.47461</v>
      </c>
      <c r="R191" s="235">
        <f>Q191*H191</f>
        <v>5.038305960000001</v>
      </c>
      <c r="S191" s="235">
        <v>0</v>
      </c>
      <c r="T191" s="236">
        <f>S191*H191</f>
        <v>0</v>
      </c>
      <c r="AR191" s="128" t="s">
        <v>203</v>
      </c>
      <c r="AT191" s="128" t="s">
        <v>198</v>
      </c>
      <c r="AU191" s="128" t="s">
        <v>80</v>
      </c>
      <c r="AY191" s="128" t="s">
        <v>196</v>
      </c>
      <c r="BE191" s="237">
        <f>IF(N191="základní",J191,0)</f>
        <v>0</v>
      </c>
      <c r="BF191" s="237">
        <f>IF(N191="snížená",J191,0)</f>
        <v>0</v>
      </c>
      <c r="BG191" s="237">
        <f>IF(N191="zákl. přenesená",J191,0)</f>
        <v>0</v>
      </c>
      <c r="BH191" s="237">
        <f>IF(N191="sníž. přenesená",J191,0)</f>
        <v>0</v>
      </c>
      <c r="BI191" s="237">
        <f>IF(N191="nulová",J191,0)</f>
        <v>0</v>
      </c>
      <c r="BJ191" s="128" t="s">
        <v>78</v>
      </c>
      <c r="BK191" s="237">
        <f>ROUND(I191*H191,2)</f>
        <v>0</v>
      </c>
      <c r="BL191" s="128" t="s">
        <v>203</v>
      </c>
      <c r="BM191" s="128" t="s">
        <v>313</v>
      </c>
    </row>
    <row r="192" spans="2:47" s="140" customFormat="1" ht="175.5">
      <c r="B192" s="141"/>
      <c r="D192" s="238" t="s">
        <v>204</v>
      </c>
      <c r="F192" s="239" t="s">
        <v>314</v>
      </c>
      <c r="I192" s="22"/>
      <c r="L192" s="141"/>
      <c r="M192" s="240"/>
      <c r="N192" s="142"/>
      <c r="O192" s="142"/>
      <c r="P192" s="142"/>
      <c r="Q192" s="142"/>
      <c r="R192" s="142"/>
      <c r="S192" s="142"/>
      <c r="T192" s="241"/>
      <c r="AT192" s="128" t="s">
        <v>204</v>
      </c>
      <c r="AU192" s="128" t="s">
        <v>80</v>
      </c>
    </row>
    <row r="193" spans="2:51" s="243" customFormat="1" ht="13.5">
      <c r="B193" s="242"/>
      <c r="D193" s="238" t="s">
        <v>206</v>
      </c>
      <c r="E193" s="244" t="s">
        <v>5</v>
      </c>
      <c r="F193" s="245" t="s">
        <v>315</v>
      </c>
      <c r="H193" s="244" t="s">
        <v>5</v>
      </c>
      <c r="I193" s="27"/>
      <c r="L193" s="242"/>
      <c r="M193" s="246"/>
      <c r="N193" s="247"/>
      <c r="O193" s="247"/>
      <c r="P193" s="247"/>
      <c r="Q193" s="247"/>
      <c r="R193" s="247"/>
      <c r="S193" s="247"/>
      <c r="T193" s="248"/>
      <c r="AT193" s="244" t="s">
        <v>206</v>
      </c>
      <c r="AU193" s="244" t="s">
        <v>80</v>
      </c>
      <c r="AV193" s="243" t="s">
        <v>78</v>
      </c>
      <c r="AW193" s="243" t="s">
        <v>34</v>
      </c>
      <c r="AX193" s="243" t="s">
        <v>71</v>
      </c>
      <c r="AY193" s="244" t="s">
        <v>196</v>
      </c>
    </row>
    <row r="194" spans="2:51" s="250" customFormat="1" ht="13.5">
      <c r="B194" s="249"/>
      <c r="D194" s="238" t="s">
        <v>206</v>
      </c>
      <c r="E194" s="251" t="s">
        <v>5</v>
      </c>
      <c r="F194" s="252" t="s">
        <v>316</v>
      </c>
      <c r="H194" s="253">
        <v>2.036</v>
      </c>
      <c r="I194" s="28"/>
      <c r="L194" s="249"/>
      <c r="M194" s="254"/>
      <c r="N194" s="255"/>
      <c r="O194" s="255"/>
      <c r="P194" s="255"/>
      <c r="Q194" s="255"/>
      <c r="R194" s="255"/>
      <c r="S194" s="255"/>
      <c r="T194" s="256"/>
      <c r="AT194" s="251" t="s">
        <v>206</v>
      </c>
      <c r="AU194" s="251" t="s">
        <v>80</v>
      </c>
      <c r="AV194" s="250" t="s">
        <v>80</v>
      </c>
      <c r="AW194" s="250" t="s">
        <v>34</v>
      </c>
      <c r="AX194" s="250" t="s">
        <v>71</v>
      </c>
      <c r="AY194" s="251" t="s">
        <v>196</v>
      </c>
    </row>
    <row r="195" spans="2:51" s="258" customFormat="1" ht="13.5">
      <c r="B195" s="257"/>
      <c r="D195" s="238" t="s">
        <v>206</v>
      </c>
      <c r="E195" s="259" t="s">
        <v>5</v>
      </c>
      <c r="F195" s="260" t="s">
        <v>209</v>
      </c>
      <c r="H195" s="261">
        <v>2.036</v>
      </c>
      <c r="I195" s="29"/>
      <c r="L195" s="257"/>
      <c r="M195" s="262"/>
      <c r="N195" s="263"/>
      <c r="O195" s="263"/>
      <c r="P195" s="263"/>
      <c r="Q195" s="263"/>
      <c r="R195" s="263"/>
      <c r="S195" s="263"/>
      <c r="T195" s="264"/>
      <c r="AT195" s="259" t="s">
        <v>206</v>
      </c>
      <c r="AU195" s="259" t="s">
        <v>80</v>
      </c>
      <c r="AV195" s="258" t="s">
        <v>203</v>
      </c>
      <c r="AW195" s="258" t="s">
        <v>34</v>
      </c>
      <c r="AX195" s="258" t="s">
        <v>78</v>
      </c>
      <c r="AY195" s="259" t="s">
        <v>196</v>
      </c>
    </row>
    <row r="196" spans="2:65" s="140" customFormat="1" ht="16.5" customHeight="1">
      <c r="B196" s="141"/>
      <c r="C196" s="227" t="s">
        <v>317</v>
      </c>
      <c r="D196" s="227" t="s">
        <v>198</v>
      </c>
      <c r="E196" s="228" t="s">
        <v>318</v>
      </c>
      <c r="F196" s="229" t="s">
        <v>319</v>
      </c>
      <c r="G196" s="230" t="s">
        <v>285</v>
      </c>
      <c r="H196" s="231">
        <v>0.306</v>
      </c>
      <c r="I196" s="26"/>
      <c r="J196" s="232">
        <f>ROUND(I196*H196,2)</f>
        <v>0</v>
      </c>
      <c r="K196" s="229" t="s">
        <v>202</v>
      </c>
      <c r="L196" s="141"/>
      <c r="M196" s="233" t="s">
        <v>5</v>
      </c>
      <c r="N196" s="234" t="s">
        <v>42</v>
      </c>
      <c r="O196" s="142"/>
      <c r="P196" s="235">
        <f>O196*H196</f>
        <v>0</v>
      </c>
      <c r="Q196" s="235">
        <v>1.06017</v>
      </c>
      <c r="R196" s="235">
        <f>Q196*H196</f>
        <v>0.32441202</v>
      </c>
      <c r="S196" s="235">
        <v>0</v>
      </c>
      <c r="T196" s="236">
        <f>S196*H196</f>
        <v>0</v>
      </c>
      <c r="AR196" s="128" t="s">
        <v>203</v>
      </c>
      <c r="AT196" s="128" t="s">
        <v>198</v>
      </c>
      <c r="AU196" s="128" t="s">
        <v>80</v>
      </c>
      <c r="AY196" s="128" t="s">
        <v>196</v>
      </c>
      <c r="BE196" s="237">
        <f>IF(N196="základní",J196,0)</f>
        <v>0</v>
      </c>
      <c r="BF196" s="237">
        <f>IF(N196="snížená",J196,0)</f>
        <v>0</v>
      </c>
      <c r="BG196" s="237">
        <f>IF(N196="zákl. přenesená",J196,0)</f>
        <v>0</v>
      </c>
      <c r="BH196" s="237">
        <f>IF(N196="sníž. přenesená",J196,0)</f>
        <v>0</v>
      </c>
      <c r="BI196" s="237">
        <f>IF(N196="nulová",J196,0)</f>
        <v>0</v>
      </c>
      <c r="BJ196" s="128" t="s">
        <v>78</v>
      </c>
      <c r="BK196" s="237">
        <f>ROUND(I196*H196,2)</f>
        <v>0</v>
      </c>
      <c r="BL196" s="128" t="s">
        <v>203</v>
      </c>
      <c r="BM196" s="128" t="s">
        <v>320</v>
      </c>
    </row>
    <row r="197" spans="2:47" s="140" customFormat="1" ht="40.5">
      <c r="B197" s="141"/>
      <c r="D197" s="238" t="s">
        <v>204</v>
      </c>
      <c r="F197" s="239" t="s">
        <v>321</v>
      </c>
      <c r="I197" s="22"/>
      <c r="L197" s="141"/>
      <c r="M197" s="240"/>
      <c r="N197" s="142"/>
      <c r="O197" s="142"/>
      <c r="P197" s="142"/>
      <c r="Q197" s="142"/>
      <c r="R197" s="142"/>
      <c r="S197" s="142"/>
      <c r="T197" s="241"/>
      <c r="AT197" s="128" t="s">
        <v>204</v>
      </c>
      <c r="AU197" s="128" t="s">
        <v>80</v>
      </c>
    </row>
    <row r="198" spans="2:51" s="243" customFormat="1" ht="13.5">
      <c r="B198" s="242"/>
      <c r="D198" s="238" t="s">
        <v>206</v>
      </c>
      <c r="E198" s="244" t="s">
        <v>5</v>
      </c>
      <c r="F198" s="245" t="s">
        <v>315</v>
      </c>
      <c r="H198" s="244" t="s">
        <v>5</v>
      </c>
      <c r="I198" s="27"/>
      <c r="L198" s="242"/>
      <c r="M198" s="246"/>
      <c r="N198" s="247"/>
      <c r="O198" s="247"/>
      <c r="P198" s="247"/>
      <c r="Q198" s="247"/>
      <c r="R198" s="247"/>
      <c r="S198" s="247"/>
      <c r="T198" s="248"/>
      <c r="AT198" s="244" t="s">
        <v>206</v>
      </c>
      <c r="AU198" s="244" t="s">
        <v>80</v>
      </c>
      <c r="AV198" s="243" t="s">
        <v>78</v>
      </c>
      <c r="AW198" s="243" t="s">
        <v>34</v>
      </c>
      <c r="AX198" s="243" t="s">
        <v>71</v>
      </c>
      <c r="AY198" s="244" t="s">
        <v>196</v>
      </c>
    </row>
    <row r="199" spans="2:51" s="250" customFormat="1" ht="13.5">
      <c r="B199" s="249"/>
      <c r="D199" s="238" t="s">
        <v>206</v>
      </c>
      <c r="E199" s="251" t="s">
        <v>5</v>
      </c>
      <c r="F199" s="252" t="s">
        <v>322</v>
      </c>
      <c r="H199" s="253">
        <v>0.306</v>
      </c>
      <c r="I199" s="28"/>
      <c r="L199" s="249"/>
      <c r="M199" s="254"/>
      <c r="N199" s="255"/>
      <c r="O199" s="255"/>
      <c r="P199" s="255"/>
      <c r="Q199" s="255"/>
      <c r="R199" s="255"/>
      <c r="S199" s="255"/>
      <c r="T199" s="256"/>
      <c r="AT199" s="251" t="s">
        <v>206</v>
      </c>
      <c r="AU199" s="251" t="s">
        <v>80</v>
      </c>
      <c r="AV199" s="250" t="s">
        <v>80</v>
      </c>
      <c r="AW199" s="250" t="s">
        <v>34</v>
      </c>
      <c r="AX199" s="250" t="s">
        <v>71</v>
      </c>
      <c r="AY199" s="251" t="s">
        <v>196</v>
      </c>
    </row>
    <row r="200" spans="2:51" s="258" customFormat="1" ht="13.5">
      <c r="B200" s="257"/>
      <c r="D200" s="238" t="s">
        <v>206</v>
      </c>
      <c r="E200" s="259" t="s">
        <v>5</v>
      </c>
      <c r="F200" s="260" t="s">
        <v>209</v>
      </c>
      <c r="H200" s="261">
        <v>0.306</v>
      </c>
      <c r="I200" s="29"/>
      <c r="L200" s="257"/>
      <c r="M200" s="262"/>
      <c r="N200" s="263"/>
      <c r="O200" s="263"/>
      <c r="P200" s="263"/>
      <c r="Q200" s="263"/>
      <c r="R200" s="263"/>
      <c r="S200" s="263"/>
      <c r="T200" s="264"/>
      <c r="AT200" s="259" t="s">
        <v>206</v>
      </c>
      <c r="AU200" s="259" t="s">
        <v>80</v>
      </c>
      <c r="AV200" s="258" t="s">
        <v>203</v>
      </c>
      <c r="AW200" s="258" t="s">
        <v>34</v>
      </c>
      <c r="AX200" s="258" t="s">
        <v>78</v>
      </c>
      <c r="AY200" s="259" t="s">
        <v>196</v>
      </c>
    </row>
    <row r="201" spans="2:65" s="140" customFormat="1" ht="25.5" customHeight="1">
      <c r="B201" s="141"/>
      <c r="C201" s="227" t="s">
        <v>292</v>
      </c>
      <c r="D201" s="227" t="s">
        <v>198</v>
      </c>
      <c r="E201" s="228" t="s">
        <v>323</v>
      </c>
      <c r="F201" s="229" t="s">
        <v>324</v>
      </c>
      <c r="G201" s="230" t="s">
        <v>201</v>
      </c>
      <c r="H201" s="231">
        <v>67.192</v>
      </c>
      <c r="I201" s="26"/>
      <c r="J201" s="232">
        <f>ROUND(I201*H201,2)</f>
        <v>0</v>
      </c>
      <c r="K201" s="229" t="s">
        <v>202</v>
      </c>
      <c r="L201" s="141"/>
      <c r="M201" s="233" t="s">
        <v>5</v>
      </c>
      <c r="N201" s="234" t="s">
        <v>42</v>
      </c>
      <c r="O201" s="142"/>
      <c r="P201" s="235">
        <f>O201*H201</f>
        <v>0</v>
      </c>
      <c r="Q201" s="235">
        <v>2.25634</v>
      </c>
      <c r="R201" s="235">
        <f>Q201*H201</f>
        <v>151.60799727999998</v>
      </c>
      <c r="S201" s="235">
        <v>0</v>
      </c>
      <c r="T201" s="236">
        <f>S201*H201</f>
        <v>0</v>
      </c>
      <c r="AR201" s="128" t="s">
        <v>203</v>
      </c>
      <c r="AT201" s="128" t="s">
        <v>198</v>
      </c>
      <c r="AU201" s="128" t="s">
        <v>80</v>
      </c>
      <c r="AY201" s="128" t="s">
        <v>196</v>
      </c>
      <c r="BE201" s="237">
        <f>IF(N201="základní",J201,0)</f>
        <v>0</v>
      </c>
      <c r="BF201" s="237">
        <f>IF(N201="snížená",J201,0)</f>
        <v>0</v>
      </c>
      <c r="BG201" s="237">
        <f>IF(N201="zákl. přenesená",J201,0)</f>
        <v>0</v>
      </c>
      <c r="BH201" s="237">
        <f>IF(N201="sníž. přenesená",J201,0)</f>
        <v>0</v>
      </c>
      <c r="BI201" s="237">
        <f>IF(N201="nulová",J201,0)</f>
        <v>0</v>
      </c>
      <c r="BJ201" s="128" t="s">
        <v>78</v>
      </c>
      <c r="BK201" s="237">
        <f>ROUND(I201*H201,2)</f>
        <v>0</v>
      </c>
      <c r="BL201" s="128" t="s">
        <v>203</v>
      </c>
      <c r="BM201" s="128" t="s">
        <v>325</v>
      </c>
    </row>
    <row r="202" spans="2:47" s="140" customFormat="1" ht="108">
      <c r="B202" s="141"/>
      <c r="D202" s="238" t="s">
        <v>204</v>
      </c>
      <c r="F202" s="239" t="s">
        <v>326</v>
      </c>
      <c r="I202" s="22"/>
      <c r="L202" s="141"/>
      <c r="M202" s="240"/>
      <c r="N202" s="142"/>
      <c r="O202" s="142"/>
      <c r="P202" s="142"/>
      <c r="Q202" s="142"/>
      <c r="R202" s="142"/>
      <c r="S202" s="142"/>
      <c r="T202" s="241"/>
      <c r="AT202" s="128" t="s">
        <v>204</v>
      </c>
      <c r="AU202" s="128" t="s">
        <v>80</v>
      </c>
    </row>
    <row r="203" spans="2:65" s="140" customFormat="1" ht="16.5" customHeight="1">
      <c r="B203" s="141"/>
      <c r="C203" s="227" t="s">
        <v>327</v>
      </c>
      <c r="D203" s="227" t="s">
        <v>198</v>
      </c>
      <c r="E203" s="228" t="s">
        <v>328</v>
      </c>
      <c r="F203" s="229" t="s">
        <v>329</v>
      </c>
      <c r="G203" s="230" t="s">
        <v>330</v>
      </c>
      <c r="H203" s="231">
        <v>122.544</v>
      </c>
      <c r="I203" s="26"/>
      <c r="J203" s="232">
        <f>ROUND(I203*H203,2)</f>
        <v>0</v>
      </c>
      <c r="K203" s="229" t="s">
        <v>202</v>
      </c>
      <c r="L203" s="141"/>
      <c r="M203" s="233" t="s">
        <v>5</v>
      </c>
      <c r="N203" s="234" t="s">
        <v>42</v>
      </c>
      <c r="O203" s="142"/>
      <c r="P203" s="235">
        <f>O203*H203</f>
        <v>0</v>
      </c>
      <c r="Q203" s="235">
        <v>0.00269</v>
      </c>
      <c r="R203" s="235">
        <f>Q203*H203</f>
        <v>0.32964336</v>
      </c>
      <c r="S203" s="235">
        <v>0</v>
      </c>
      <c r="T203" s="236">
        <f>S203*H203</f>
        <v>0</v>
      </c>
      <c r="AR203" s="128" t="s">
        <v>203</v>
      </c>
      <c r="AT203" s="128" t="s">
        <v>198</v>
      </c>
      <c r="AU203" s="128" t="s">
        <v>80</v>
      </c>
      <c r="AY203" s="128" t="s">
        <v>196</v>
      </c>
      <c r="BE203" s="237">
        <f>IF(N203="základní",J203,0)</f>
        <v>0</v>
      </c>
      <c r="BF203" s="237">
        <f>IF(N203="snížená",J203,0)</f>
        <v>0</v>
      </c>
      <c r="BG203" s="237">
        <f>IF(N203="zákl. přenesená",J203,0)</f>
        <v>0</v>
      </c>
      <c r="BH203" s="237">
        <f>IF(N203="sníž. přenesená",J203,0)</f>
        <v>0</v>
      </c>
      <c r="BI203" s="237">
        <f>IF(N203="nulová",J203,0)</f>
        <v>0</v>
      </c>
      <c r="BJ203" s="128" t="s">
        <v>78</v>
      </c>
      <c r="BK203" s="237">
        <f>ROUND(I203*H203,2)</f>
        <v>0</v>
      </c>
      <c r="BL203" s="128" t="s">
        <v>203</v>
      </c>
      <c r="BM203" s="128" t="s">
        <v>331</v>
      </c>
    </row>
    <row r="204" spans="2:47" s="140" customFormat="1" ht="67.5">
      <c r="B204" s="141"/>
      <c r="D204" s="238" t="s">
        <v>204</v>
      </c>
      <c r="F204" s="239" t="s">
        <v>332</v>
      </c>
      <c r="I204" s="22"/>
      <c r="L204" s="141"/>
      <c r="M204" s="240"/>
      <c r="N204" s="142"/>
      <c r="O204" s="142"/>
      <c r="P204" s="142"/>
      <c r="Q204" s="142"/>
      <c r="R204" s="142"/>
      <c r="S204" s="142"/>
      <c r="T204" s="241"/>
      <c r="AT204" s="128" t="s">
        <v>204</v>
      </c>
      <c r="AU204" s="128" t="s">
        <v>80</v>
      </c>
    </row>
    <row r="205" spans="2:65" s="140" customFormat="1" ht="16.5" customHeight="1">
      <c r="B205" s="141"/>
      <c r="C205" s="227" t="s">
        <v>296</v>
      </c>
      <c r="D205" s="227" t="s">
        <v>198</v>
      </c>
      <c r="E205" s="228" t="s">
        <v>328</v>
      </c>
      <c r="F205" s="229" t="s">
        <v>329</v>
      </c>
      <c r="G205" s="230" t="s">
        <v>330</v>
      </c>
      <c r="H205" s="231">
        <v>122.544</v>
      </c>
      <c r="I205" s="26"/>
      <c r="J205" s="232">
        <f>ROUND(I205*H205,2)</f>
        <v>0</v>
      </c>
      <c r="K205" s="229" t="s">
        <v>202</v>
      </c>
      <c r="L205" s="141"/>
      <c r="M205" s="233" t="s">
        <v>5</v>
      </c>
      <c r="N205" s="234" t="s">
        <v>42</v>
      </c>
      <c r="O205" s="142"/>
      <c r="P205" s="235">
        <f>O205*H205</f>
        <v>0</v>
      </c>
      <c r="Q205" s="235">
        <v>0.00269</v>
      </c>
      <c r="R205" s="235">
        <f>Q205*H205</f>
        <v>0.32964336</v>
      </c>
      <c r="S205" s="235">
        <v>0</v>
      </c>
      <c r="T205" s="236">
        <f>S205*H205</f>
        <v>0</v>
      </c>
      <c r="AR205" s="128" t="s">
        <v>203</v>
      </c>
      <c r="AT205" s="128" t="s">
        <v>198</v>
      </c>
      <c r="AU205" s="128" t="s">
        <v>80</v>
      </c>
      <c r="AY205" s="128" t="s">
        <v>196</v>
      </c>
      <c r="BE205" s="237">
        <f>IF(N205="základní",J205,0)</f>
        <v>0</v>
      </c>
      <c r="BF205" s="237">
        <f>IF(N205="snížená",J205,0)</f>
        <v>0</v>
      </c>
      <c r="BG205" s="237">
        <f>IF(N205="zákl. přenesená",J205,0)</f>
        <v>0</v>
      </c>
      <c r="BH205" s="237">
        <f>IF(N205="sníž. přenesená",J205,0)</f>
        <v>0</v>
      </c>
      <c r="BI205" s="237">
        <f>IF(N205="nulová",J205,0)</f>
        <v>0</v>
      </c>
      <c r="BJ205" s="128" t="s">
        <v>78</v>
      </c>
      <c r="BK205" s="237">
        <f>ROUND(I205*H205,2)</f>
        <v>0</v>
      </c>
      <c r="BL205" s="128" t="s">
        <v>203</v>
      </c>
      <c r="BM205" s="128" t="s">
        <v>333</v>
      </c>
    </row>
    <row r="206" spans="2:47" s="140" customFormat="1" ht="67.5">
      <c r="B206" s="141"/>
      <c r="D206" s="238" t="s">
        <v>204</v>
      </c>
      <c r="F206" s="239" t="s">
        <v>332</v>
      </c>
      <c r="I206" s="22"/>
      <c r="L206" s="141"/>
      <c r="M206" s="240"/>
      <c r="N206" s="142"/>
      <c r="O206" s="142"/>
      <c r="P206" s="142"/>
      <c r="Q206" s="142"/>
      <c r="R206" s="142"/>
      <c r="S206" s="142"/>
      <c r="T206" s="241"/>
      <c r="AT206" s="128" t="s">
        <v>204</v>
      </c>
      <c r="AU206" s="128" t="s">
        <v>80</v>
      </c>
    </row>
    <row r="207" spans="2:65" s="140" customFormat="1" ht="25.5" customHeight="1">
      <c r="B207" s="141"/>
      <c r="C207" s="227" t="s">
        <v>334</v>
      </c>
      <c r="D207" s="227" t="s">
        <v>198</v>
      </c>
      <c r="E207" s="228" t="s">
        <v>335</v>
      </c>
      <c r="F207" s="229" t="s">
        <v>336</v>
      </c>
      <c r="G207" s="230" t="s">
        <v>201</v>
      </c>
      <c r="H207" s="231">
        <v>4.558</v>
      </c>
      <c r="I207" s="26"/>
      <c r="J207" s="232">
        <f>ROUND(I207*H207,2)</f>
        <v>0</v>
      </c>
      <c r="K207" s="229" t="s">
        <v>202</v>
      </c>
      <c r="L207" s="141"/>
      <c r="M207" s="233" t="s">
        <v>5</v>
      </c>
      <c r="N207" s="234" t="s">
        <v>42</v>
      </c>
      <c r="O207" s="142"/>
      <c r="P207" s="235">
        <f>O207*H207</f>
        <v>0</v>
      </c>
      <c r="Q207" s="235">
        <v>2.45329</v>
      </c>
      <c r="R207" s="235">
        <f>Q207*H207</f>
        <v>11.182095819999999</v>
      </c>
      <c r="S207" s="235">
        <v>0</v>
      </c>
      <c r="T207" s="236">
        <f>S207*H207</f>
        <v>0</v>
      </c>
      <c r="AR207" s="128" t="s">
        <v>203</v>
      </c>
      <c r="AT207" s="128" t="s">
        <v>198</v>
      </c>
      <c r="AU207" s="128" t="s">
        <v>80</v>
      </c>
      <c r="AY207" s="128" t="s">
        <v>196</v>
      </c>
      <c r="BE207" s="237">
        <f>IF(N207="základní",J207,0)</f>
        <v>0</v>
      </c>
      <c r="BF207" s="237">
        <f>IF(N207="snížená",J207,0)</f>
        <v>0</v>
      </c>
      <c r="BG207" s="237">
        <f>IF(N207="zákl. přenesená",J207,0)</f>
        <v>0</v>
      </c>
      <c r="BH207" s="237">
        <f>IF(N207="sníž. přenesená",J207,0)</f>
        <v>0</v>
      </c>
      <c r="BI207" s="237">
        <f>IF(N207="nulová",J207,0)</f>
        <v>0</v>
      </c>
      <c r="BJ207" s="128" t="s">
        <v>78</v>
      </c>
      <c r="BK207" s="237">
        <f>ROUND(I207*H207,2)</f>
        <v>0</v>
      </c>
      <c r="BL207" s="128" t="s">
        <v>203</v>
      </c>
      <c r="BM207" s="128" t="s">
        <v>337</v>
      </c>
    </row>
    <row r="208" spans="2:47" s="140" customFormat="1" ht="162">
      <c r="B208" s="141"/>
      <c r="D208" s="238" t="s">
        <v>204</v>
      </c>
      <c r="F208" s="239" t="s">
        <v>338</v>
      </c>
      <c r="I208" s="22"/>
      <c r="L208" s="141"/>
      <c r="M208" s="240"/>
      <c r="N208" s="142"/>
      <c r="O208" s="142"/>
      <c r="P208" s="142"/>
      <c r="Q208" s="142"/>
      <c r="R208" s="142"/>
      <c r="S208" s="142"/>
      <c r="T208" s="241"/>
      <c r="AT208" s="128" t="s">
        <v>204</v>
      </c>
      <c r="AU208" s="128" t="s">
        <v>80</v>
      </c>
    </row>
    <row r="209" spans="2:51" s="243" customFormat="1" ht="13.5">
      <c r="B209" s="242"/>
      <c r="D209" s="238" t="s">
        <v>206</v>
      </c>
      <c r="E209" s="244" t="s">
        <v>5</v>
      </c>
      <c r="F209" s="245" t="s">
        <v>315</v>
      </c>
      <c r="H209" s="244" t="s">
        <v>5</v>
      </c>
      <c r="I209" s="27"/>
      <c r="L209" s="242"/>
      <c r="M209" s="246"/>
      <c r="N209" s="247"/>
      <c r="O209" s="247"/>
      <c r="P209" s="247"/>
      <c r="Q209" s="247"/>
      <c r="R209" s="247"/>
      <c r="S209" s="247"/>
      <c r="T209" s="248"/>
      <c r="AT209" s="244" t="s">
        <v>206</v>
      </c>
      <c r="AU209" s="244" t="s">
        <v>80</v>
      </c>
      <c r="AV209" s="243" t="s">
        <v>78</v>
      </c>
      <c r="AW209" s="243" t="s">
        <v>34</v>
      </c>
      <c r="AX209" s="243" t="s">
        <v>71</v>
      </c>
      <c r="AY209" s="244" t="s">
        <v>196</v>
      </c>
    </row>
    <row r="210" spans="2:51" s="250" customFormat="1" ht="13.5">
      <c r="B210" s="249"/>
      <c r="D210" s="238" t="s">
        <v>206</v>
      </c>
      <c r="E210" s="251" t="s">
        <v>5</v>
      </c>
      <c r="F210" s="252" t="s">
        <v>339</v>
      </c>
      <c r="H210" s="253">
        <v>4.558</v>
      </c>
      <c r="I210" s="28"/>
      <c r="L210" s="249"/>
      <c r="M210" s="254"/>
      <c r="N210" s="255"/>
      <c r="O210" s="255"/>
      <c r="P210" s="255"/>
      <c r="Q210" s="255"/>
      <c r="R210" s="255"/>
      <c r="S210" s="255"/>
      <c r="T210" s="256"/>
      <c r="AT210" s="251" t="s">
        <v>206</v>
      </c>
      <c r="AU210" s="251" t="s">
        <v>80</v>
      </c>
      <c r="AV210" s="250" t="s">
        <v>80</v>
      </c>
      <c r="AW210" s="250" t="s">
        <v>34</v>
      </c>
      <c r="AX210" s="250" t="s">
        <v>71</v>
      </c>
      <c r="AY210" s="251" t="s">
        <v>196</v>
      </c>
    </row>
    <row r="211" spans="2:51" s="258" customFormat="1" ht="13.5">
      <c r="B211" s="257"/>
      <c r="D211" s="238" t="s">
        <v>206</v>
      </c>
      <c r="E211" s="259" t="s">
        <v>5</v>
      </c>
      <c r="F211" s="260" t="s">
        <v>209</v>
      </c>
      <c r="H211" s="261">
        <v>4.558</v>
      </c>
      <c r="I211" s="29"/>
      <c r="L211" s="257"/>
      <c r="M211" s="262"/>
      <c r="N211" s="263"/>
      <c r="O211" s="263"/>
      <c r="P211" s="263"/>
      <c r="Q211" s="263"/>
      <c r="R211" s="263"/>
      <c r="S211" s="263"/>
      <c r="T211" s="264"/>
      <c r="AT211" s="259" t="s">
        <v>206</v>
      </c>
      <c r="AU211" s="259" t="s">
        <v>80</v>
      </c>
      <c r="AV211" s="258" t="s">
        <v>203</v>
      </c>
      <c r="AW211" s="258" t="s">
        <v>34</v>
      </c>
      <c r="AX211" s="258" t="s">
        <v>78</v>
      </c>
      <c r="AY211" s="259" t="s">
        <v>196</v>
      </c>
    </row>
    <row r="212" spans="2:65" s="140" customFormat="1" ht="16.5" customHeight="1">
      <c r="B212" s="141"/>
      <c r="C212" s="227" t="s">
        <v>300</v>
      </c>
      <c r="D212" s="227" t="s">
        <v>198</v>
      </c>
      <c r="E212" s="228" t="s">
        <v>340</v>
      </c>
      <c r="F212" s="229" t="s">
        <v>341</v>
      </c>
      <c r="G212" s="230" t="s">
        <v>330</v>
      </c>
      <c r="H212" s="231">
        <v>31.161</v>
      </c>
      <c r="I212" s="26"/>
      <c r="J212" s="232">
        <f>ROUND(I212*H212,2)</f>
        <v>0</v>
      </c>
      <c r="K212" s="229" t="s">
        <v>202</v>
      </c>
      <c r="L212" s="141"/>
      <c r="M212" s="233" t="s">
        <v>5</v>
      </c>
      <c r="N212" s="234" t="s">
        <v>42</v>
      </c>
      <c r="O212" s="142"/>
      <c r="P212" s="235">
        <f>O212*H212</f>
        <v>0</v>
      </c>
      <c r="Q212" s="235">
        <v>0</v>
      </c>
      <c r="R212" s="235">
        <f>Q212*H212</f>
        <v>0</v>
      </c>
      <c r="S212" s="235">
        <v>0</v>
      </c>
      <c r="T212" s="236">
        <f>S212*H212</f>
        <v>0</v>
      </c>
      <c r="AR212" s="128" t="s">
        <v>203</v>
      </c>
      <c r="AT212" s="128" t="s">
        <v>198</v>
      </c>
      <c r="AU212" s="128" t="s">
        <v>80</v>
      </c>
      <c r="AY212" s="128" t="s">
        <v>196</v>
      </c>
      <c r="BE212" s="237">
        <f>IF(N212="základní",J212,0)</f>
        <v>0</v>
      </c>
      <c r="BF212" s="237">
        <f>IF(N212="snížená",J212,0)</f>
        <v>0</v>
      </c>
      <c r="BG212" s="237">
        <f>IF(N212="zákl. přenesená",J212,0)</f>
        <v>0</v>
      </c>
      <c r="BH212" s="237">
        <f>IF(N212="sníž. přenesená",J212,0)</f>
        <v>0</v>
      </c>
      <c r="BI212" s="237">
        <f>IF(N212="nulová",J212,0)</f>
        <v>0</v>
      </c>
      <c r="BJ212" s="128" t="s">
        <v>78</v>
      </c>
      <c r="BK212" s="237">
        <f>ROUND(I212*H212,2)</f>
        <v>0</v>
      </c>
      <c r="BL212" s="128" t="s">
        <v>203</v>
      </c>
      <c r="BM212" s="128" t="s">
        <v>342</v>
      </c>
    </row>
    <row r="213" spans="2:47" s="140" customFormat="1" ht="67.5">
      <c r="B213" s="141"/>
      <c r="D213" s="238" t="s">
        <v>204</v>
      </c>
      <c r="F213" s="239" t="s">
        <v>343</v>
      </c>
      <c r="I213" s="22"/>
      <c r="L213" s="141"/>
      <c r="M213" s="240"/>
      <c r="N213" s="142"/>
      <c r="O213" s="142"/>
      <c r="P213" s="142"/>
      <c r="Q213" s="142"/>
      <c r="R213" s="142"/>
      <c r="S213" s="142"/>
      <c r="T213" s="241"/>
      <c r="AT213" s="128" t="s">
        <v>204</v>
      </c>
      <c r="AU213" s="128" t="s">
        <v>80</v>
      </c>
    </row>
    <row r="214" spans="2:65" s="140" customFormat="1" ht="16.5" customHeight="1">
      <c r="B214" s="141"/>
      <c r="C214" s="227" t="s">
        <v>344</v>
      </c>
      <c r="D214" s="227" t="s">
        <v>198</v>
      </c>
      <c r="E214" s="228" t="s">
        <v>345</v>
      </c>
      <c r="F214" s="229" t="s">
        <v>346</v>
      </c>
      <c r="G214" s="230" t="s">
        <v>330</v>
      </c>
      <c r="H214" s="231">
        <v>31.161</v>
      </c>
      <c r="I214" s="26"/>
      <c r="J214" s="232">
        <f>ROUND(I214*H214,2)</f>
        <v>0</v>
      </c>
      <c r="K214" s="229" t="s">
        <v>202</v>
      </c>
      <c r="L214" s="141"/>
      <c r="M214" s="233" t="s">
        <v>5</v>
      </c>
      <c r="N214" s="234" t="s">
        <v>42</v>
      </c>
      <c r="O214" s="142"/>
      <c r="P214" s="235">
        <f>O214*H214</f>
        <v>0</v>
      </c>
      <c r="Q214" s="235">
        <v>0.00346</v>
      </c>
      <c r="R214" s="235">
        <f>Q214*H214</f>
        <v>0.10781706</v>
      </c>
      <c r="S214" s="235">
        <v>0</v>
      </c>
      <c r="T214" s="236">
        <f>S214*H214</f>
        <v>0</v>
      </c>
      <c r="AR214" s="128" t="s">
        <v>203</v>
      </c>
      <c r="AT214" s="128" t="s">
        <v>198</v>
      </c>
      <c r="AU214" s="128" t="s">
        <v>80</v>
      </c>
      <c r="AY214" s="128" t="s">
        <v>196</v>
      </c>
      <c r="BE214" s="237">
        <f>IF(N214="základní",J214,0)</f>
        <v>0</v>
      </c>
      <c r="BF214" s="237">
        <f>IF(N214="snížená",J214,0)</f>
        <v>0</v>
      </c>
      <c r="BG214" s="237">
        <f>IF(N214="zákl. přenesená",J214,0)</f>
        <v>0</v>
      </c>
      <c r="BH214" s="237">
        <f>IF(N214="sníž. přenesená",J214,0)</f>
        <v>0</v>
      </c>
      <c r="BI214" s="237">
        <f>IF(N214="nulová",J214,0)</f>
        <v>0</v>
      </c>
      <c r="BJ214" s="128" t="s">
        <v>78</v>
      </c>
      <c r="BK214" s="237">
        <f>ROUND(I214*H214,2)</f>
        <v>0</v>
      </c>
      <c r="BL214" s="128" t="s">
        <v>203</v>
      </c>
      <c r="BM214" s="128" t="s">
        <v>347</v>
      </c>
    </row>
    <row r="215" spans="2:47" s="140" customFormat="1" ht="67.5">
      <c r="B215" s="141"/>
      <c r="D215" s="238" t="s">
        <v>204</v>
      </c>
      <c r="F215" s="239" t="s">
        <v>343</v>
      </c>
      <c r="I215" s="22"/>
      <c r="L215" s="141"/>
      <c r="M215" s="240"/>
      <c r="N215" s="142"/>
      <c r="O215" s="142"/>
      <c r="P215" s="142"/>
      <c r="Q215" s="142"/>
      <c r="R215" s="142"/>
      <c r="S215" s="142"/>
      <c r="T215" s="241"/>
      <c r="AT215" s="128" t="s">
        <v>204</v>
      </c>
      <c r="AU215" s="128" t="s">
        <v>80</v>
      </c>
    </row>
    <row r="216" spans="2:65" s="140" customFormat="1" ht="38.25" customHeight="1">
      <c r="B216" s="141"/>
      <c r="C216" s="227" t="s">
        <v>305</v>
      </c>
      <c r="D216" s="227" t="s">
        <v>198</v>
      </c>
      <c r="E216" s="228" t="s">
        <v>348</v>
      </c>
      <c r="F216" s="229" t="s">
        <v>349</v>
      </c>
      <c r="G216" s="230" t="s">
        <v>285</v>
      </c>
      <c r="H216" s="231">
        <v>0.684</v>
      </c>
      <c r="I216" s="26"/>
      <c r="J216" s="232">
        <f>ROUND(I216*H216,2)</f>
        <v>0</v>
      </c>
      <c r="K216" s="229" t="s">
        <v>202</v>
      </c>
      <c r="L216" s="141"/>
      <c r="M216" s="233" t="s">
        <v>5</v>
      </c>
      <c r="N216" s="234" t="s">
        <v>42</v>
      </c>
      <c r="O216" s="142"/>
      <c r="P216" s="235">
        <f>O216*H216</f>
        <v>0</v>
      </c>
      <c r="Q216" s="235">
        <v>1.05871</v>
      </c>
      <c r="R216" s="235">
        <f>Q216*H216</f>
        <v>0.72415764</v>
      </c>
      <c r="S216" s="235">
        <v>0</v>
      </c>
      <c r="T216" s="236">
        <f>S216*H216</f>
        <v>0</v>
      </c>
      <c r="AR216" s="128" t="s">
        <v>203</v>
      </c>
      <c r="AT216" s="128" t="s">
        <v>198</v>
      </c>
      <c r="AU216" s="128" t="s">
        <v>80</v>
      </c>
      <c r="AY216" s="128" t="s">
        <v>196</v>
      </c>
      <c r="BE216" s="237">
        <f>IF(N216="základní",J216,0)</f>
        <v>0</v>
      </c>
      <c r="BF216" s="237">
        <f>IF(N216="snížená",J216,0)</f>
        <v>0</v>
      </c>
      <c r="BG216" s="237">
        <f>IF(N216="zákl. přenesená",J216,0)</f>
        <v>0</v>
      </c>
      <c r="BH216" s="237">
        <f>IF(N216="sníž. přenesená",J216,0)</f>
        <v>0</v>
      </c>
      <c r="BI216" s="237">
        <f>IF(N216="nulová",J216,0)</f>
        <v>0</v>
      </c>
      <c r="BJ216" s="128" t="s">
        <v>78</v>
      </c>
      <c r="BK216" s="237">
        <f>ROUND(I216*H216,2)</f>
        <v>0</v>
      </c>
      <c r="BL216" s="128" t="s">
        <v>203</v>
      </c>
      <c r="BM216" s="128" t="s">
        <v>350</v>
      </c>
    </row>
    <row r="217" spans="2:51" s="243" customFormat="1" ht="13.5">
      <c r="B217" s="242"/>
      <c r="D217" s="238" t="s">
        <v>206</v>
      </c>
      <c r="E217" s="244" t="s">
        <v>5</v>
      </c>
      <c r="F217" s="245" t="s">
        <v>315</v>
      </c>
      <c r="H217" s="244" t="s">
        <v>5</v>
      </c>
      <c r="I217" s="27"/>
      <c r="L217" s="242"/>
      <c r="M217" s="246"/>
      <c r="N217" s="247"/>
      <c r="O217" s="247"/>
      <c r="P217" s="247"/>
      <c r="Q217" s="247"/>
      <c r="R217" s="247"/>
      <c r="S217" s="247"/>
      <c r="T217" s="248"/>
      <c r="AT217" s="244" t="s">
        <v>206</v>
      </c>
      <c r="AU217" s="244" t="s">
        <v>80</v>
      </c>
      <c r="AV217" s="243" t="s">
        <v>78</v>
      </c>
      <c r="AW217" s="243" t="s">
        <v>34</v>
      </c>
      <c r="AX217" s="243" t="s">
        <v>71</v>
      </c>
      <c r="AY217" s="244" t="s">
        <v>196</v>
      </c>
    </row>
    <row r="218" spans="2:51" s="250" customFormat="1" ht="13.5">
      <c r="B218" s="249"/>
      <c r="D218" s="238" t="s">
        <v>206</v>
      </c>
      <c r="E218" s="251" t="s">
        <v>5</v>
      </c>
      <c r="F218" s="252" t="s">
        <v>351</v>
      </c>
      <c r="H218" s="253">
        <v>0.684</v>
      </c>
      <c r="I218" s="28"/>
      <c r="L218" s="249"/>
      <c r="M218" s="254"/>
      <c r="N218" s="255"/>
      <c r="O218" s="255"/>
      <c r="P218" s="255"/>
      <c r="Q218" s="255"/>
      <c r="R218" s="255"/>
      <c r="S218" s="255"/>
      <c r="T218" s="256"/>
      <c r="AT218" s="251" t="s">
        <v>206</v>
      </c>
      <c r="AU218" s="251" t="s">
        <v>80</v>
      </c>
      <c r="AV218" s="250" t="s">
        <v>80</v>
      </c>
      <c r="AW218" s="250" t="s">
        <v>34</v>
      </c>
      <c r="AX218" s="250" t="s">
        <v>71</v>
      </c>
      <c r="AY218" s="251" t="s">
        <v>196</v>
      </c>
    </row>
    <row r="219" spans="2:51" s="258" customFormat="1" ht="13.5">
      <c r="B219" s="257"/>
      <c r="D219" s="238" t="s">
        <v>206</v>
      </c>
      <c r="E219" s="259" t="s">
        <v>5</v>
      </c>
      <c r="F219" s="260" t="s">
        <v>209</v>
      </c>
      <c r="H219" s="261">
        <v>0.684</v>
      </c>
      <c r="I219" s="29"/>
      <c r="L219" s="257"/>
      <c r="M219" s="262"/>
      <c r="N219" s="263"/>
      <c r="O219" s="263"/>
      <c r="P219" s="263"/>
      <c r="Q219" s="263"/>
      <c r="R219" s="263"/>
      <c r="S219" s="263"/>
      <c r="T219" s="264"/>
      <c r="AT219" s="259" t="s">
        <v>206</v>
      </c>
      <c r="AU219" s="259" t="s">
        <v>80</v>
      </c>
      <c r="AV219" s="258" t="s">
        <v>203</v>
      </c>
      <c r="AW219" s="258" t="s">
        <v>34</v>
      </c>
      <c r="AX219" s="258" t="s">
        <v>78</v>
      </c>
      <c r="AY219" s="259" t="s">
        <v>196</v>
      </c>
    </row>
    <row r="220" spans="2:65" s="140" customFormat="1" ht="25.5" customHeight="1">
      <c r="B220" s="141"/>
      <c r="C220" s="227" t="s">
        <v>352</v>
      </c>
      <c r="D220" s="227" t="s">
        <v>198</v>
      </c>
      <c r="E220" s="228" t="s">
        <v>353</v>
      </c>
      <c r="F220" s="229" t="s">
        <v>354</v>
      </c>
      <c r="G220" s="230" t="s">
        <v>355</v>
      </c>
      <c r="H220" s="231">
        <v>48</v>
      </c>
      <c r="I220" s="26"/>
      <c r="J220" s="232">
        <f>ROUND(I220*H220,2)</f>
        <v>0</v>
      </c>
      <c r="K220" s="229" t="s">
        <v>202</v>
      </c>
      <c r="L220" s="141"/>
      <c r="M220" s="233" t="s">
        <v>5</v>
      </c>
      <c r="N220" s="234" t="s">
        <v>42</v>
      </c>
      <c r="O220" s="142"/>
      <c r="P220" s="235">
        <f>O220*H220</f>
        <v>0</v>
      </c>
      <c r="Q220" s="235">
        <v>2E-05</v>
      </c>
      <c r="R220" s="235">
        <f>Q220*H220</f>
        <v>0.0009600000000000001</v>
      </c>
      <c r="S220" s="235">
        <v>0</v>
      </c>
      <c r="T220" s="236">
        <f>S220*H220</f>
        <v>0</v>
      </c>
      <c r="AR220" s="128" t="s">
        <v>203</v>
      </c>
      <c r="AT220" s="128" t="s">
        <v>198</v>
      </c>
      <c r="AU220" s="128" t="s">
        <v>80</v>
      </c>
      <c r="AY220" s="128" t="s">
        <v>196</v>
      </c>
      <c r="BE220" s="237">
        <f>IF(N220="základní",J220,0)</f>
        <v>0</v>
      </c>
      <c r="BF220" s="237">
        <f>IF(N220="snížená",J220,0)</f>
        <v>0</v>
      </c>
      <c r="BG220" s="237">
        <f>IF(N220="zákl. přenesená",J220,0)</f>
        <v>0</v>
      </c>
      <c r="BH220" s="237">
        <f>IF(N220="sníž. přenesená",J220,0)</f>
        <v>0</v>
      </c>
      <c r="BI220" s="237">
        <f>IF(N220="nulová",J220,0)</f>
        <v>0</v>
      </c>
      <c r="BJ220" s="128" t="s">
        <v>78</v>
      </c>
      <c r="BK220" s="237">
        <f>ROUND(I220*H220,2)</f>
        <v>0</v>
      </c>
      <c r="BL220" s="128" t="s">
        <v>203</v>
      </c>
      <c r="BM220" s="128" t="s">
        <v>356</v>
      </c>
    </row>
    <row r="221" spans="2:47" s="140" customFormat="1" ht="81">
      <c r="B221" s="141"/>
      <c r="D221" s="238" t="s">
        <v>204</v>
      </c>
      <c r="F221" s="239" t="s">
        <v>357</v>
      </c>
      <c r="I221" s="22"/>
      <c r="L221" s="141"/>
      <c r="M221" s="240"/>
      <c r="N221" s="142"/>
      <c r="O221" s="142"/>
      <c r="P221" s="142"/>
      <c r="Q221" s="142"/>
      <c r="R221" s="142"/>
      <c r="S221" s="142"/>
      <c r="T221" s="241"/>
      <c r="AT221" s="128" t="s">
        <v>204</v>
      </c>
      <c r="AU221" s="128" t="s">
        <v>80</v>
      </c>
    </row>
    <row r="222" spans="2:51" s="243" customFormat="1" ht="13.5">
      <c r="B222" s="242"/>
      <c r="D222" s="238" t="s">
        <v>206</v>
      </c>
      <c r="E222" s="244" t="s">
        <v>5</v>
      </c>
      <c r="F222" s="245" t="s">
        <v>358</v>
      </c>
      <c r="H222" s="244" t="s">
        <v>5</v>
      </c>
      <c r="I222" s="27"/>
      <c r="L222" s="242"/>
      <c r="M222" s="246"/>
      <c r="N222" s="247"/>
      <c r="O222" s="247"/>
      <c r="P222" s="247"/>
      <c r="Q222" s="247"/>
      <c r="R222" s="247"/>
      <c r="S222" s="247"/>
      <c r="T222" s="248"/>
      <c r="AT222" s="244" t="s">
        <v>206</v>
      </c>
      <c r="AU222" s="244" t="s">
        <v>80</v>
      </c>
      <c r="AV222" s="243" t="s">
        <v>78</v>
      </c>
      <c r="AW222" s="243" t="s">
        <v>34</v>
      </c>
      <c r="AX222" s="243" t="s">
        <v>71</v>
      </c>
      <c r="AY222" s="244" t="s">
        <v>196</v>
      </c>
    </row>
    <row r="223" spans="2:51" s="250" customFormat="1" ht="13.5">
      <c r="B223" s="249"/>
      <c r="D223" s="238" t="s">
        <v>206</v>
      </c>
      <c r="E223" s="251" t="s">
        <v>5</v>
      </c>
      <c r="F223" s="252" t="s">
        <v>359</v>
      </c>
      <c r="H223" s="253">
        <v>48</v>
      </c>
      <c r="I223" s="28"/>
      <c r="L223" s="249"/>
      <c r="M223" s="254"/>
      <c r="N223" s="255"/>
      <c r="O223" s="255"/>
      <c r="P223" s="255"/>
      <c r="Q223" s="255"/>
      <c r="R223" s="255"/>
      <c r="S223" s="255"/>
      <c r="T223" s="256"/>
      <c r="AT223" s="251" t="s">
        <v>206</v>
      </c>
      <c r="AU223" s="251" t="s">
        <v>80</v>
      </c>
      <c r="AV223" s="250" t="s">
        <v>80</v>
      </c>
      <c r="AW223" s="250" t="s">
        <v>34</v>
      </c>
      <c r="AX223" s="250" t="s">
        <v>71</v>
      </c>
      <c r="AY223" s="251" t="s">
        <v>196</v>
      </c>
    </row>
    <row r="224" spans="2:51" s="258" customFormat="1" ht="13.5">
      <c r="B224" s="257"/>
      <c r="D224" s="238" t="s">
        <v>206</v>
      </c>
      <c r="E224" s="259" t="s">
        <v>5</v>
      </c>
      <c r="F224" s="260" t="s">
        <v>209</v>
      </c>
      <c r="H224" s="261">
        <v>48</v>
      </c>
      <c r="I224" s="29"/>
      <c r="L224" s="257"/>
      <c r="M224" s="262"/>
      <c r="N224" s="263"/>
      <c r="O224" s="263"/>
      <c r="P224" s="263"/>
      <c r="Q224" s="263"/>
      <c r="R224" s="263"/>
      <c r="S224" s="263"/>
      <c r="T224" s="264"/>
      <c r="AT224" s="259" t="s">
        <v>206</v>
      </c>
      <c r="AU224" s="259" t="s">
        <v>80</v>
      </c>
      <c r="AV224" s="258" t="s">
        <v>203</v>
      </c>
      <c r="AW224" s="258" t="s">
        <v>34</v>
      </c>
      <c r="AX224" s="258" t="s">
        <v>78</v>
      </c>
      <c r="AY224" s="259" t="s">
        <v>196</v>
      </c>
    </row>
    <row r="225" spans="2:65" s="140" customFormat="1" ht="16.5" customHeight="1">
      <c r="B225" s="141"/>
      <c r="C225" s="227" t="s">
        <v>313</v>
      </c>
      <c r="D225" s="227" t="s">
        <v>198</v>
      </c>
      <c r="E225" s="228" t="s">
        <v>360</v>
      </c>
      <c r="F225" s="229" t="s">
        <v>361</v>
      </c>
      <c r="G225" s="230" t="s">
        <v>355</v>
      </c>
      <c r="H225" s="231">
        <v>48</v>
      </c>
      <c r="I225" s="26"/>
      <c r="J225" s="232">
        <f>ROUND(I225*H225,2)</f>
        <v>0</v>
      </c>
      <c r="K225" s="229" t="s">
        <v>5</v>
      </c>
      <c r="L225" s="141"/>
      <c r="M225" s="233" t="s">
        <v>5</v>
      </c>
      <c r="N225" s="234" t="s">
        <v>42</v>
      </c>
      <c r="O225" s="142"/>
      <c r="P225" s="235">
        <f>O225*H225</f>
        <v>0</v>
      </c>
      <c r="Q225" s="235">
        <v>0</v>
      </c>
      <c r="R225" s="235">
        <f>Q225*H225</f>
        <v>0</v>
      </c>
      <c r="S225" s="235">
        <v>0</v>
      </c>
      <c r="T225" s="236">
        <f>S225*H225</f>
        <v>0</v>
      </c>
      <c r="AR225" s="128" t="s">
        <v>203</v>
      </c>
      <c r="AT225" s="128" t="s">
        <v>198</v>
      </c>
      <c r="AU225" s="128" t="s">
        <v>80</v>
      </c>
      <c r="AY225" s="128" t="s">
        <v>196</v>
      </c>
      <c r="BE225" s="237">
        <f>IF(N225="základní",J225,0)</f>
        <v>0</v>
      </c>
      <c r="BF225" s="237">
        <f>IF(N225="snížená",J225,0)</f>
        <v>0</v>
      </c>
      <c r="BG225" s="237">
        <f>IF(N225="zákl. přenesená",J225,0)</f>
        <v>0</v>
      </c>
      <c r="BH225" s="237">
        <f>IF(N225="sníž. přenesená",J225,0)</f>
        <v>0</v>
      </c>
      <c r="BI225" s="237">
        <f>IF(N225="nulová",J225,0)</f>
        <v>0</v>
      </c>
      <c r="BJ225" s="128" t="s">
        <v>78</v>
      </c>
      <c r="BK225" s="237">
        <f>ROUND(I225*H225,2)</f>
        <v>0</v>
      </c>
      <c r="BL225" s="128" t="s">
        <v>203</v>
      </c>
      <c r="BM225" s="128" t="s">
        <v>362</v>
      </c>
    </row>
    <row r="226" spans="2:63" s="215" customFormat="1" ht="29.85" customHeight="1">
      <c r="B226" s="214"/>
      <c r="D226" s="216" t="s">
        <v>70</v>
      </c>
      <c r="E226" s="225" t="s">
        <v>215</v>
      </c>
      <c r="F226" s="225" t="s">
        <v>363</v>
      </c>
      <c r="I226" s="25"/>
      <c r="J226" s="226">
        <f>BK226</f>
        <v>0</v>
      </c>
      <c r="L226" s="214"/>
      <c r="M226" s="219"/>
      <c r="N226" s="220"/>
      <c r="O226" s="220"/>
      <c r="P226" s="221">
        <f>SUM(P227:P288)</f>
        <v>0</v>
      </c>
      <c r="Q226" s="220"/>
      <c r="R226" s="221">
        <f>SUM(R227:R288)</f>
        <v>309.83704220999994</v>
      </c>
      <c r="S226" s="220"/>
      <c r="T226" s="222">
        <f>SUM(T227:T288)</f>
        <v>0</v>
      </c>
      <c r="AR226" s="216" t="s">
        <v>78</v>
      </c>
      <c r="AT226" s="223" t="s">
        <v>70</v>
      </c>
      <c r="AU226" s="223" t="s">
        <v>78</v>
      </c>
      <c r="AY226" s="216" t="s">
        <v>196</v>
      </c>
      <c r="BK226" s="224">
        <f>SUM(BK227:BK288)</f>
        <v>0</v>
      </c>
    </row>
    <row r="227" spans="2:65" s="140" customFormat="1" ht="38.25" customHeight="1">
      <c r="B227" s="141"/>
      <c r="C227" s="227" t="s">
        <v>364</v>
      </c>
      <c r="D227" s="227" t="s">
        <v>198</v>
      </c>
      <c r="E227" s="228" t="s">
        <v>365</v>
      </c>
      <c r="F227" s="229" t="s">
        <v>366</v>
      </c>
      <c r="G227" s="230" t="s">
        <v>330</v>
      </c>
      <c r="H227" s="231">
        <v>2.364</v>
      </c>
      <c r="I227" s="26"/>
      <c r="J227" s="232">
        <f>ROUND(I227*H227,2)</f>
        <v>0</v>
      </c>
      <c r="K227" s="229" t="s">
        <v>202</v>
      </c>
      <c r="L227" s="141"/>
      <c r="M227" s="233" t="s">
        <v>5</v>
      </c>
      <c r="N227" s="234" t="s">
        <v>42</v>
      </c>
      <c r="O227" s="142"/>
      <c r="P227" s="235">
        <f>O227*H227</f>
        <v>0</v>
      </c>
      <c r="Q227" s="235">
        <v>0.29266</v>
      </c>
      <c r="R227" s="235">
        <f>Q227*H227</f>
        <v>0.6918482399999999</v>
      </c>
      <c r="S227" s="235">
        <v>0</v>
      </c>
      <c r="T227" s="236">
        <f>S227*H227</f>
        <v>0</v>
      </c>
      <c r="AR227" s="128" t="s">
        <v>203</v>
      </c>
      <c r="AT227" s="128" t="s">
        <v>198</v>
      </c>
      <c r="AU227" s="128" t="s">
        <v>80</v>
      </c>
      <c r="AY227" s="128" t="s">
        <v>196</v>
      </c>
      <c r="BE227" s="237">
        <f>IF(N227="základní",J227,0)</f>
        <v>0</v>
      </c>
      <c r="BF227" s="237">
        <f>IF(N227="snížená",J227,0)</f>
        <v>0</v>
      </c>
      <c r="BG227" s="237">
        <f>IF(N227="zákl. přenesená",J227,0)</f>
        <v>0</v>
      </c>
      <c r="BH227" s="237">
        <f>IF(N227="sníž. přenesená",J227,0)</f>
        <v>0</v>
      </c>
      <c r="BI227" s="237">
        <f>IF(N227="nulová",J227,0)</f>
        <v>0</v>
      </c>
      <c r="BJ227" s="128" t="s">
        <v>78</v>
      </c>
      <c r="BK227" s="237">
        <f>ROUND(I227*H227,2)</f>
        <v>0</v>
      </c>
      <c r="BL227" s="128" t="s">
        <v>203</v>
      </c>
      <c r="BM227" s="128" t="s">
        <v>367</v>
      </c>
    </row>
    <row r="228" spans="2:47" s="140" customFormat="1" ht="229.5">
      <c r="B228" s="141"/>
      <c r="D228" s="238" t="s">
        <v>204</v>
      </c>
      <c r="F228" s="239" t="s">
        <v>368</v>
      </c>
      <c r="I228" s="22"/>
      <c r="L228" s="141"/>
      <c r="M228" s="240"/>
      <c r="N228" s="142"/>
      <c r="O228" s="142"/>
      <c r="P228" s="142"/>
      <c r="Q228" s="142"/>
      <c r="R228" s="142"/>
      <c r="S228" s="142"/>
      <c r="T228" s="241"/>
      <c r="AT228" s="128" t="s">
        <v>204</v>
      </c>
      <c r="AU228" s="128" t="s">
        <v>80</v>
      </c>
    </row>
    <row r="229" spans="2:65" s="140" customFormat="1" ht="38.25" customHeight="1">
      <c r="B229" s="141"/>
      <c r="C229" s="227" t="s">
        <v>320</v>
      </c>
      <c r="D229" s="227" t="s">
        <v>198</v>
      </c>
      <c r="E229" s="228" t="s">
        <v>369</v>
      </c>
      <c r="F229" s="229" t="s">
        <v>370</v>
      </c>
      <c r="G229" s="230" t="s">
        <v>330</v>
      </c>
      <c r="H229" s="231">
        <v>545.726</v>
      </c>
      <c r="I229" s="26"/>
      <c r="J229" s="232">
        <f>ROUND(I229*H229,2)</f>
        <v>0</v>
      </c>
      <c r="K229" s="229" t="s">
        <v>202</v>
      </c>
      <c r="L229" s="141"/>
      <c r="M229" s="233" t="s">
        <v>5</v>
      </c>
      <c r="N229" s="234" t="s">
        <v>42</v>
      </c>
      <c r="O229" s="142"/>
      <c r="P229" s="235">
        <f>O229*H229</f>
        <v>0</v>
      </c>
      <c r="Q229" s="235">
        <v>0.33191</v>
      </c>
      <c r="R229" s="235">
        <f>Q229*H229</f>
        <v>181.13191666</v>
      </c>
      <c r="S229" s="235">
        <v>0</v>
      </c>
      <c r="T229" s="236">
        <f>S229*H229</f>
        <v>0</v>
      </c>
      <c r="AR229" s="128" t="s">
        <v>203</v>
      </c>
      <c r="AT229" s="128" t="s">
        <v>198</v>
      </c>
      <c r="AU229" s="128" t="s">
        <v>80</v>
      </c>
      <c r="AY229" s="128" t="s">
        <v>196</v>
      </c>
      <c r="BE229" s="237">
        <f>IF(N229="základní",J229,0)</f>
        <v>0</v>
      </c>
      <c r="BF229" s="237">
        <f>IF(N229="snížená",J229,0)</f>
        <v>0</v>
      </c>
      <c r="BG229" s="237">
        <f>IF(N229="zákl. přenesená",J229,0)</f>
        <v>0</v>
      </c>
      <c r="BH229" s="237">
        <f>IF(N229="sníž. přenesená",J229,0)</f>
        <v>0</v>
      </c>
      <c r="BI229" s="237">
        <f>IF(N229="nulová",J229,0)</f>
        <v>0</v>
      </c>
      <c r="BJ229" s="128" t="s">
        <v>78</v>
      </c>
      <c r="BK229" s="237">
        <f>ROUND(I229*H229,2)</f>
        <v>0</v>
      </c>
      <c r="BL229" s="128" t="s">
        <v>203</v>
      </c>
      <c r="BM229" s="128" t="s">
        <v>371</v>
      </c>
    </row>
    <row r="230" spans="2:47" s="140" customFormat="1" ht="229.5">
      <c r="B230" s="141"/>
      <c r="D230" s="238" t="s">
        <v>204</v>
      </c>
      <c r="F230" s="239" t="s">
        <v>368</v>
      </c>
      <c r="I230" s="22"/>
      <c r="L230" s="141"/>
      <c r="M230" s="240"/>
      <c r="N230" s="142"/>
      <c r="O230" s="142"/>
      <c r="P230" s="142"/>
      <c r="Q230" s="142"/>
      <c r="R230" s="142"/>
      <c r="S230" s="142"/>
      <c r="T230" s="241"/>
      <c r="AT230" s="128" t="s">
        <v>204</v>
      </c>
      <c r="AU230" s="128" t="s">
        <v>80</v>
      </c>
    </row>
    <row r="231" spans="2:65" s="140" customFormat="1" ht="38.25" customHeight="1">
      <c r="B231" s="141"/>
      <c r="C231" s="227" t="s">
        <v>372</v>
      </c>
      <c r="D231" s="227" t="s">
        <v>198</v>
      </c>
      <c r="E231" s="228" t="s">
        <v>373</v>
      </c>
      <c r="F231" s="229" t="s">
        <v>374</v>
      </c>
      <c r="G231" s="230" t="s">
        <v>330</v>
      </c>
      <c r="H231" s="231">
        <v>92.438</v>
      </c>
      <c r="I231" s="26"/>
      <c r="J231" s="232">
        <f>ROUND(I231*H231,2)</f>
        <v>0</v>
      </c>
      <c r="K231" s="229" t="s">
        <v>202</v>
      </c>
      <c r="L231" s="141"/>
      <c r="M231" s="233" t="s">
        <v>5</v>
      </c>
      <c r="N231" s="234" t="s">
        <v>42</v>
      </c>
      <c r="O231" s="142"/>
      <c r="P231" s="235">
        <f>O231*H231</f>
        <v>0</v>
      </c>
      <c r="Q231" s="235">
        <v>0.27533</v>
      </c>
      <c r="R231" s="235">
        <f>Q231*H231</f>
        <v>25.45095454</v>
      </c>
      <c r="S231" s="235">
        <v>0</v>
      </c>
      <c r="T231" s="236">
        <f>S231*H231</f>
        <v>0</v>
      </c>
      <c r="AR231" s="128" t="s">
        <v>203</v>
      </c>
      <c r="AT231" s="128" t="s">
        <v>198</v>
      </c>
      <c r="AU231" s="128" t="s">
        <v>80</v>
      </c>
      <c r="AY231" s="128" t="s">
        <v>196</v>
      </c>
      <c r="BE231" s="237">
        <f>IF(N231="základní",J231,0)</f>
        <v>0</v>
      </c>
      <c r="BF231" s="237">
        <f>IF(N231="snížená",J231,0)</f>
        <v>0</v>
      </c>
      <c r="BG231" s="237">
        <f>IF(N231="zákl. přenesená",J231,0)</f>
        <v>0</v>
      </c>
      <c r="BH231" s="237">
        <f>IF(N231="sníž. přenesená",J231,0)</f>
        <v>0</v>
      </c>
      <c r="BI231" s="237">
        <f>IF(N231="nulová",J231,0)</f>
        <v>0</v>
      </c>
      <c r="BJ231" s="128" t="s">
        <v>78</v>
      </c>
      <c r="BK231" s="237">
        <f>ROUND(I231*H231,2)</f>
        <v>0</v>
      </c>
      <c r="BL231" s="128" t="s">
        <v>203</v>
      </c>
      <c r="BM231" s="128" t="s">
        <v>375</v>
      </c>
    </row>
    <row r="232" spans="2:47" s="140" customFormat="1" ht="229.5">
      <c r="B232" s="141"/>
      <c r="D232" s="238" t="s">
        <v>204</v>
      </c>
      <c r="F232" s="239" t="s">
        <v>368</v>
      </c>
      <c r="I232" s="22"/>
      <c r="L232" s="141"/>
      <c r="M232" s="240"/>
      <c r="N232" s="142"/>
      <c r="O232" s="142"/>
      <c r="P232" s="142"/>
      <c r="Q232" s="142"/>
      <c r="R232" s="142"/>
      <c r="S232" s="142"/>
      <c r="T232" s="241"/>
      <c r="AT232" s="128" t="s">
        <v>204</v>
      </c>
      <c r="AU232" s="128" t="s">
        <v>80</v>
      </c>
    </row>
    <row r="233" spans="2:65" s="140" customFormat="1" ht="25.5" customHeight="1">
      <c r="B233" s="141"/>
      <c r="C233" s="227" t="s">
        <v>325</v>
      </c>
      <c r="D233" s="227" t="s">
        <v>198</v>
      </c>
      <c r="E233" s="228" t="s">
        <v>376</v>
      </c>
      <c r="F233" s="229" t="s">
        <v>377</v>
      </c>
      <c r="G233" s="230" t="s">
        <v>330</v>
      </c>
      <c r="H233" s="231">
        <v>129.831</v>
      </c>
      <c r="I233" s="26"/>
      <c r="J233" s="232">
        <f>ROUND(I233*H233,2)</f>
        <v>0</v>
      </c>
      <c r="K233" s="229" t="s">
        <v>202</v>
      </c>
      <c r="L233" s="141"/>
      <c r="M233" s="233" t="s">
        <v>5</v>
      </c>
      <c r="N233" s="234" t="s">
        <v>42</v>
      </c>
      <c r="O233" s="142"/>
      <c r="P233" s="235">
        <f>O233*H233</f>
        <v>0</v>
      </c>
      <c r="Q233" s="235">
        <v>0.2506</v>
      </c>
      <c r="R233" s="235">
        <f>Q233*H233</f>
        <v>32.535648599999995</v>
      </c>
      <c r="S233" s="235">
        <v>0</v>
      </c>
      <c r="T233" s="236">
        <f>S233*H233</f>
        <v>0</v>
      </c>
      <c r="AR233" s="128" t="s">
        <v>203</v>
      </c>
      <c r="AT233" s="128" t="s">
        <v>198</v>
      </c>
      <c r="AU233" s="128" t="s">
        <v>80</v>
      </c>
      <c r="AY233" s="128" t="s">
        <v>196</v>
      </c>
      <c r="BE233" s="237">
        <f>IF(N233="základní",J233,0)</f>
        <v>0</v>
      </c>
      <c r="BF233" s="237">
        <f>IF(N233="snížená",J233,0)</f>
        <v>0</v>
      </c>
      <c r="BG233" s="237">
        <f>IF(N233="zákl. přenesená",J233,0)</f>
        <v>0</v>
      </c>
      <c r="BH233" s="237">
        <f>IF(N233="sníž. přenesená",J233,0)</f>
        <v>0</v>
      </c>
      <c r="BI233" s="237">
        <f>IF(N233="nulová",J233,0)</f>
        <v>0</v>
      </c>
      <c r="BJ233" s="128" t="s">
        <v>78</v>
      </c>
      <c r="BK233" s="237">
        <f>ROUND(I233*H233,2)</f>
        <v>0</v>
      </c>
      <c r="BL233" s="128" t="s">
        <v>203</v>
      </c>
      <c r="BM233" s="128" t="s">
        <v>378</v>
      </c>
    </row>
    <row r="234" spans="2:47" s="140" customFormat="1" ht="229.5">
      <c r="B234" s="141"/>
      <c r="D234" s="238" t="s">
        <v>204</v>
      </c>
      <c r="F234" s="239" t="s">
        <v>368</v>
      </c>
      <c r="I234" s="22"/>
      <c r="L234" s="141"/>
      <c r="M234" s="240"/>
      <c r="N234" s="142"/>
      <c r="O234" s="142"/>
      <c r="P234" s="142"/>
      <c r="Q234" s="142"/>
      <c r="R234" s="142"/>
      <c r="S234" s="142"/>
      <c r="T234" s="241"/>
      <c r="AT234" s="128" t="s">
        <v>204</v>
      </c>
      <c r="AU234" s="128" t="s">
        <v>80</v>
      </c>
    </row>
    <row r="235" spans="2:65" s="140" customFormat="1" ht="25.5" customHeight="1">
      <c r="B235" s="141"/>
      <c r="C235" s="227" t="s">
        <v>379</v>
      </c>
      <c r="D235" s="227" t="s">
        <v>198</v>
      </c>
      <c r="E235" s="228" t="s">
        <v>380</v>
      </c>
      <c r="F235" s="229" t="s">
        <v>381</v>
      </c>
      <c r="G235" s="230" t="s">
        <v>330</v>
      </c>
      <c r="H235" s="231">
        <v>49.068</v>
      </c>
      <c r="I235" s="26"/>
      <c r="J235" s="232">
        <f>ROUND(I235*H235,2)</f>
        <v>0</v>
      </c>
      <c r="K235" s="229" t="s">
        <v>202</v>
      </c>
      <c r="L235" s="141"/>
      <c r="M235" s="233" t="s">
        <v>5</v>
      </c>
      <c r="N235" s="234" t="s">
        <v>42</v>
      </c>
      <c r="O235" s="142"/>
      <c r="P235" s="235">
        <f>O235*H235</f>
        <v>0</v>
      </c>
      <c r="Q235" s="235">
        <v>0.27129</v>
      </c>
      <c r="R235" s="235">
        <f>Q235*H235</f>
        <v>13.311657719999998</v>
      </c>
      <c r="S235" s="235">
        <v>0</v>
      </c>
      <c r="T235" s="236">
        <f>S235*H235</f>
        <v>0</v>
      </c>
      <c r="AR235" s="128" t="s">
        <v>203</v>
      </c>
      <c r="AT235" s="128" t="s">
        <v>198</v>
      </c>
      <c r="AU235" s="128" t="s">
        <v>80</v>
      </c>
      <c r="AY235" s="128" t="s">
        <v>196</v>
      </c>
      <c r="BE235" s="237">
        <f>IF(N235="základní",J235,0)</f>
        <v>0</v>
      </c>
      <c r="BF235" s="237">
        <f>IF(N235="snížená",J235,0)</f>
        <v>0</v>
      </c>
      <c r="BG235" s="237">
        <f>IF(N235="zákl. přenesená",J235,0)</f>
        <v>0</v>
      </c>
      <c r="BH235" s="237">
        <f>IF(N235="sníž. přenesená",J235,0)</f>
        <v>0</v>
      </c>
      <c r="BI235" s="237">
        <f>IF(N235="nulová",J235,0)</f>
        <v>0</v>
      </c>
      <c r="BJ235" s="128" t="s">
        <v>78</v>
      </c>
      <c r="BK235" s="237">
        <f>ROUND(I235*H235,2)</f>
        <v>0</v>
      </c>
      <c r="BL235" s="128" t="s">
        <v>203</v>
      </c>
      <c r="BM235" s="128" t="s">
        <v>382</v>
      </c>
    </row>
    <row r="236" spans="2:47" s="140" customFormat="1" ht="229.5">
      <c r="B236" s="141"/>
      <c r="D236" s="238" t="s">
        <v>204</v>
      </c>
      <c r="F236" s="239" t="s">
        <v>368</v>
      </c>
      <c r="I236" s="22"/>
      <c r="L236" s="141"/>
      <c r="M236" s="240"/>
      <c r="N236" s="142"/>
      <c r="O236" s="142"/>
      <c r="P236" s="142"/>
      <c r="Q236" s="142"/>
      <c r="R236" s="142"/>
      <c r="S236" s="142"/>
      <c r="T236" s="241"/>
      <c r="AT236" s="128" t="s">
        <v>204</v>
      </c>
      <c r="AU236" s="128" t="s">
        <v>80</v>
      </c>
    </row>
    <row r="237" spans="2:65" s="140" customFormat="1" ht="25.5" customHeight="1">
      <c r="B237" s="141"/>
      <c r="C237" s="227" t="s">
        <v>331</v>
      </c>
      <c r="D237" s="227" t="s">
        <v>198</v>
      </c>
      <c r="E237" s="228" t="s">
        <v>383</v>
      </c>
      <c r="F237" s="229" t="s">
        <v>384</v>
      </c>
      <c r="G237" s="230" t="s">
        <v>355</v>
      </c>
      <c r="H237" s="231">
        <v>5</v>
      </c>
      <c r="I237" s="26"/>
      <c r="J237" s="232">
        <f>ROUND(I237*H237,2)</f>
        <v>0</v>
      </c>
      <c r="K237" s="229" t="s">
        <v>202</v>
      </c>
      <c r="L237" s="141"/>
      <c r="M237" s="233" t="s">
        <v>5</v>
      </c>
      <c r="N237" s="234" t="s">
        <v>42</v>
      </c>
      <c r="O237" s="142"/>
      <c r="P237" s="235">
        <f>O237*H237</f>
        <v>0</v>
      </c>
      <c r="Q237" s="235">
        <v>0.01794</v>
      </c>
      <c r="R237" s="235">
        <f>Q237*H237</f>
        <v>0.0897</v>
      </c>
      <c r="S237" s="235">
        <v>0</v>
      </c>
      <c r="T237" s="236">
        <f>S237*H237</f>
        <v>0</v>
      </c>
      <c r="AR237" s="128" t="s">
        <v>203</v>
      </c>
      <c r="AT237" s="128" t="s">
        <v>198</v>
      </c>
      <c r="AU237" s="128" t="s">
        <v>80</v>
      </c>
      <c r="AY237" s="128" t="s">
        <v>196</v>
      </c>
      <c r="BE237" s="237">
        <f>IF(N237="základní",J237,0)</f>
        <v>0</v>
      </c>
      <c r="BF237" s="237">
        <f>IF(N237="snížená",J237,0)</f>
        <v>0</v>
      </c>
      <c r="BG237" s="237">
        <f>IF(N237="zákl. přenesená",J237,0)</f>
        <v>0</v>
      </c>
      <c r="BH237" s="237">
        <f>IF(N237="sníž. přenesená",J237,0)</f>
        <v>0</v>
      </c>
      <c r="BI237" s="237">
        <f>IF(N237="nulová",J237,0)</f>
        <v>0</v>
      </c>
      <c r="BJ237" s="128" t="s">
        <v>78</v>
      </c>
      <c r="BK237" s="237">
        <f>ROUND(I237*H237,2)</f>
        <v>0</v>
      </c>
      <c r="BL237" s="128" t="s">
        <v>203</v>
      </c>
      <c r="BM237" s="128" t="s">
        <v>385</v>
      </c>
    </row>
    <row r="238" spans="2:47" s="140" customFormat="1" ht="409.5">
      <c r="B238" s="141"/>
      <c r="D238" s="238" t="s">
        <v>204</v>
      </c>
      <c r="F238" s="265" t="s">
        <v>386</v>
      </c>
      <c r="I238" s="22"/>
      <c r="L238" s="141"/>
      <c r="M238" s="240"/>
      <c r="N238" s="142"/>
      <c r="O238" s="142"/>
      <c r="P238" s="142"/>
      <c r="Q238" s="142"/>
      <c r="R238" s="142"/>
      <c r="S238" s="142"/>
      <c r="T238" s="241"/>
      <c r="AT238" s="128" t="s">
        <v>204</v>
      </c>
      <c r="AU238" s="128" t="s">
        <v>80</v>
      </c>
    </row>
    <row r="239" spans="2:65" s="140" customFormat="1" ht="25.5" customHeight="1">
      <c r="B239" s="141"/>
      <c r="C239" s="227" t="s">
        <v>387</v>
      </c>
      <c r="D239" s="227" t="s">
        <v>198</v>
      </c>
      <c r="E239" s="228" t="s">
        <v>388</v>
      </c>
      <c r="F239" s="229" t="s">
        <v>389</v>
      </c>
      <c r="G239" s="230" t="s">
        <v>355</v>
      </c>
      <c r="H239" s="231">
        <v>3</v>
      </c>
      <c r="I239" s="26"/>
      <c r="J239" s="232">
        <f>ROUND(I239*H239,2)</f>
        <v>0</v>
      </c>
      <c r="K239" s="229" t="s">
        <v>202</v>
      </c>
      <c r="L239" s="141"/>
      <c r="M239" s="233" t="s">
        <v>5</v>
      </c>
      <c r="N239" s="234" t="s">
        <v>42</v>
      </c>
      <c r="O239" s="142"/>
      <c r="P239" s="235">
        <f>O239*H239</f>
        <v>0</v>
      </c>
      <c r="Q239" s="235">
        <v>0.02278</v>
      </c>
      <c r="R239" s="235">
        <f>Q239*H239</f>
        <v>0.06834000000000001</v>
      </c>
      <c r="S239" s="235">
        <v>0</v>
      </c>
      <c r="T239" s="236">
        <f>S239*H239</f>
        <v>0</v>
      </c>
      <c r="AR239" s="128" t="s">
        <v>203</v>
      </c>
      <c r="AT239" s="128" t="s">
        <v>198</v>
      </c>
      <c r="AU239" s="128" t="s">
        <v>80</v>
      </c>
      <c r="AY239" s="128" t="s">
        <v>196</v>
      </c>
      <c r="BE239" s="237">
        <f>IF(N239="základní",J239,0)</f>
        <v>0</v>
      </c>
      <c r="BF239" s="237">
        <f>IF(N239="snížená",J239,0)</f>
        <v>0</v>
      </c>
      <c r="BG239" s="237">
        <f>IF(N239="zákl. přenesená",J239,0)</f>
        <v>0</v>
      </c>
      <c r="BH239" s="237">
        <f>IF(N239="sníž. přenesená",J239,0)</f>
        <v>0</v>
      </c>
      <c r="BI239" s="237">
        <f>IF(N239="nulová",J239,0)</f>
        <v>0</v>
      </c>
      <c r="BJ239" s="128" t="s">
        <v>78</v>
      </c>
      <c r="BK239" s="237">
        <f>ROUND(I239*H239,2)</f>
        <v>0</v>
      </c>
      <c r="BL239" s="128" t="s">
        <v>203</v>
      </c>
      <c r="BM239" s="128" t="s">
        <v>390</v>
      </c>
    </row>
    <row r="240" spans="2:47" s="140" customFormat="1" ht="409.5">
      <c r="B240" s="141"/>
      <c r="D240" s="238" t="s">
        <v>204</v>
      </c>
      <c r="F240" s="265" t="s">
        <v>386</v>
      </c>
      <c r="I240" s="22"/>
      <c r="L240" s="141"/>
      <c r="M240" s="240"/>
      <c r="N240" s="142"/>
      <c r="O240" s="142"/>
      <c r="P240" s="142"/>
      <c r="Q240" s="142"/>
      <c r="R240" s="142"/>
      <c r="S240" s="142"/>
      <c r="T240" s="241"/>
      <c r="AT240" s="128" t="s">
        <v>204</v>
      </c>
      <c r="AU240" s="128" t="s">
        <v>80</v>
      </c>
    </row>
    <row r="241" spans="2:65" s="140" customFormat="1" ht="25.5" customHeight="1">
      <c r="B241" s="141"/>
      <c r="C241" s="227" t="s">
        <v>333</v>
      </c>
      <c r="D241" s="227" t="s">
        <v>198</v>
      </c>
      <c r="E241" s="228" t="s">
        <v>391</v>
      </c>
      <c r="F241" s="229" t="s">
        <v>392</v>
      </c>
      <c r="G241" s="230" t="s">
        <v>355</v>
      </c>
      <c r="H241" s="231">
        <v>16</v>
      </c>
      <c r="I241" s="26"/>
      <c r="J241" s="232">
        <f>ROUND(I241*H241,2)</f>
        <v>0</v>
      </c>
      <c r="K241" s="229" t="s">
        <v>202</v>
      </c>
      <c r="L241" s="141"/>
      <c r="M241" s="233" t="s">
        <v>5</v>
      </c>
      <c r="N241" s="234" t="s">
        <v>42</v>
      </c>
      <c r="O241" s="142"/>
      <c r="P241" s="235">
        <f>O241*H241</f>
        <v>0</v>
      </c>
      <c r="Q241" s="235">
        <v>0.05455</v>
      </c>
      <c r="R241" s="235">
        <f>Q241*H241</f>
        <v>0.8728</v>
      </c>
      <c r="S241" s="235">
        <v>0</v>
      </c>
      <c r="T241" s="236">
        <f>S241*H241</f>
        <v>0</v>
      </c>
      <c r="AR241" s="128" t="s">
        <v>203</v>
      </c>
      <c r="AT241" s="128" t="s">
        <v>198</v>
      </c>
      <c r="AU241" s="128" t="s">
        <v>80</v>
      </c>
      <c r="AY241" s="128" t="s">
        <v>196</v>
      </c>
      <c r="BE241" s="237">
        <f>IF(N241="základní",J241,0)</f>
        <v>0</v>
      </c>
      <c r="BF241" s="237">
        <f>IF(N241="snížená",J241,0)</f>
        <v>0</v>
      </c>
      <c r="BG241" s="237">
        <f>IF(N241="zákl. přenesená",J241,0)</f>
        <v>0</v>
      </c>
      <c r="BH241" s="237">
        <f>IF(N241="sníž. přenesená",J241,0)</f>
        <v>0</v>
      </c>
      <c r="BI241" s="237">
        <f>IF(N241="nulová",J241,0)</f>
        <v>0</v>
      </c>
      <c r="BJ241" s="128" t="s">
        <v>78</v>
      </c>
      <c r="BK241" s="237">
        <f>ROUND(I241*H241,2)</f>
        <v>0</v>
      </c>
      <c r="BL241" s="128" t="s">
        <v>203</v>
      </c>
      <c r="BM241" s="128" t="s">
        <v>393</v>
      </c>
    </row>
    <row r="242" spans="2:47" s="140" customFormat="1" ht="409.5">
      <c r="B242" s="141"/>
      <c r="D242" s="238" t="s">
        <v>204</v>
      </c>
      <c r="F242" s="265" t="s">
        <v>386</v>
      </c>
      <c r="I242" s="22"/>
      <c r="L242" s="141"/>
      <c r="M242" s="240"/>
      <c r="N242" s="142"/>
      <c r="O242" s="142"/>
      <c r="P242" s="142"/>
      <c r="Q242" s="142"/>
      <c r="R242" s="142"/>
      <c r="S242" s="142"/>
      <c r="T242" s="241"/>
      <c r="AT242" s="128" t="s">
        <v>204</v>
      </c>
      <c r="AU242" s="128" t="s">
        <v>80</v>
      </c>
    </row>
    <row r="243" spans="2:65" s="140" customFormat="1" ht="25.5" customHeight="1">
      <c r="B243" s="141"/>
      <c r="C243" s="227" t="s">
        <v>394</v>
      </c>
      <c r="D243" s="227" t="s">
        <v>198</v>
      </c>
      <c r="E243" s="228" t="s">
        <v>395</v>
      </c>
      <c r="F243" s="229" t="s">
        <v>396</v>
      </c>
      <c r="G243" s="230" t="s">
        <v>355</v>
      </c>
      <c r="H243" s="231">
        <v>108</v>
      </c>
      <c r="I243" s="26"/>
      <c r="J243" s="232">
        <f>ROUND(I243*H243,2)</f>
        <v>0</v>
      </c>
      <c r="K243" s="229" t="s">
        <v>202</v>
      </c>
      <c r="L243" s="141"/>
      <c r="M243" s="233" t="s">
        <v>5</v>
      </c>
      <c r="N243" s="234" t="s">
        <v>42</v>
      </c>
      <c r="O243" s="142"/>
      <c r="P243" s="235">
        <f>O243*H243</f>
        <v>0</v>
      </c>
      <c r="Q243" s="235">
        <v>0.06355</v>
      </c>
      <c r="R243" s="235">
        <f>Q243*H243</f>
        <v>6.8633999999999995</v>
      </c>
      <c r="S243" s="235">
        <v>0</v>
      </c>
      <c r="T243" s="236">
        <f>S243*H243</f>
        <v>0</v>
      </c>
      <c r="AR243" s="128" t="s">
        <v>203</v>
      </c>
      <c r="AT243" s="128" t="s">
        <v>198</v>
      </c>
      <c r="AU243" s="128" t="s">
        <v>80</v>
      </c>
      <c r="AY243" s="128" t="s">
        <v>196</v>
      </c>
      <c r="BE243" s="237">
        <f>IF(N243="základní",J243,0)</f>
        <v>0</v>
      </c>
      <c r="BF243" s="237">
        <f>IF(N243="snížená",J243,0)</f>
        <v>0</v>
      </c>
      <c r="BG243" s="237">
        <f>IF(N243="zákl. přenesená",J243,0)</f>
        <v>0</v>
      </c>
      <c r="BH243" s="237">
        <f>IF(N243="sníž. přenesená",J243,0)</f>
        <v>0</v>
      </c>
      <c r="BI243" s="237">
        <f>IF(N243="nulová",J243,0)</f>
        <v>0</v>
      </c>
      <c r="BJ243" s="128" t="s">
        <v>78</v>
      </c>
      <c r="BK243" s="237">
        <f>ROUND(I243*H243,2)</f>
        <v>0</v>
      </c>
      <c r="BL243" s="128" t="s">
        <v>203</v>
      </c>
      <c r="BM243" s="128" t="s">
        <v>397</v>
      </c>
    </row>
    <row r="244" spans="2:47" s="140" customFormat="1" ht="409.5">
      <c r="B244" s="141"/>
      <c r="D244" s="238" t="s">
        <v>204</v>
      </c>
      <c r="F244" s="265" t="s">
        <v>386</v>
      </c>
      <c r="I244" s="22"/>
      <c r="L244" s="141"/>
      <c r="M244" s="240"/>
      <c r="N244" s="142"/>
      <c r="O244" s="142"/>
      <c r="P244" s="142"/>
      <c r="Q244" s="142"/>
      <c r="R244" s="142"/>
      <c r="S244" s="142"/>
      <c r="T244" s="241"/>
      <c r="AT244" s="128" t="s">
        <v>204</v>
      </c>
      <c r="AU244" s="128" t="s">
        <v>80</v>
      </c>
    </row>
    <row r="245" spans="2:65" s="140" customFormat="1" ht="16.5" customHeight="1">
      <c r="B245" s="141"/>
      <c r="C245" s="227" t="s">
        <v>337</v>
      </c>
      <c r="D245" s="227" t="s">
        <v>198</v>
      </c>
      <c r="E245" s="228" t="s">
        <v>398</v>
      </c>
      <c r="F245" s="229" t="s">
        <v>399</v>
      </c>
      <c r="G245" s="230" t="s">
        <v>201</v>
      </c>
      <c r="H245" s="231">
        <v>1.211</v>
      </c>
      <c r="I245" s="26"/>
      <c r="J245" s="232">
        <f>ROUND(I245*H245,2)</f>
        <v>0</v>
      </c>
      <c r="K245" s="229" t="s">
        <v>202</v>
      </c>
      <c r="L245" s="141"/>
      <c r="M245" s="233" t="s">
        <v>5</v>
      </c>
      <c r="N245" s="234" t="s">
        <v>42</v>
      </c>
      <c r="O245" s="142"/>
      <c r="P245" s="235">
        <f>O245*H245</f>
        <v>0</v>
      </c>
      <c r="Q245" s="235">
        <v>1.94302</v>
      </c>
      <c r="R245" s="235">
        <f>Q245*H245</f>
        <v>2.3529972200000002</v>
      </c>
      <c r="S245" s="235">
        <v>0</v>
      </c>
      <c r="T245" s="236">
        <f>S245*H245</f>
        <v>0</v>
      </c>
      <c r="AR245" s="128" t="s">
        <v>203</v>
      </c>
      <c r="AT245" s="128" t="s">
        <v>198</v>
      </c>
      <c r="AU245" s="128" t="s">
        <v>80</v>
      </c>
      <c r="AY245" s="128" t="s">
        <v>196</v>
      </c>
      <c r="BE245" s="237">
        <f>IF(N245="základní",J245,0)</f>
        <v>0</v>
      </c>
      <c r="BF245" s="237">
        <f>IF(N245="snížená",J245,0)</f>
        <v>0</v>
      </c>
      <c r="BG245" s="237">
        <f>IF(N245="zákl. přenesená",J245,0)</f>
        <v>0</v>
      </c>
      <c r="BH245" s="237">
        <f>IF(N245="sníž. přenesená",J245,0)</f>
        <v>0</v>
      </c>
      <c r="BI245" s="237">
        <f>IF(N245="nulová",J245,0)</f>
        <v>0</v>
      </c>
      <c r="BJ245" s="128" t="s">
        <v>78</v>
      </c>
      <c r="BK245" s="237">
        <f>ROUND(I245*H245,2)</f>
        <v>0</v>
      </c>
      <c r="BL245" s="128" t="s">
        <v>203</v>
      </c>
      <c r="BM245" s="128" t="s">
        <v>400</v>
      </c>
    </row>
    <row r="246" spans="2:47" s="140" customFormat="1" ht="108">
      <c r="B246" s="141"/>
      <c r="D246" s="238" t="s">
        <v>204</v>
      </c>
      <c r="F246" s="239" t="s">
        <v>401</v>
      </c>
      <c r="I246" s="22"/>
      <c r="L246" s="141"/>
      <c r="M246" s="240"/>
      <c r="N246" s="142"/>
      <c r="O246" s="142"/>
      <c r="P246" s="142"/>
      <c r="Q246" s="142"/>
      <c r="R246" s="142"/>
      <c r="S246" s="142"/>
      <c r="T246" s="241"/>
      <c r="AT246" s="128" t="s">
        <v>204</v>
      </c>
      <c r="AU246" s="128" t="s">
        <v>80</v>
      </c>
    </row>
    <row r="247" spans="2:65" s="140" customFormat="1" ht="16.5" customHeight="1">
      <c r="B247" s="141"/>
      <c r="C247" s="227" t="s">
        <v>402</v>
      </c>
      <c r="D247" s="227" t="s">
        <v>198</v>
      </c>
      <c r="E247" s="228" t="s">
        <v>403</v>
      </c>
      <c r="F247" s="229" t="s">
        <v>404</v>
      </c>
      <c r="G247" s="230" t="s">
        <v>201</v>
      </c>
      <c r="H247" s="231">
        <v>4.906</v>
      </c>
      <c r="I247" s="26"/>
      <c r="J247" s="232">
        <f aca="true" t="shared" si="0" ref="J247:J254">ROUND(I247*H247,2)</f>
        <v>0</v>
      </c>
      <c r="K247" s="229" t="s">
        <v>202</v>
      </c>
      <c r="L247" s="141"/>
      <c r="M247" s="233" t="s">
        <v>5</v>
      </c>
      <c r="N247" s="234" t="s">
        <v>42</v>
      </c>
      <c r="O247" s="142"/>
      <c r="P247" s="235">
        <f aca="true" t="shared" si="1" ref="P247:P254">O247*H247</f>
        <v>0</v>
      </c>
      <c r="Q247" s="235">
        <v>2.4533</v>
      </c>
      <c r="R247" s="235">
        <f aca="true" t="shared" si="2" ref="R247:R254">Q247*H247</f>
        <v>12.0358898</v>
      </c>
      <c r="S247" s="235">
        <v>0</v>
      </c>
      <c r="T247" s="236">
        <f aca="true" t="shared" si="3" ref="T247:T254">S247*H247</f>
        <v>0</v>
      </c>
      <c r="AR247" s="128" t="s">
        <v>203</v>
      </c>
      <c r="AT247" s="128" t="s">
        <v>198</v>
      </c>
      <c r="AU247" s="128" t="s">
        <v>80</v>
      </c>
      <c r="AY247" s="128" t="s">
        <v>196</v>
      </c>
      <c r="BE247" s="237">
        <f aca="true" t="shared" si="4" ref="BE247:BE254">IF(N247="základní",J247,0)</f>
        <v>0</v>
      </c>
      <c r="BF247" s="237">
        <f aca="true" t="shared" si="5" ref="BF247:BF254">IF(N247="snížená",J247,0)</f>
        <v>0</v>
      </c>
      <c r="BG247" s="237">
        <f aca="true" t="shared" si="6" ref="BG247:BG254">IF(N247="zákl. přenesená",J247,0)</f>
        <v>0</v>
      </c>
      <c r="BH247" s="237">
        <f aca="true" t="shared" si="7" ref="BH247:BH254">IF(N247="sníž. přenesená",J247,0)</f>
        <v>0</v>
      </c>
      <c r="BI247" s="237">
        <f aca="true" t="shared" si="8" ref="BI247:BI254">IF(N247="nulová",J247,0)</f>
        <v>0</v>
      </c>
      <c r="BJ247" s="128" t="s">
        <v>78</v>
      </c>
      <c r="BK247" s="237">
        <f aca="true" t="shared" si="9" ref="BK247:BK254">ROUND(I247*H247,2)</f>
        <v>0</v>
      </c>
      <c r="BL247" s="128" t="s">
        <v>203</v>
      </c>
      <c r="BM247" s="128" t="s">
        <v>405</v>
      </c>
    </row>
    <row r="248" spans="2:65" s="140" customFormat="1" ht="16.5" customHeight="1">
      <c r="B248" s="141"/>
      <c r="C248" s="227" t="s">
        <v>342</v>
      </c>
      <c r="D248" s="227" t="s">
        <v>198</v>
      </c>
      <c r="E248" s="228" t="s">
        <v>406</v>
      </c>
      <c r="F248" s="229" t="s">
        <v>407</v>
      </c>
      <c r="G248" s="230" t="s">
        <v>201</v>
      </c>
      <c r="H248" s="231">
        <v>1.544</v>
      </c>
      <c r="I248" s="26"/>
      <c r="J248" s="232">
        <f t="shared" si="0"/>
        <v>0</v>
      </c>
      <c r="K248" s="229" t="s">
        <v>202</v>
      </c>
      <c r="L248" s="141"/>
      <c r="M248" s="233" t="s">
        <v>5</v>
      </c>
      <c r="N248" s="234" t="s">
        <v>42</v>
      </c>
      <c r="O248" s="142"/>
      <c r="P248" s="235">
        <f t="shared" si="1"/>
        <v>0</v>
      </c>
      <c r="Q248" s="235">
        <v>2.4533</v>
      </c>
      <c r="R248" s="235">
        <f t="shared" si="2"/>
        <v>3.7878952000000004</v>
      </c>
      <c r="S248" s="235">
        <v>0</v>
      </c>
      <c r="T248" s="236">
        <f t="shared" si="3"/>
        <v>0</v>
      </c>
      <c r="AR248" s="128" t="s">
        <v>203</v>
      </c>
      <c r="AT248" s="128" t="s">
        <v>198</v>
      </c>
      <c r="AU248" s="128" t="s">
        <v>80</v>
      </c>
      <c r="AY248" s="128" t="s">
        <v>196</v>
      </c>
      <c r="BE248" s="237">
        <f t="shared" si="4"/>
        <v>0</v>
      </c>
      <c r="BF248" s="237">
        <f t="shared" si="5"/>
        <v>0</v>
      </c>
      <c r="BG248" s="237">
        <f t="shared" si="6"/>
        <v>0</v>
      </c>
      <c r="BH248" s="237">
        <f t="shared" si="7"/>
        <v>0</v>
      </c>
      <c r="BI248" s="237">
        <f t="shared" si="8"/>
        <v>0</v>
      </c>
      <c r="BJ248" s="128" t="s">
        <v>78</v>
      </c>
      <c r="BK248" s="237">
        <f t="shared" si="9"/>
        <v>0</v>
      </c>
      <c r="BL248" s="128" t="s">
        <v>203</v>
      </c>
      <c r="BM248" s="128" t="s">
        <v>408</v>
      </c>
    </row>
    <row r="249" spans="2:65" s="140" customFormat="1" ht="51" customHeight="1">
      <c r="B249" s="141"/>
      <c r="C249" s="227" t="s">
        <v>409</v>
      </c>
      <c r="D249" s="227" t="s">
        <v>198</v>
      </c>
      <c r="E249" s="228" t="s">
        <v>410</v>
      </c>
      <c r="F249" s="229" t="s">
        <v>411</v>
      </c>
      <c r="G249" s="230" t="s">
        <v>330</v>
      </c>
      <c r="H249" s="231">
        <v>20.875</v>
      </c>
      <c r="I249" s="26"/>
      <c r="J249" s="232">
        <f t="shared" si="0"/>
        <v>0</v>
      </c>
      <c r="K249" s="229" t="s">
        <v>202</v>
      </c>
      <c r="L249" s="141"/>
      <c r="M249" s="233" t="s">
        <v>5</v>
      </c>
      <c r="N249" s="234" t="s">
        <v>42</v>
      </c>
      <c r="O249" s="142"/>
      <c r="P249" s="235">
        <f t="shared" si="1"/>
        <v>0</v>
      </c>
      <c r="Q249" s="235">
        <v>0.01214</v>
      </c>
      <c r="R249" s="235">
        <f t="shared" si="2"/>
        <v>0.2534225</v>
      </c>
      <c r="S249" s="235">
        <v>0</v>
      </c>
      <c r="T249" s="236">
        <f t="shared" si="3"/>
        <v>0</v>
      </c>
      <c r="AR249" s="128" t="s">
        <v>203</v>
      </c>
      <c r="AT249" s="128" t="s">
        <v>198</v>
      </c>
      <c r="AU249" s="128" t="s">
        <v>80</v>
      </c>
      <c r="AY249" s="128" t="s">
        <v>196</v>
      </c>
      <c r="BE249" s="237">
        <f t="shared" si="4"/>
        <v>0</v>
      </c>
      <c r="BF249" s="237">
        <f t="shared" si="5"/>
        <v>0</v>
      </c>
      <c r="BG249" s="237">
        <f t="shared" si="6"/>
        <v>0</v>
      </c>
      <c r="BH249" s="237">
        <f t="shared" si="7"/>
        <v>0</v>
      </c>
      <c r="BI249" s="237">
        <f t="shared" si="8"/>
        <v>0</v>
      </c>
      <c r="BJ249" s="128" t="s">
        <v>78</v>
      </c>
      <c r="BK249" s="237">
        <f t="shared" si="9"/>
        <v>0</v>
      </c>
      <c r="BL249" s="128" t="s">
        <v>203</v>
      </c>
      <c r="BM249" s="128" t="s">
        <v>412</v>
      </c>
    </row>
    <row r="250" spans="2:65" s="140" customFormat="1" ht="51" customHeight="1">
      <c r="B250" s="141"/>
      <c r="C250" s="227" t="s">
        <v>347</v>
      </c>
      <c r="D250" s="227" t="s">
        <v>198</v>
      </c>
      <c r="E250" s="228" t="s">
        <v>413</v>
      </c>
      <c r="F250" s="229" t="s">
        <v>414</v>
      </c>
      <c r="G250" s="230" t="s">
        <v>330</v>
      </c>
      <c r="H250" s="231">
        <v>20.875</v>
      </c>
      <c r="I250" s="26"/>
      <c r="J250" s="232">
        <f t="shared" si="0"/>
        <v>0</v>
      </c>
      <c r="K250" s="229" t="s">
        <v>202</v>
      </c>
      <c r="L250" s="141"/>
      <c r="M250" s="233" t="s">
        <v>5</v>
      </c>
      <c r="N250" s="234" t="s">
        <v>42</v>
      </c>
      <c r="O250" s="142"/>
      <c r="P250" s="235">
        <f t="shared" si="1"/>
        <v>0</v>
      </c>
      <c r="Q250" s="235">
        <v>0</v>
      </c>
      <c r="R250" s="235">
        <f t="shared" si="2"/>
        <v>0</v>
      </c>
      <c r="S250" s="235">
        <v>0</v>
      </c>
      <c r="T250" s="236">
        <f t="shared" si="3"/>
        <v>0</v>
      </c>
      <c r="AR250" s="128" t="s">
        <v>203</v>
      </c>
      <c r="AT250" s="128" t="s">
        <v>198</v>
      </c>
      <c r="AU250" s="128" t="s">
        <v>80</v>
      </c>
      <c r="AY250" s="128" t="s">
        <v>196</v>
      </c>
      <c r="BE250" s="237">
        <f t="shared" si="4"/>
        <v>0</v>
      </c>
      <c r="BF250" s="237">
        <f t="shared" si="5"/>
        <v>0</v>
      </c>
      <c r="BG250" s="237">
        <f t="shared" si="6"/>
        <v>0</v>
      </c>
      <c r="BH250" s="237">
        <f t="shared" si="7"/>
        <v>0</v>
      </c>
      <c r="BI250" s="237">
        <f t="shared" si="8"/>
        <v>0</v>
      </c>
      <c r="BJ250" s="128" t="s">
        <v>78</v>
      </c>
      <c r="BK250" s="237">
        <f t="shared" si="9"/>
        <v>0</v>
      </c>
      <c r="BL250" s="128" t="s">
        <v>203</v>
      </c>
      <c r="BM250" s="128" t="s">
        <v>415</v>
      </c>
    </row>
    <row r="251" spans="2:65" s="140" customFormat="1" ht="38.25" customHeight="1">
      <c r="B251" s="141"/>
      <c r="C251" s="227" t="s">
        <v>416</v>
      </c>
      <c r="D251" s="227" t="s">
        <v>198</v>
      </c>
      <c r="E251" s="228" t="s">
        <v>417</v>
      </c>
      <c r="F251" s="229" t="s">
        <v>418</v>
      </c>
      <c r="G251" s="230" t="s">
        <v>330</v>
      </c>
      <c r="H251" s="231">
        <v>12.54</v>
      </c>
      <c r="I251" s="26"/>
      <c r="J251" s="232">
        <f t="shared" si="0"/>
        <v>0</v>
      </c>
      <c r="K251" s="229" t="s">
        <v>202</v>
      </c>
      <c r="L251" s="141"/>
      <c r="M251" s="233" t="s">
        <v>5</v>
      </c>
      <c r="N251" s="234" t="s">
        <v>42</v>
      </c>
      <c r="O251" s="142"/>
      <c r="P251" s="235">
        <f t="shared" si="1"/>
        <v>0</v>
      </c>
      <c r="Q251" s="235">
        <v>0.01052</v>
      </c>
      <c r="R251" s="235">
        <f t="shared" si="2"/>
        <v>0.13192079999999998</v>
      </c>
      <c r="S251" s="235">
        <v>0</v>
      </c>
      <c r="T251" s="236">
        <f t="shared" si="3"/>
        <v>0</v>
      </c>
      <c r="AR251" s="128" t="s">
        <v>203</v>
      </c>
      <c r="AT251" s="128" t="s">
        <v>198</v>
      </c>
      <c r="AU251" s="128" t="s">
        <v>80</v>
      </c>
      <c r="AY251" s="128" t="s">
        <v>196</v>
      </c>
      <c r="BE251" s="237">
        <f t="shared" si="4"/>
        <v>0</v>
      </c>
      <c r="BF251" s="237">
        <f t="shared" si="5"/>
        <v>0</v>
      </c>
      <c r="BG251" s="237">
        <f t="shared" si="6"/>
        <v>0</v>
      </c>
      <c r="BH251" s="237">
        <f t="shared" si="7"/>
        <v>0</v>
      </c>
      <c r="BI251" s="237">
        <f t="shared" si="8"/>
        <v>0</v>
      </c>
      <c r="BJ251" s="128" t="s">
        <v>78</v>
      </c>
      <c r="BK251" s="237">
        <f t="shared" si="9"/>
        <v>0</v>
      </c>
      <c r="BL251" s="128" t="s">
        <v>203</v>
      </c>
      <c r="BM251" s="128" t="s">
        <v>419</v>
      </c>
    </row>
    <row r="252" spans="2:65" s="140" customFormat="1" ht="38.25" customHeight="1">
      <c r="B252" s="141"/>
      <c r="C252" s="227" t="s">
        <v>350</v>
      </c>
      <c r="D252" s="227" t="s">
        <v>198</v>
      </c>
      <c r="E252" s="228" t="s">
        <v>420</v>
      </c>
      <c r="F252" s="229" t="s">
        <v>421</v>
      </c>
      <c r="G252" s="230" t="s">
        <v>330</v>
      </c>
      <c r="H252" s="231">
        <v>12.54</v>
      </c>
      <c r="I252" s="26"/>
      <c r="J252" s="232">
        <f t="shared" si="0"/>
        <v>0</v>
      </c>
      <c r="K252" s="229" t="s">
        <v>202</v>
      </c>
      <c r="L252" s="141"/>
      <c r="M252" s="233" t="s">
        <v>5</v>
      </c>
      <c r="N252" s="234" t="s">
        <v>42</v>
      </c>
      <c r="O252" s="142"/>
      <c r="P252" s="235">
        <f t="shared" si="1"/>
        <v>0</v>
      </c>
      <c r="Q252" s="235">
        <v>0</v>
      </c>
      <c r="R252" s="235">
        <f t="shared" si="2"/>
        <v>0</v>
      </c>
      <c r="S252" s="235">
        <v>0</v>
      </c>
      <c r="T252" s="236">
        <f t="shared" si="3"/>
        <v>0</v>
      </c>
      <c r="AR252" s="128" t="s">
        <v>203</v>
      </c>
      <c r="AT252" s="128" t="s">
        <v>198</v>
      </c>
      <c r="AU252" s="128" t="s">
        <v>80</v>
      </c>
      <c r="AY252" s="128" t="s">
        <v>196</v>
      </c>
      <c r="BE252" s="237">
        <f t="shared" si="4"/>
        <v>0</v>
      </c>
      <c r="BF252" s="237">
        <f t="shared" si="5"/>
        <v>0</v>
      </c>
      <c r="BG252" s="237">
        <f t="shared" si="6"/>
        <v>0</v>
      </c>
      <c r="BH252" s="237">
        <f t="shared" si="7"/>
        <v>0</v>
      </c>
      <c r="BI252" s="237">
        <f t="shared" si="8"/>
        <v>0</v>
      </c>
      <c r="BJ252" s="128" t="s">
        <v>78</v>
      </c>
      <c r="BK252" s="237">
        <f t="shared" si="9"/>
        <v>0</v>
      </c>
      <c r="BL252" s="128" t="s">
        <v>203</v>
      </c>
      <c r="BM252" s="128" t="s">
        <v>422</v>
      </c>
    </row>
    <row r="253" spans="2:65" s="140" customFormat="1" ht="25.5" customHeight="1">
      <c r="B253" s="141"/>
      <c r="C253" s="227" t="s">
        <v>423</v>
      </c>
      <c r="D253" s="227" t="s">
        <v>198</v>
      </c>
      <c r="E253" s="228" t="s">
        <v>424</v>
      </c>
      <c r="F253" s="229" t="s">
        <v>425</v>
      </c>
      <c r="G253" s="230" t="s">
        <v>285</v>
      </c>
      <c r="H253" s="231">
        <v>0.805</v>
      </c>
      <c r="I253" s="26"/>
      <c r="J253" s="232">
        <f t="shared" si="0"/>
        <v>0</v>
      </c>
      <c r="K253" s="229" t="s">
        <v>202</v>
      </c>
      <c r="L253" s="141"/>
      <c r="M253" s="233" t="s">
        <v>5</v>
      </c>
      <c r="N253" s="234" t="s">
        <v>42</v>
      </c>
      <c r="O253" s="142"/>
      <c r="P253" s="235">
        <f t="shared" si="1"/>
        <v>0</v>
      </c>
      <c r="Q253" s="235">
        <v>1.04528</v>
      </c>
      <c r="R253" s="235">
        <f t="shared" si="2"/>
        <v>0.8414504</v>
      </c>
      <c r="S253" s="235">
        <v>0</v>
      </c>
      <c r="T253" s="236">
        <f t="shared" si="3"/>
        <v>0</v>
      </c>
      <c r="AR253" s="128" t="s">
        <v>203</v>
      </c>
      <c r="AT253" s="128" t="s">
        <v>198</v>
      </c>
      <c r="AU253" s="128" t="s">
        <v>80</v>
      </c>
      <c r="AY253" s="128" t="s">
        <v>196</v>
      </c>
      <c r="BE253" s="237">
        <f t="shared" si="4"/>
        <v>0</v>
      </c>
      <c r="BF253" s="237">
        <f t="shared" si="5"/>
        <v>0</v>
      </c>
      <c r="BG253" s="237">
        <f t="shared" si="6"/>
        <v>0</v>
      </c>
      <c r="BH253" s="237">
        <f t="shared" si="7"/>
        <v>0</v>
      </c>
      <c r="BI253" s="237">
        <f t="shared" si="8"/>
        <v>0</v>
      </c>
      <c r="BJ253" s="128" t="s">
        <v>78</v>
      </c>
      <c r="BK253" s="237">
        <f t="shared" si="9"/>
        <v>0</v>
      </c>
      <c r="BL253" s="128" t="s">
        <v>203</v>
      </c>
      <c r="BM253" s="128" t="s">
        <v>426</v>
      </c>
    </row>
    <row r="254" spans="2:65" s="140" customFormat="1" ht="25.5" customHeight="1">
      <c r="B254" s="141"/>
      <c r="C254" s="227" t="s">
        <v>356</v>
      </c>
      <c r="D254" s="227" t="s">
        <v>198</v>
      </c>
      <c r="E254" s="228" t="s">
        <v>427</v>
      </c>
      <c r="F254" s="229" t="s">
        <v>428</v>
      </c>
      <c r="G254" s="230" t="s">
        <v>285</v>
      </c>
      <c r="H254" s="231">
        <v>0.06</v>
      </c>
      <c r="I254" s="26"/>
      <c r="J254" s="232">
        <f t="shared" si="0"/>
        <v>0</v>
      </c>
      <c r="K254" s="229" t="s">
        <v>202</v>
      </c>
      <c r="L254" s="141"/>
      <c r="M254" s="233" t="s">
        <v>5</v>
      </c>
      <c r="N254" s="234" t="s">
        <v>42</v>
      </c>
      <c r="O254" s="142"/>
      <c r="P254" s="235">
        <f t="shared" si="1"/>
        <v>0</v>
      </c>
      <c r="Q254" s="235">
        <v>1.09</v>
      </c>
      <c r="R254" s="235">
        <f t="shared" si="2"/>
        <v>0.0654</v>
      </c>
      <c r="S254" s="235">
        <v>0</v>
      </c>
      <c r="T254" s="236">
        <f t="shared" si="3"/>
        <v>0</v>
      </c>
      <c r="AR254" s="128" t="s">
        <v>203</v>
      </c>
      <c r="AT254" s="128" t="s">
        <v>198</v>
      </c>
      <c r="AU254" s="128" t="s">
        <v>80</v>
      </c>
      <c r="AY254" s="128" t="s">
        <v>196</v>
      </c>
      <c r="BE254" s="237">
        <f t="shared" si="4"/>
        <v>0</v>
      </c>
      <c r="BF254" s="237">
        <f t="shared" si="5"/>
        <v>0</v>
      </c>
      <c r="BG254" s="237">
        <f t="shared" si="6"/>
        <v>0</v>
      </c>
      <c r="BH254" s="237">
        <f t="shared" si="7"/>
        <v>0</v>
      </c>
      <c r="BI254" s="237">
        <f t="shared" si="8"/>
        <v>0</v>
      </c>
      <c r="BJ254" s="128" t="s">
        <v>78</v>
      </c>
      <c r="BK254" s="237">
        <f t="shared" si="9"/>
        <v>0</v>
      </c>
      <c r="BL254" s="128" t="s">
        <v>203</v>
      </c>
      <c r="BM254" s="128" t="s">
        <v>429</v>
      </c>
    </row>
    <row r="255" spans="2:47" s="140" customFormat="1" ht="54">
      <c r="B255" s="141"/>
      <c r="D255" s="238" t="s">
        <v>204</v>
      </c>
      <c r="F255" s="239" t="s">
        <v>430</v>
      </c>
      <c r="I255" s="22"/>
      <c r="L255" s="141"/>
      <c r="M255" s="240"/>
      <c r="N255" s="142"/>
      <c r="O255" s="142"/>
      <c r="P255" s="142"/>
      <c r="Q255" s="142"/>
      <c r="R255" s="142"/>
      <c r="S255" s="142"/>
      <c r="T255" s="241"/>
      <c r="AT255" s="128" t="s">
        <v>204</v>
      </c>
      <c r="AU255" s="128" t="s">
        <v>80</v>
      </c>
    </row>
    <row r="256" spans="2:65" s="140" customFormat="1" ht="16.5" customHeight="1">
      <c r="B256" s="141"/>
      <c r="C256" s="266" t="s">
        <v>431</v>
      </c>
      <c r="D256" s="266" t="s">
        <v>297</v>
      </c>
      <c r="E256" s="267" t="s">
        <v>432</v>
      </c>
      <c r="F256" s="268" t="s">
        <v>433</v>
      </c>
      <c r="G256" s="269" t="s">
        <v>285</v>
      </c>
      <c r="H256" s="270">
        <v>0.063</v>
      </c>
      <c r="I256" s="30"/>
      <c r="J256" s="271">
        <f>ROUND(I256*H256,2)</f>
        <v>0</v>
      </c>
      <c r="K256" s="268" t="s">
        <v>202</v>
      </c>
      <c r="L256" s="272"/>
      <c r="M256" s="273" t="s">
        <v>5</v>
      </c>
      <c r="N256" s="274" t="s">
        <v>42</v>
      </c>
      <c r="O256" s="142"/>
      <c r="P256" s="235">
        <f>O256*H256</f>
        <v>0</v>
      </c>
      <c r="Q256" s="235">
        <v>1</v>
      </c>
      <c r="R256" s="235">
        <f>Q256*H256</f>
        <v>0.063</v>
      </c>
      <c r="S256" s="235">
        <v>0</v>
      </c>
      <c r="T256" s="236">
        <f>S256*H256</f>
        <v>0</v>
      </c>
      <c r="AR256" s="128" t="s">
        <v>230</v>
      </c>
      <c r="AT256" s="128" t="s">
        <v>297</v>
      </c>
      <c r="AU256" s="128" t="s">
        <v>80</v>
      </c>
      <c r="AY256" s="128" t="s">
        <v>196</v>
      </c>
      <c r="BE256" s="237">
        <f>IF(N256="základní",J256,0)</f>
        <v>0</v>
      </c>
      <c r="BF256" s="237">
        <f>IF(N256="snížená",J256,0)</f>
        <v>0</v>
      </c>
      <c r="BG256" s="237">
        <f>IF(N256="zákl. přenesená",J256,0)</f>
        <v>0</v>
      </c>
      <c r="BH256" s="237">
        <f>IF(N256="sníž. přenesená",J256,0)</f>
        <v>0</v>
      </c>
      <c r="BI256" s="237">
        <f>IF(N256="nulová",J256,0)</f>
        <v>0</v>
      </c>
      <c r="BJ256" s="128" t="s">
        <v>78</v>
      </c>
      <c r="BK256" s="237">
        <f>ROUND(I256*H256,2)</f>
        <v>0</v>
      </c>
      <c r="BL256" s="128" t="s">
        <v>203</v>
      </c>
      <c r="BM256" s="128" t="s">
        <v>434</v>
      </c>
    </row>
    <row r="257" spans="2:47" s="140" customFormat="1" ht="27">
      <c r="B257" s="141"/>
      <c r="D257" s="238" t="s">
        <v>435</v>
      </c>
      <c r="F257" s="239" t="s">
        <v>436</v>
      </c>
      <c r="I257" s="22"/>
      <c r="L257" s="141"/>
      <c r="M257" s="240"/>
      <c r="N257" s="142"/>
      <c r="O257" s="142"/>
      <c r="P257" s="142"/>
      <c r="Q257" s="142"/>
      <c r="R257" s="142"/>
      <c r="S257" s="142"/>
      <c r="T257" s="241"/>
      <c r="AT257" s="128" t="s">
        <v>435</v>
      </c>
      <c r="AU257" s="128" t="s">
        <v>80</v>
      </c>
    </row>
    <row r="258" spans="2:51" s="250" customFormat="1" ht="13.5">
      <c r="B258" s="249"/>
      <c r="D258" s="238" t="s">
        <v>206</v>
      </c>
      <c r="F258" s="252" t="s">
        <v>437</v>
      </c>
      <c r="H258" s="253">
        <v>0.063</v>
      </c>
      <c r="I258" s="28"/>
      <c r="L258" s="249"/>
      <c r="M258" s="254"/>
      <c r="N258" s="255"/>
      <c r="O258" s="255"/>
      <c r="P258" s="255"/>
      <c r="Q258" s="255"/>
      <c r="R258" s="255"/>
      <c r="S258" s="255"/>
      <c r="T258" s="256"/>
      <c r="AT258" s="251" t="s">
        <v>206</v>
      </c>
      <c r="AU258" s="251" t="s">
        <v>80</v>
      </c>
      <c r="AV258" s="250" t="s">
        <v>80</v>
      </c>
      <c r="AW258" s="250" t="s">
        <v>6</v>
      </c>
      <c r="AX258" s="250" t="s">
        <v>78</v>
      </c>
      <c r="AY258" s="251" t="s">
        <v>196</v>
      </c>
    </row>
    <row r="259" spans="2:65" s="140" customFormat="1" ht="25.5" customHeight="1">
      <c r="B259" s="141"/>
      <c r="C259" s="227" t="s">
        <v>362</v>
      </c>
      <c r="D259" s="227" t="s">
        <v>198</v>
      </c>
      <c r="E259" s="228" t="s">
        <v>438</v>
      </c>
      <c r="F259" s="229" t="s">
        <v>439</v>
      </c>
      <c r="G259" s="230" t="s">
        <v>285</v>
      </c>
      <c r="H259" s="231">
        <v>0.34</v>
      </c>
      <c r="I259" s="26"/>
      <c r="J259" s="232">
        <f>ROUND(I259*H259,2)</f>
        <v>0</v>
      </c>
      <c r="K259" s="229" t="s">
        <v>202</v>
      </c>
      <c r="L259" s="141"/>
      <c r="M259" s="233" t="s">
        <v>5</v>
      </c>
      <c r="N259" s="234" t="s">
        <v>42</v>
      </c>
      <c r="O259" s="142"/>
      <c r="P259" s="235">
        <f>O259*H259</f>
        <v>0</v>
      </c>
      <c r="Q259" s="235">
        <v>1.09</v>
      </c>
      <c r="R259" s="235">
        <f>Q259*H259</f>
        <v>0.37060000000000004</v>
      </c>
      <c r="S259" s="235">
        <v>0</v>
      </c>
      <c r="T259" s="236">
        <f>S259*H259</f>
        <v>0</v>
      </c>
      <c r="AR259" s="128" t="s">
        <v>203</v>
      </c>
      <c r="AT259" s="128" t="s">
        <v>198</v>
      </c>
      <c r="AU259" s="128" t="s">
        <v>80</v>
      </c>
      <c r="AY259" s="128" t="s">
        <v>196</v>
      </c>
      <c r="BE259" s="237">
        <f>IF(N259="základní",J259,0)</f>
        <v>0</v>
      </c>
      <c r="BF259" s="237">
        <f>IF(N259="snížená",J259,0)</f>
        <v>0</v>
      </c>
      <c r="BG259" s="237">
        <f>IF(N259="zákl. přenesená",J259,0)</f>
        <v>0</v>
      </c>
      <c r="BH259" s="237">
        <f>IF(N259="sníž. přenesená",J259,0)</f>
        <v>0</v>
      </c>
      <c r="BI259" s="237">
        <f>IF(N259="nulová",J259,0)</f>
        <v>0</v>
      </c>
      <c r="BJ259" s="128" t="s">
        <v>78</v>
      </c>
      <c r="BK259" s="237">
        <f>ROUND(I259*H259,2)</f>
        <v>0</v>
      </c>
      <c r="BL259" s="128" t="s">
        <v>203</v>
      </c>
      <c r="BM259" s="128" t="s">
        <v>440</v>
      </c>
    </row>
    <row r="260" spans="2:47" s="140" customFormat="1" ht="54">
      <c r="B260" s="141"/>
      <c r="D260" s="238" t="s">
        <v>204</v>
      </c>
      <c r="F260" s="239" t="s">
        <v>430</v>
      </c>
      <c r="I260" s="22"/>
      <c r="L260" s="141"/>
      <c r="M260" s="240"/>
      <c r="N260" s="142"/>
      <c r="O260" s="142"/>
      <c r="P260" s="142"/>
      <c r="Q260" s="142"/>
      <c r="R260" s="142"/>
      <c r="S260" s="142"/>
      <c r="T260" s="241"/>
      <c r="AT260" s="128" t="s">
        <v>204</v>
      </c>
      <c r="AU260" s="128" t="s">
        <v>80</v>
      </c>
    </row>
    <row r="261" spans="2:65" s="140" customFormat="1" ht="16.5" customHeight="1">
      <c r="B261" s="141"/>
      <c r="C261" s="266" t="s">
        <v>441</v>
      </c>
      <c r="D261" s="266" t="s">
        <v>297</v>
      </c>
      <c r="E261" s="267" t="s">
        <v>442</v>
      </c>
      <c r="F261" s="268" t="s">
        <v>443</v>
      </c>
      <c r="G261" s="269" t="s">
        <v>285</v>
      </c>
      <c r="H261" s="270">
        <v>0.357</v>
      </c>
      <c r="I261" s="30"/>
      <c r="J261" s="271">
        <f>ROUND(I261*H261,2)</f>
        <v>0</v>
      </c>
      <c r="K261" s="268" t="s">
        <v>202</v>
      </c>
      <c r="L261" s="272"/>
      <c r="M261" s="273" t="s">
        <v>5</v>
      </c>
      <c r="N261" s="274" t="s">
        <v>42</v>
      </c>
      <c r="O261" s="142"/>
      <c r="P261" s="235">
        <f>O261*H261</f>
        <v>0</v>
      </c>
      <c r="Q261" s="235">
        <v>1</v>
      </c>
      <c r="R261" s="235">
        <f>Q261*H261</f>
        <v>0.357</v>
      </c>
      <c r="S261" s="235">
        <v>0</v>
      </c>
      <c r="T261" s="236">
        <f>S261*H261</f>
        <v>0</v>
      </c>
      <c r="AR261" s="128" t="s">
        <v>230</v>
      </c>
      <c r="AT261" s="128" t="s">
        <v>297</v>
      </c>
      <c r="AU261" s="128" t="s">
        <v>80</v>
      </c>
      <c r="AY261" s="128" t="s">
        <v>196</v>
      </c>
      <c r="BE261" s="237">
        <f>IF(N261="základní",J261,0)</f>
        <v>0</v>
      </c>
      <c r="BF261" s="237">
        <f>IF(N261="snížená",J261,0)</f>
        <v>0</v>
      </c>
      <c r="BG261" s="237">
        <f>IF(N261="zákl. přenesená",J261,0)</f>
        <v>0</v>
      </c>
      <c r="BH261" s="237">
        <f>IF(N261="sníž. přenesená",J261,0)</f>
        <v>0</v>
      </c>
      <c r="BI261" s="237">
        <f>IF(N261="nulová",J261,0)</f>
        <v>0</v>
      </c>
      <c r="BJ261" s="128" t="s">
        <v>78</v>
      </c>
      <c r="BK261" s="237">
        <f>ROUND(I261*H261,2)</f>
        <v>0</v>
      </c>
      <c r="BL261" s="128" t="s">
        <v>203</v>
      </c>
      <c r="BM261" s="128" t="s">
        <v>444</v>
      </c>
    </row>
    <row r="262" spans="2:47" s="140" customFormat="1" ht="27">
      <c r="B262" s="141"/>
      <c r="D262" s="238" t="s">
        <v>435</v>
      </c>
      <c r="F262" s="239" t="s">
        <v>445</v>
      </c>
      <c r="I262" s="22"/>
      <c r="L262" s="141"/>
      <c r="M262" s="240"/>
      <c r="N262" s="142"/>
      <c r="O262" s="142"/>
      <c r="P262" s="142"/>
      <c r="Q262" s="142"/>
      <c r="R262" s="142"/>
      <c r="S262" s="142"/>
      <c r="T262" s="241"/>
      <c r="AT262" s="128" t="s">
        <v>435</v>
      </c>
      <c r="AU262" s="128" t="s">
        <v>80</v>
      </c>
    </row>
    <row r="263" spans="2:51" s="250" customFormat="1" ht="13.5">
      <c r="B263" s="249"/>
      <c r="D263" s="238" t="s">
        <v>206</v>
      </c>
      <c r="F263" s="252" t="s">
        <v>446</v>
      </c>
      <c r="H263" s="253">
        <v>0.357</v>
      </c>
      <c r="I263" s="28"/>
      <c r="L263" s="249"/>
      <c r="M263" s="254"/>
      <c r="N263" s="255"/>
      <c r="O263" s="255"/>
      <c r="P263" s="255"/>
      <c r="Q263" s="255"/>
      <c r="R263" s="255"/>
      <c r="S263" s="255"/>
      <c r="T263" s="256"/>
      <c r="AT263" s="251" t="s">
        <v>206</v>
      </c>
      <c r="AU263" s="251" t="s">
        <v>80</v>
      </c>
      <c r="AV263" s="250" t="s">
        <v>80</v>
      </c>
      <c r="AW263" s="250" t="s">
        <v>6</v>
      </c>
      <c r="AX263" s="250" t="s">
        <v>78</v>
      </c>
      <c r="AY263" s="251" t="s">
        <v>196</v>
      </c>
    </row>
    <row r="264" spans="2:65" s="140" customFormat="1" ht="25.5" customHeight="1">
      <c r="B264" s="141"/>
      <c r="C264" s="227" t="s">
        <v>367</v>
      </c>
      <c r="D264" s="227" t="s">
        <v>198</v>
      </c>
      <c r="E264" s="228" t="s">
        <v>447</v>
      </c>
      <c r="F264" s="229" t="s">
        <v>448</v>
      </c>
      <c r="G264" s="230" t="s">
        <v>330</v>
      </c>
      <c r="H264" s="231">
        <v>168.288</v>
      </c>
      <c r="I264" s="26"/>
      <c r="J264" s="232">
        <f>ROUND(I264*H264,2)</f>
        <v>0</v>
      </c>
      <c r="K264" s="229" t="s">
        <v>202</v>
      </c>
      <c r="L264" s="141"/>
      <c r="M264" s="233" t="s">
        <v>5</v>
      </c>
      <c r="N264" s="234" t="s">
        <v>42</v>
      </c>
      <c r="O264" s="142"/>
      <c r="P264" s="235">
        <f>O264*H264</f>
        <v>0</v>
      </c>
      <c r="Q264" s="235">
        <v>0.02857</v>
      </c>
      <c r="R264" s="235">
        <f>Q264*H264</f>
        <v>4.807988160000001</v>
      </c>
      <c r="S264" s="235">
        <v>0</v>
      </c>
      <c r="T264" s="236">
        <f>S264*H264</f>
        <v>0</v>
      </c>
      <c r="AR264" s="128" t="s">
        <v>203</v>
      </c>
      <c r="AT264" s="128" t="s">
        <v>198</v>
      </c>
      <c r="AU264" s="128" t="s">
        <v>80</v>
      </c>
      <c r="AY264" s="128" t="s">
        <v>196</v>
      </c>
      <c r="BE264" s="237">
        <f>IF(N264="základní",J264,0)</f>
        <v>0</v>
      </c>
      <c r="BF264" s="237">
        <f>IF(N264="snížená",J264,0)</f>
        <v>0</v>
      </c>
      <c r="BG264" s="237">
        <f>IF(N264="zákl. přenesená",J264,0)</f>
        <v>0</v>
      </c>
      <c r="BH264" s="237">
        <f>IF(N264="sníž. přenesená",J264,0)</f>
        <v>0</v>
      </c>
      <c r="BI264" s="237">
        <f>IF(N264="nulová",J264,0)</f>
        <v>0</v>
      </c>
      <c r="BJ264" s="128" t="s">
        <v>78</v>
      </c>
      <c r="BK264" s="237">
        <f>ROUND(I264*H264,2)</f>
        <v>0</v>
      </c>
      <c r="BL264" s="128" t="s">
        <v>203</v>
      </c>
      <c r="BM264" s="128" t="s">
        <v>449</v>
      </c>
    </row>
    <row r="265" spans="2:51" s="243" customFormat="1" ht="13.5">
      <c r="B265" s="242"/>
      <c r="D265" s="238" t="s">
        <v>206</v>
      </c>
      <c r="E265" s="244" t="s">
        <v>5</v>
      </c>
      <c r="F265" s="245" t="s">
        <v>450</v>
      </c>
      <c r="H265" s="244" t="s">
        <v>5</v>
      </c>
      <c r="I265" s="27"/>
      <c r="L265" s="242"/>
      <c r="M265" s="246"/>
      <c r="N265" s="247"/>
      <c r="O265" s="247"/>
      <c r="P265" s="247"/>
      <c r="Q265" s="247"/>
      <c r="R265" s="247"/>
      <c r="S265" s="247"/>
      <c r="T265" s="248"/>
      <c r="AT265" s="244" t="s">
        <v>206</v>
      </c>
      <c r="AU265" s="244" t="s">
        <v>80</v>
      </c>
      <c r="AV265" s="243" t="s">
        <v>78</v>
      </c>
      <c r="AW265" s="243" t="s">
        <v>34</v>
      </c>
      <c r="AX265" s="243" t="s">
        <v>71</v>
      </c>
      <c r="AY265" s="244" t="s">
        <v>196</v>
      </c>
    </row>
    <row r="266" spans="2:51" s="250" customFormat="1" ht="13.5">
      <c r="B266" s="249"/>
      <c r="D266" s="238" t="s">
        <v>206</v>
      </c>
      <c r="E266" s="251" t="s">
        <v>5</v>
      </c>
      <c r="F266" s="252" t="s">
        <v>451</v>
      </c>
      <c r="H266" s="253">
        <v>168.288</v>
      </c>
      <c r="I266" s="28"/>
      <c r="L266" s="249"/>
      <c r="M266" s="254"/>
      <c r="N266" s="255"/>
      <c r="O266" s="255"/>
      <c r="P266" s="255"/>
      <c r="Q266" s="255"/>
      <c r="R266" s="255"/>
      <c r="S266" s="255"/>
      <c r="T266" s="256"/>
      <c r="AT266" s="251" t="s">
        <v>206</v>
      </c>
      <c r="AU266" s="251" t="s">
        <v>80</v>
      </c>
      <c r="AV266" s="250" t="s">
        <v>80</v>
      </c>
      <c r="AW266" s="250" t="s">
        <v>34</v>
      </c>
      <c r="AX266" s="250" t="s">
        <v>71</v>
      </c>
      <c r="AY266" s="251" t="s">
        <v>196</v>
      </c>
    </row>
    <row r="267" spans="2:51" s="258" customFormat="1" ht="13.5">
      <c r="B267" s="257"/>
      <c r="D267" s="238" t="s">
        <v>206</v>
      </c>
      <c r="E267" s="259" t="s">
        <v>5</v>
      </c>
      <c r="F267" s="260" t="s">
        <v>209</v>
      </c>
      <c r="H267" s="261">
        <v>168.288</v>
      </c>
      <c r="I267" s="29"/>
      <c r="L267" s="257"/>
      <c r="M267" s="262"/>
      <c r="N267" s="263"/>
      <c r="O267" s="263"/>
      <c r="P267" s="263"/>
      <c r="Q267" s="263"/>
      <c r="R267" s="263"/>
      <c r="S267" s="263"/>
      <c r="T267" s="264"/>
      <c r="AT267" s="259" t="s">
        <v>206</v>
      </c>
      <c r="AU267" s="259" t="s">
        <v>80</v>
      </c>
      <c r="AV267" s="258" t="s">
        <v>203</v>
      </c>
      <c r="AW267" s="258" t="s">
        <v>34</v>
      </c>
      <c r="AX267" s="258" t="s">
        <v>78</v>
      </c>
      <c r="AY267" s="259" t="s">
        <v>196</v>
      </c>
    </row>
    <row r="268" spans="2:65" s="140" customFormat="1" ht="25.5" customHeight="1">
      <c r="B268" s="141"/>
      <c r="C268" s="227" t="s">
        <v>452</v>
      </c>
      <c r="D268" s="227" t="s">
        <v>198</v>
      </c>
      <c r="E268" s="228" t="s">
        <v>453</v>
      </c>
      <c r="F268" s="229" t="s">
        <v>454</v>
      </c>
      <c r="G268" s="230" t="s">
        <v>201</v>
      </c>
      <c r="H268" s="231">
        <v>1.548</v>
      </c>
      <c r="I268" s="26"/>
      <c r="J268" s="232">
        <f>ROUND(I268*H268,2)</f>
        <v>0</v>
      </c>
      <c r="K268" s="229" t="s">
        <v>202</v>
      </c>
      <c r="L268" s="141"/>
      <c r="M268" s="233" t="s">
        <v>5</v>
      </c>
      <c r="N268" s="234" t="s">
        <v>42</v>
      </c>
      <c r="O268" s="142"/>
      <c r="P268" s="235">
        <f>O268*H268</f>
        <v>0</v>
      </c>
      <c r="Q268" s="235">
        <v>2.45329</v>
      </c>
      <c r="R268" s="235">
        <f>Q268*H268</f>
        <v>3.7976929200000002</v>
      </c>
      <c r="S268" s="235">
        <v>0</v>
      </c>
      <c r="T268" s="236">
        <f>S268*H268</f>
        <v>0</v>
      </c>
      <c r="AR268" s="128" t="s">
        <v>203</v>
      </c>
      <c r="AT268" s="128" t="s">
        <v>198</v>
      </c>
      <c r="AU268" s="128" t="s">
        <v>80</v>
      </c>
      <c r="AY268" s="128" t="s">
        <v>196</v>
      </c>
      <c r="BE268" s="237">
        <f>IF(N268="základní",J268,0)</f>
        <v>0</v>
      </c>
      <c r="BF268" s="237">
        <f>IF(N268="snížená",J268,0)</f>
        <v>0</v>
      </c>
      <c r="BG268" s="237">
        <f>IF(N268="zákl. přenesená",J268,0)</f>
        <v>0</v>
      </c>
      <c r="BH268" s="237">
        <f>IF(N268="sníž. přenesená",J268,0)</f>
        <v>0</v>
      </c>
      <c r="BI268" s="237">
        <f>IF(N268="nulová",J268,0)</f>
        <v>0</v>
      </c>
      <c r="BJ268" s="128" t="s">
        <v>78</v>
      </c>
      <c r="BK268" s="237">
        <f>ROUND(I268*H268,2)</f>
        <v>0</v>
      </c>
      <c r="BL268" s="128" t="s">
        <v>203</v>
      </c>
      <c r="BM268" s="128" t="s">
        <v>455</v>
      </c>
    </row>
    <row r="269" spans="2:47" s="140" customFormat="1" ht="54">
      <c r="B269" s="141"/>
      <c r="D269" s="238" t="s">
        <v>204</v>
      </c>
      <c r="F269" s="239" t="s">
        <v>456</v>
      </c>
      <c r="I269" s="22"/>
      <c r="L269" s="141"/>
      <c r="M269" s="240"/>
      <c r="N269" s="142"/>
      <c r="O269" s="142"/>
      <c r="P269" s="142"/>
      <c r="Q269" s="142"/>
      <c r="R269" s="142"/>
      <c r="S269" s="142"/>
      <c r="T269" s="241"/>
      <c r="AT269" s="128" t="s">
        <v>204</v>
      </c>
      <c r="AU269" s="128" t="s">
        <v>80</v>
      </c>
    </row>
    <row r="270" spans="2:51" s="243" customFormat="1" ht="13.5">
      <c r="B270" s="242"/>
      <c r="D270" s="238" t="s">
        <v>206</v>
      </c>
      <c r="E270" s="244" t="s">
        <v>5</v>
      </c>
      <c r="F270" s="245" t="s">
        <v>457</v>
      </c>
      <c r="H270" s="244" t="s">
        <v>5</v>
      </c>
      <c r="I270" s="27"/>
      <c r="L270" s="242"/>
      <c r="M270" s="246"/>
      <c r="N270" s="247"/>
      <c r="O270" s="247"/>
      <c r="P270" s="247"/>
      <c r="Q270" s="247"/>
      <c r="R270" s="247"/>
      <c r="S270" s="247"/>
      <c r="T270" s="248"/>
      <c r="AT270" s="244" t="s">
        <v>206</v>
      </c>
      <c r="AU270" s="244" t="s">
        <v>80</v>
      </c>
      <c r="AV270" s="243" t="s">
        <v>78</v>
      </c>
      <c r="AW270" s="243" t="s">
        <v>34</v>
      </c>
      <c r="AX270" s="243" t="s">
        <v>71</v>
      </c>
      <c r="AY270" s="244" t="s">
        <v>196</v>
      </c>
    </row>
    <row r="271" spans="2:51" s="250" customFormat="1" ht="13.5">
      <c r="B271" s="249"/>
      <c r="D271" s="238" t="s">
        <v>206</v>
      </c>
      <c r="E271" s="251" t="s">
        <v>5</v>
      </c>
      <c r="F271" s="252" t="s">
        <v>458</v>
      </c>
      <c r="H271" s="253">
        <v>1.548</v>
      </c>
      <c r="I271" s="28"/>
      <c r="L271" s="249"/>
      <c r="M271" s="254"/>
      <c r="N271" s="255"/>
      <c r="O271" s="255"/>
      <c r="P271" s="255"/>
      <c r="Q271" s="255"/>
      <c r="R271" s="255"/>
      <c r="S271" s="255"/>
      <c r="T271" s="256"/>
      <c r="AT271" s="251" t="s">
        <v>206</v>
      </c>
      <c r="AU271" s="251" t="s">
        <v>80</v>
      </c>
      <c r="AV271" s="250" t="s">
        <v>80</v>
      </c>
      <c r="AW271" s="250" t="s">
        <v>34</v>
      </c>
      <c r="AX271" s="250" t="s">
        <v>71</v>
      </c>
      <c r="AY271" s="251" t="s">
        <v>196</v>
      </c>
    </row>
    <row r="272" spans="2:51" s="258" customFormat="1" ht="13.5">
      <c r="B272" s="257"/>
      <c r="D272" s="238" t="s">
        <v>206</v>
      </c>
      <c r="E272" s="259" t="s">
        <v>5</v>
      </c>
      <c r="F272" s="260" t="s">
        <v>209</v>
      </c>
      <c r="H272" s="261">
        <v>1.548</v>
      </c>
      <c r="I272" s="29"/>
      <c r="L272" s="257"/>
      <c r="M272" s="262"/>
      <c r="N272" s="263"/>
      <c r="O272" s="263"/>
      <c r="P272" s="263"/>
      <c r="Q272" s="263"/>
      <c r="R272" s="263"/>
      <c r="S272" s="263"/>
      <c r="T272" s="264"/>
      <c r="AT272" s="259" t="s">
        <v>206</v>
      </c>
      <c r="AU272" s="259" t="s">
        <v>80</v>
      </c>
      <c r="AV272" s="258" t="s">
        <v>203</v>
      </c>
      <c r="AW272" s="258" t="s">
        <v>34</v>
      </c>
      <c r="AX272" s="258" t="s">
        <v>78</v>
      </c>
      <c r="AY272" s="259" t="s">
        <v>196</v>
      </c>
    </row>
    <row r="273" spans="2:65" s="140" customFormat="1" ht="25.5" customHeight="1">
      <c r="B273" s="141"/>
      <c r="C273" s="227" t="s">
        <v>371</v>
      </c>
      <c r="D273" s="227" t="s">
        <v>198</v>
      </c>
      <c r="E273" s="228" t="s">
        <v>459</v>
      </c>
      <c r="F273" s="229" t="s">
        <v>460</v>
      </c>
      <c r="G273" s="230" t="s">
        <v>330</v>
      </c>
      <c r="H273" s="231">
        <v>15.12</v>
      </c>
      <c r="I273" s="26"/>
      <c r="J273" s="232">
        <f>ROUND(I273*H273,2)</f>
        <v>0</v>
      </c>
      <c r="K273" s="229" t="s">
        <v>202</v>
      </c>
      <c r="L273" s="141"/>
      <c r="M273" s="233" t="s">
        <v>5</v>
      </c>
      <c r="N273" s="234" t="s">
        <v>42</v>
      </c>
      <c r="O273" s="142"/>
      <c r="P273" s="235">
        <f>O273*H273</f>
        <v>0</v>
      </c>
      <c r="Q273" s="235">
        <v>0.0022</v>
      </c>
      <c r="R273" s="235">
        <f>Q273*H273</f>
        <v>0.033264</v>
      </c>
      <c r="S273" s="235">
        <v>0</v>
      </c>
      <c r="T273" s="236">
        <f>S273*H273</f>
        <v>0</v>
      </c>
      <c r="AR273" s="128" t="s">
        <v>203</v>
      </c>
      <c r="AT273" s="128" t="s">
        <v>198</v>
      </c>
      <c r="AU273" s="128" t="s">
        <v>80</v>
      </c>
      <c r="AY273" s="128" t="s">
        <v>196</v>
      </c>
      <c r="BE273" s="237">
        <f>IF(N273="základní",J273,0)</f>
        <v>0</v>
      </c>
      <c r="BF273" s="237">
        <f>IF(N273="snížená",J273,0)</f>
        <v>0</v>
      </c>
      <c r="BG273" s="237">
        <f>IF(N273="zákl. přenesená",J273,0)</f>
        <v>0</v>
      </c>
      <c r="BH273" s="237">
        <f>IF(N273="sníž. přenesená",J273,0)</f>
        <v>0</v>
      </c>
      <c r="BI273" s="237">
        <f>IF(N273="nulová",J273,0)</f>
        <v>0</v>
      </c>
      <c r="BJ273" s="128" t="s">
        <v>78</v>
      </c>
      <c r="BK273" s="237">
        <f>ROUND(I273*H273,2)</f>
        <v>0</v>
      </c>
      <c r="BL273" s="128" t="s">
        <v>203</v>
      </c>
      <c r="BM273" s="128" t="s">
        <v>461</v>
      </c>
    </row>
    <row r="274" spans="2:47" s="140" customFormat="1" ht="94.5">
      <c r="B274" s="141"/>
      <c r="D274" s="238" t="s">
        <v>204</v>
      </c>
      <c r="F274" s="239" t="s">
        <v>462</v>
      </c>
      <c r="I274" s="22"/>
      <c r="L274" s="141"/>
      <c r="M274" s="240"/>
      <c r="N274" s="142"/>
      <c r="O274" s="142"/>
      <c r="P274" s="142"/>
      <c r="Q274" s="142"/>
      <c r="R274" s="142"/>
      <c r="S274" s="142"/>
      <c r="T274" s="241"/>
      <c r="AT274" s="128" t="s">
        <v>204</v>
      </c>
      <c r="AU274" s="128" t="s">
        <v>80</v>
      </c>
    </row>
    <row r="275" spans="2:65" s="140" customFormat="1" ht="25.5" customHeight="1">
      <c r="B275" s="141"/>
      <c r="C275" s="227" t="s">
        <v>463</v>
      </c>
      <c r="D275" s="227" t="s">
        <v>198</v>
      </c>
      <c r="E275" s="228" t="s">
        <v>464</v>
      </c>
      <c r="F275" s="229" t="s">
        <v>465</v>
      </c>
      <c r="G275" s="230" t="s">
        <v>330</v>
      </c>
      <c r="H275" s="231">
        <v>15.12</v>
      </c>
      <c r="I275" s="26"/>
      <c r="J275" s="232">
        <f>ROUND(I275*H275,2)</f>
        <v>0</v>
      </c>
      <c r="K275" s="229" t="s">
        <v>202</v>
      </c>
      <c r="L275" s="141"/>
      <c r="M275" s="233" t="s">
        <v>5</v>
      </c>
      <c r="N275" s="234" t="s">
        <v>42</v>
      </c>
      <c r="O275" s="142"/>
      <c r="P275" s="235">
        <f>O275*H275</f>
        <v>0</v>
      </c>
      <c r="Q275" s="235">
        <v>0</v>
      </c>
      <c r="R275" s="235">
        <f>Q275*H275</f>
        <v>0</v>
      </c>
      <c r="S275" s="235">
        <v>0</v>
      </c>
      <c r="T275" s="236">
        <f>S275*H275</f>
        <v>0</v>
      </c>
      <c r="AR275" s="128" t="s">
        <v>203</v>
      </c>
      <c r="AT275" s="128" t="s">
        <v>198</v>
      </c>
      <c r="AU275" s="128" t="s">
        <v>80</v>
      </c>
      <c r="AY275" s="128" t="s">
        <v>196</v>
      </c>
      <c r="BE275" s="237">
        <f>IF(N275="základní",J275,0)</f>
        <v>0</v>
      </c>
      <c r="BF275" s="237">
        <f>IF(N275="snížená",J275,0)</f>
        <v>0</v>
      </c>
      <c r="BG275" s="237">
        <f>IF(N275="zákl. přenesená",J275,0)</f>
        <v>0</v>
      </c>
      <c r="BH275" s="237">
        <f>IF(N275="sníž. přenesená",J275,0)</f>
        <v>0</v>
      </c>
      <c r="BI275" s="237">
        <f>IF(N275="nulová",J275,0)</f>
        <v>0</v>
      </c>
      <c r="BJ275" s="128" t="s">
        <v>78</v>
      </c>
      <c r="BK275" s="237">
        <f>ROUND(I275*H275,2)</f>
        <v>0</v>
      </c>
      <c r="BL275" s="128" t="s">
        <v>203</v>
      </c>
      <c r="BM275" s="128" t="s">
        <v>466</v>
      </c>
    </row>
    <row r="276" spans="2:47" s="140" customFormat="1" ht="94.5">
      <c r="B276" s="141"/>
      <c r="D276" s="238" t="s">
        <v>204</v>
      </c>
      <c r="F276" s="239" t="s">
        <v>462</v>
      </c>
      <c r="I276" s="22"/>
      <c r="L276" s="141"/>
      <c r="M276" s="240"/>
      <c r="N276" s="142"/>
      <c r="O276" s="142"/>
      <c r="P276" s="142"/>
      <c r="Q276" s="142"/>
      <c r="R276" s="142"/>
      <c r="S276" s="142"/>
      <c r="T276" s="241"/>
      <c r="AT276" s="128" t="s">
        <v>204</v>
      </c>
      <c r="AU276" s="128" t="s">
        <v>80</v>
      </c>
    </row>
    <row r="277" spans="2:65" s="140" customFormat="1" ht="25.5" customHeight="1">
      <c r="B277" s="141"/>
      <c r="C277" s="227" t="s">
        <v>375</v>
      </c>
      <c r="D277" s="227" t="s">
        <v>198</v>
      </c>
      <c r="E277" s="228" t="s">
        <v>467</v>
      </c>
      <c r="F277" s="229" t="s">
        <v>468</v>
      </c>
      <c r="G277" s="230" t="s">
        <v>285</v>
      </c>
      <c r="H277" s="231">
        <v>0.232</v>
      </c>
      <c r="I277" s="26"/>
      <c r="J277" s="232">
        <f>ROUND(I277*H277,2)</f>
        <v>0</v>
      </c>
      <c r="K277" s="229" t="s">
        <v>202</v>
      </c>
      <c r="L277" s="141"/>
      <c r="M277" s="233" t="s">
        <v>5</v>
      </c>
      <c r="N277" s="234" t="s">
        <v>42</v>
      </c>
      <c r="O277" s="142"/>
      <c r="P277" s="235">
        <f>O277*H277</f>
        <v>0</v>
      </c>
      <c r="Q277" s="235">
        <v>1.05197</v>
      </c>
      <c r="R277" s="235">
        <f>Q277*H277</f>
        <v>0.24405704000000003</v>
      </c>
      <c r="S277" s="235">
        <v>0</v>
      </c>
      <c r="T277" s="236">
        <f>S277*H277</f>
        <v>0</v>
      </c>
      <c r="AR277" s="128" t="s">
        <v>203</v>
      </c>
      <c r="AT277" s="128" t="s">
        <v>198</v>
      </c>
      <c r="AU277" s="128" t="s">
        <v>80</v>
      </c>
      <c r="AY277" s="128" t="s">
        <v>196</v>
      </c>
      <c r="BE277" s="237">
        <f>IF(N277="základní",J277,0)</f>
        <v>0</v>
      </c>
      <c r="BF277" s="237">
        <f>IF(N277="snížená",J277,0)</f>
        <v>0</v>
      </c>
      <c r="BG277" s="237">
        <f>IF(N277="zákl. přenesená",J277,0)</f>
        <v>0</v>
      </c>
      <c r="BH277" s="237">
        <f>IF(N277="sníž. přenesená",J277,0)</f>
        <v>0</v>
      </c>
      <c r="BI277" s="237">
        <f>IF(N277="nulová",J277,0)</f>
        <v>0</v>
      </c>
      <c r="BJ277" s="128" t="s">
        <v>78</v>
      </c>
      <c r="BK277" s="237">
        <f>ROUND(I277*H277,2)</f>
        <v>0</v>
      </c>
      <c r="BL277" s="128" t="s">
        <v>203</v>
      </c>
      <c r="BM277" s="128" t="s">
        <v>469</v>
      </c>
    </row>
    <row r="278" spans="2:65" s="140" customFormat="1" ht="25.5" customHeight="1">
      <c r="B278" s="141"/>
      <c r="C278" s="227" t="s">
        <v>470</v>
      </c>
      <c r="D278" s="227" t="s">
        <v>198</v>
      </c>
      <c r="E278" s="228" t="s">
        <v>471</v>
      </c>
      <c r="F278" s="229" t="s">
        <v>472</v>
      </c>
      <c r="G278" s="230" t="s">
        <v>330</v>
      </c>
      <c r="H278" s="231">
        <v>2.889</v>
      </c>
      <c r="I278" s="26"/>
      <c r="J278" s="232">
        <f>ROUND(I278*H278,2)</f>
        <v>0</v>
      </c>
      <c r="K278" s="229" t="s">
        <v>202</v>
      </c>
      <c r="L278" s="141"/>
      <c r="M278" s="233" t="s">
        <v>5</v>
      </c>
      <c r="N278" s="234" t="s">
        <v>42</v>
      </c>
      <c r="O278" s="142"/>
      <c r="P278" s="235">
        <f>O278*H278</f>
        <v>0</v>
      </c>
      <c r="Q278" s="235">
        <v>0.25365</v>
      </c>
      <c r="R278" s="235">
        <f>Q278*H278</f>
        <v>0.7327948499999999</v>
      </c>
      <c r="S278" s="235">
        <v>0</v>
      </c>
      <c r="T278" s="236">
        <f>S278*H278</f>
        <v>0</v>
      </c>
      <c r="AR278" s="128" t="s">
        <v>203</v>
      </c>
      <c r="AT278" s="128" t="s">
        <v>198</v>
      </c>
      <c r="AU278" s="128" t="s">
        <v>80</v>
      </c>
      <c r="AY278" s="128" t="s">
        <v>196</v>
      </c>
      <c r="BE278" s="237">
        <f>IF(N278="základní",J278,0)</f>
        <v>0</v>
      </c>
      <c r="BF278" s="237">
        <f>IF(N278="snížená",J278,0)</f>
        <v>0</v>
      </c>
      <c r="BG278" s="237">
        <f>IF(N278="zákl. přenesená",J278,0)</f>
        <v>0</v>
      </c>
      <c r="BH278" s="237">
        <f>IF(N278="sníž. přenesená",J278,0)</f>
        <v>0</v>
      </c>
      <c r="BI278" s="237">
        <f>IF(N278="nulová",J278,0)</f>
        <v>0</v>
      </c>
      <c r="BJ278" s="128" t="s">
        <v>78</v>
      </c>
      <c r="BK278" s="237">
        <f>ROUND(I278*H278,2)</f>
        <v>0</v>
      </c>
      <c r="BL278" s="128" t="s">
        <v>203</v>
      </c>
      <c r="BM278" s="128" t="s">
        <v>473</v>
      </c>
    </row>
    <row r="279" spans="2:65" s="140" customFormat="1" ht="25.5" customHeight="1">
      <c r="B279" s="141"/>
      <c r="C279" s="227" t="s">
        <v>378</v>
      </c>
      <c r="D279" s="227" t="s">
        <v>198</v>
      </c>
      <c r="E279" s="228" t="s">
        <v>474</v>
      </c>
      <c r="F279" s="229" t="s">
        <v>475</v>
      </c>
      <c r="G279" s="230" t="s">
        <v>330</v>
      </c>
      <c r="H279" s="231">
        <v>6.871</v>
      </c>
      <c r="I279" s="26"/>
      <c r="J279" s="232">
        <f>ROUND(I279*H279,2)</f>
        <v>0</v>
      </c>
      <c r="K279" s="229" t="s">
        <v>202</v>
      </c>
      <c r="L279" s="141"/>
      <c r="M279" s="233" t="s">
        <v>5</v>
      </c>
      <c r="N279" s="234" t="s">
        <v>42</v>
      </c>
      <c r="O279" s="142"/>
      <c r="P279" s="235">
        <f>O279*H279</f>
        <v>0</v>
      </c>
      <c r="Q279" s="235">
        <v>0.25365</v>
      </c>
      <c r="R279" s="235">
        <f>Q279*H279</f>
        <v>1.74282915</v>
      </c>
      <c r="S279" s="235">
        <v>0</v>
      </c>
      <c r="T279" s="236">
        <f>S279*H279</f>
        <v>0</v>
      </c>
      <c r="AR279" s="128" t="s">
        <v>203</v>
      </c>
      <c r="AT279" s="128" t="s">
        <v>198</v>
      </c>
      <c r="AU279" s="128" t="s">
        <v>80</v>
      </c>
      <c r="AY279" s="128" t="s">
        <v>196</v>
      </c>
      <c r="BE279" s="237">
        <f>IF(N279="základní",J279,0)</f>
        <v>0</v>
      </c>
      <c r="BF279" s="237">
        <f>IF(N279="snížená",J279,0)</f>
        <v>0</v>
      </c>
      <c r="BG279" s="237">
        <f>IF(N279="zákl. přenesená",J279,0)</f>
        <v>0</v>
      </c>
      <c r="BH279" s="237">
        <f>IF(N279="sníž. přenesená",J279,0)</f>
        <v>0</v>
      </c>
      <c r="BI279" s="237">
        <f>IF(N279="nulová",J279,0)</f>
        <v>0</v>
      </c>
      <c r="BJ279" s="128" t="s">
        <v>78</v>
      </c>
      <c r="BK279" s="237">
        <f>ROUND(I279*H279,2)</f>
        <v>0</v>
      </c>
      <c r="BL279" s="128" t="s">
        <v>203</v>
      </c>
      <c r="BM279" s="128" t="s">
        <v>476</v>
      </c>
    </row>
    <row r="280" spans="2:65" s="140" customFormat="1" ht="25.5" customHeight="1">
      <c r="B280" s="141"/>
      <c r="C280" s="227" t="s">
        <v>477</v>
      </c>
      <c r="D280" s="227" t="s">
        <v>198</v>
      </c>
      <c r="E280" s="228" t="s">
        <v>478</v>
      </c>
      <c r="F280" s="229" t="s">
        <v>479</v>
      </c>
      <c r="G280" s="230" t="s">
        <v>330</v>
      </c>
      <c r="H280" s="231">
        <v>119.103</v>
      </c>
      <c r="I280" s="26"/>
      <c r="J280" s="232">
        <f>ROUND(I280*H280,2)</f>
        <v>0</v>
      </c>
      <c r="K280" s="229" t="s">
        <v>202</v>
      </c>
      <c r="L280" s="141"/>
      <c r="M280" s="233" t="s">
        <v>5</v>
      </c>
      <c r="N280" s="234" t="s">
        <v>42</v>
      </c>
      <c r="O280" s="142"/>
      <c r="P280" s="235">
        <f>O280*H280</f>
        <v>0</v>
      </c>
      <c r="Q280" s="235">
        <v>0.11549</v>
      </c>
      <c r="R280" s="235">
        <f>Q280*H280</f>
        <v>13.755205469999998</v>
      </c>
      <c r="S280" s="235">
        <v>0</v>
      </c>
      <c r="T280" s="236">
        <f>S280*H280</f>
        <v>0</v>
      </c>
      <c r="AR280" s="128" t="s">
        <v>203</v>
      </c>
      <c r="AT280" s="128" t="s">
        <v>198</v>
      </c>
      <c r="AU280" s="128" t="s">
        <v>80</v>
      </c>
      <c r="AY280" s="128" t="s">
        <v>196</v>
      </c>
      <c r="BE280" s="237">
        <f>IF(N280="základní",J280,0)</f>
        <v>0</v>
      </c>
      <c r="BF280" s="237">
        <f>IF(N280="snížená",J280,0)</f>
        <v>0</v>
      </c>
      <c r="BG280" s="237">
        <f>IF(N280="zákl. přenesená",J280,0)</f>
        <v>0</v>
      </c>
      <c r="BH280" s="237">
        <f>IF(N280="sníž. přenesená",J280,0)</f>
        <v>0</v>
      </c>
      <c r="BI280" s="237">
        <f>IF(N280="nulová",J280,0)</f>
        <v>0</v>
      </c>
      <c r="BJ280" s="128" t="s">
        <v>78</v>
      </c>
      <c r="BK280" s="237">
        <f>ROUND(I280*H280,2)</f>
        <v>0</v>
      </c>
      <c r="BL280" s="128" t="s">
        <v>203</v>
      </c>
      <c r="BM280" s="128" t="s">
        <v>480</v>
      </c>
    </row>
    <row r="281" spans="2:47" s="140" customFormat="1" ht="40.5">
      <c r="B281" s="141"/>
      <c r="D281" s="238" t="s">
        <v>204</v>
      </c>
      <c r="F281" s="239" t="s">
        <v>481</v>
      </c>
      <c r="I281" s="22"/>
      <c r="L281" s="141"/>
      <c r="M281" s="240"/>
      <c r="N281" s="142"/>
      <c r="O281" s="142"/>
      <c r="P281" s="142"/>
      <c r="Q281" s="142"/>
      <c r="R281" s="142"/>
      <c r="S281" s="142"/>
      <c r="T281" s="241"/>
      <c r="AT281" s="128" t="s">
        <v>204</v>
      </c>
      <c r="AU281" s="128" t="s">
        <v>80</v>
      </c>
    </row>
    <row r="282" spans="2:65" s="140" customFormat="1" ht="25.5" customHeight="1">
      <c r="B282" s="141"/>
      <c r="C282" s="227" t="s">
        <v>382</v>
      </c>
      <c r="D282" s="227" t="s">
        <v>198</v>
      </c>
      <c r="E282" s="228" t="s">
        <v>482</v>
      </c>
      <c r="F282" s="229" t="s">
        <v>483</v>
      </c>
      <c r="G282" s="230" t="s">
        <v>330</v>
      </c>
      <c r="H282" s="231">
        <v>3.615</v>
      </c>
      <c r="I282" s="26"/>
      <c r="J282" s="232">
        <f>ROUND(I282*H282,2)</f>
        <v>0</v>
      </c>
      <c r="K282" s="229" t="s">
        <v>202</v>
      </c>
      <c r="L282" s="141"/>
      <c r="M282" s="233" t="s">
        <v>5</v>
      </c>
      <c r="N282" s="234" t="s">
        <v>42</v>
      </c>
      <c r="O282" s="142"/>
      <c r="P282" s="235">
        <f>O282*H282</f>
        <v>0</v>
      </c>
      <c r="Q282" s="235">
        <v>0.17818</v>
      </c>
      <c r="R282" s="235">
        <f>Q282*H282</f>
        <v>0.6441207000000001</v>
      </c>
      <c r="S282" s="235">
        <v>0</v>
      </c>
      <c r="T282" s="236">
        <f>S282*H282</f>
        <v>0</v>
      </c>
      <c r="AR282" s="128" t="s">
        <v>203</v>
      </c>
      <c r="AT282" s="128" t="s">
        <v>198</v>
      </c>
      <c r="AU282" s="128" t="s">
        <v>80</v>
      </c>
      <c r="AY282" s="128" t="s">
        <v>196</v>
      </c>
      <c r="BE282" s="237">
        <f>IF(N282="základní",J282,0)</f>
        <v>0</v>
      </c>
      <c r="BF282" s="237">
        <f>IF(N282="snížená",J282,0)</f>
        <v>0</v>
      </c>
      <c r="BG282" s="237">
        <f>IF(N282="zákl. přenesená",J282,0)</f>
        <v>0</v>
      </c>
      <c r="BH282" s="237">
        <f>IF(N282="sníž. přenesená",J282,0)</f>
        <v>0</v>
      </c>
      <c r="BI282" s="237">
        <f>IF(N282="nulová",J282,0)</f>
        <v>0</v>
      </c>
      <c r="BJ282" s="128" t="s">
        <v>78</v>
      </c>
      <c r="BK282" s="237">
        <f>ROUND(I282*H282,2)</f>
        <v>0</v>
      </c>
      <c r="BL282" s="128" t="s">
        <v>203</v>
      </c>
      <c r="BM282" s="128" t="s">
        <v>484</v>
      </c>
    </row>
    <row r="283" spans="2:65" s="140" customFormat="1" ht="25.5" customHeight="1">
      <c r="B283" s="141"/>
      <c r="C283" s="227" t="s">
        <v>485</v>
      </c>
      <c r="D283" s="227" t="s">
        <v>198</v>
      </c>
      <c r="E283" s="228" t="s">
        <v>486</v>
      </c>
      <c r="F283" s="229" t="s">
        <v>487</v>
      </c>
      <c r="G283" s="230" t="s">
        <v>330</v>
      </c>
      <c r="H283" s="231">
        <v>10.488</v>
      </c>
      <c r="I283" s="26"/>
      <c r="J283" s="232">
        <f>ROUND(I283*H283,2)</f>
        <v>0</v>
      </c>
      <c r="K283" s="229" t="s">
        <v>202</v>
      </c>
      <c r="L283" s="141"/>
      <c r="M283" s="233" t="s">
        <v>5</v>
      </c>
      <c r="N283" s="234" t="s">
        <v>42</v>
      </c>
      <c r="O283" s="142"/>
      <c r="P283" s="235">
        <f>O283*H283</f>
        <v>0</v>
      </c>
      <c r="Q283" s="235">
        <v>0.26723</v>
      </c>
      <c r="R283" s="235">
        <f>Q283*H283</f>
        <v>2.8027082400000003</v>
      </c>
      <c r="S283" s="235">
        <v>0</v>
      </c>
      <c r="T283" s="236">
        <f>S283*H283</f>
        <v>0</v>
      </c>
      <c r="AR283" s="128" t="s">
        <v>203</v>
      </c>
      <c r="AT283" s="128" t="s">
        <v>198</v>
      </c>
      <c r="AU283" s="128" t="s">
        <v>80</v>
      </c>
      <c r="AY283" s="128" t="s">
        <v>196</v>
      </c>
      <c r="BE283" s="237">
        <f>IF(N283="základní",J283,0)</f>
        <v>0</v>
      </c>
      <c r="BF283" s="237">
        <f>IF(N283="snížená",J283,0)</f>
        <v>0</v>
      </c>
      <c r="BG283" s="237">
        <f>IF(N283="zákl. přenesená",J283,0)</f>
        <v>0</v>
      </c>
      <c r="BH283" s="237">
        <f>IF(N283="sníž. přenesená",J283,0)</f>
        <v>0</v>
      </c>
      <c r="BI283" s="237">
        <f>IF(N283="nulová",J283,0)</f>
        <v>0</v>
      </c>
      <c r="BJ283" s="128" t="s">
        <v>78</v>
      </c>
      <c r="BK283" s="237">
        <f>ROUND(I283*H283,2)</f>
        <v>0</v>
      </c>
      <c r="BL283" s="128" t="s">
        <v>203</v>
      </c>
      <c r="BM283" s="128" t="s">
        <v>488</v>
      </c>
    </row>
    <row r="284" spans="2:47" s="140" customFormat="1" ht="81">
      <c r="B284" s="141"/>
      <c r="D284" s="238" t="s">
        <v>204</v>
      </c>
      <c r="F284" s="239" t="s">
        <v>489</v>
      </c>
      <c r="I284" s="22"/>
      <c r="L284" s="141"/>
      <c r="M284" s="240"/>
      <c r="N284" s="142"/>
      <c r="O284" s="142"/>
      <c r="P284" s="142"/>
      <c r="Q284" s="142"/>
      <c r="R284" s="142"/>
      <c r="S284" s="142"/>
      <c r="T284" s="241"/>
      <c r="AT284" s="128" t="s">
        <v>204</v>
      </c>
      <c r="AU284" s="128" t="s">
        <v>80</v>
      </c>
    </row>
    <row r="285" spans="2:65" s="140" customFormat="1" ht="16.5" customHeight="1">
      <c r="B285" s="141"/>
      <c r="C285" s="227" t="s">
        <v>385</v>
      </c>
      <c r="D285" s="227" t="s">
        <v>198</v>
      </c>
      <c r="E285" s="228" t="s">
        <v>490</v>
      </c>
      <c r="F285" s="229" t="s">
        <v>491</v>
      </c>
      <c r="G285" s="230" t="s">
        <v>355</v>
      </c>
      <c r="H285" s="231">
        <v>54</v>
      </c>
      <c r="I285" s="26"/>
      <c r="J285" s="232">
        <f>ROUND(I285*H285,2)</f>
        <v>0</v>
      </c>
      <c r="K285" s="229" t="s">
        <v>5</v>
      </c>
      <c r="L285" s="141"/>
      <c r="M285" s="233" t="s">
        <v>5</v>
      </c>
      <c r="N285" s="234" t="s">
        <v>42</v>
      </c>
      <c r="O285" s="142"/>
      <c r="P285" s="235">
        <f>O285*H285</f>
        <v>0</v>
      </c>
      <c r="Q285" s="235">
        <v>0</v>
      </c>
      <c r="R285" s="235">
        <f>Q285*H285</f>
        <v>0</v>
      </c>
      <c r="S285" s="235">
        <v>0</v>
      </c>
      <c r="T285" s="236">
        <f>S285*H285</f>
        <v>0</v>
      </c>
      <c r="AR285" s="128" t="s">
        <v>203</v>
      </c>
      <c r="AT285" s="128" t="s">
        <v>198</v>
      </c>
      <c r="AU285" s="128" t="s">
        <v>80</v>
      </c>
      <c r="AY285" s="128" t="s">
        <v>196</v>
      </c>
      <c r="BE285" s="237">
        <f>IF(N285="základní",J285,0)</f>
        <v>0</v>
      </c>
      <c r="BF285" s="237">
        <f>IF(N285="snížená",J285,0)</f>
        <v>0</v>
      </c>
      <c r="BG285" s="237">
        <f>IF(N285="zákl. přenesená",J285,0)</f>
        <v>0</v>
      </c>
      <c r="BH285" s="237">
        <f>IF(N285="sníž. přenesená",J285,0)</f>
        <v>0</v>
      </c>
      <c r="BI285" s="237">
        <f>IF(N285="nulová",J285,0)</f>
        <v>0</v>
      </c>
      <c r="BJ285" s="128" t="s">
        <v>78</v>
      </c>
      <c r="BK285" s="237">
        <f>ROUND(I285*H285,2)</f>
        <v>0</v>
      </c>
      <c r="BL285" s="128" t="s">
        <v>203</v>
      </c>
      <c r="BM285" s="128" t="s">
        <v>492</v>
      </c>
    </row>
    <row r="286" spans="2:65" s="140" customFormat="1" ht="16.5" customHeight="1">
      <c r="B286" s="141"/>
      <c r="C286" s="227" t="s">
        <v>493</v>
      </c>
      <c r="D286" s="227" t="s">
        <v>198</v>
      </c>
      <c r="E286" s="228" t="s">
        <v>494</v>
      </c>
      <c r="F286" s="229" t="s">
        <v>495</v>
      </c>
      <c r="G286" s="230" t="s">
        <v>304</v>
      </c>
      <c r="H286" s="231">
        <v>140.25</v>
      </c>
      <c r="I286" s="26"/>
      <c r="J286" s="232">
        <f>ROUND(I286*H286,2)</f>
        <v>0</v>
      </c>
      <c r="K286" s="229" t="s">
        <v>5</v>
      </c>
      <c r="L286" s="141"/>
      <c r="M286" s="233" t="s">
        <v>5</v>
      </c>
      <c r="N286" s="234" t="s">
        <v>42</v>
      </c>
      <c r="O286" s="142"/>
      <c r="P286" s="235">
        <f>O286*H286</f>
        <v>0</v>
      </c>
      <c r="Q286" s="235">
        <v>0</v>
      </c>
      <c r="R286" s="235">
        <f>Q286*H286</f>
        <v>0</v>
      </c>
      <c r="S286" s="235">
        <v>0</v>
      </c>
      <c r="T286" s="236">
        <f>S286*H286</f>
        <v>0</v>
      </c>
      <c r="AR286" s="128" t="s">
        <v>203</v>
      </c>
      <c r="AT286" s="128" t="s">
        <v>198</v>
      </c>
      <c r="AU286" s="128" t="s">
        <v>80</v>
      </c>
      <c r="AY286" s="128" t="s">
        <v>196</v>
      </c>
      <c r="BE286" s="237">
        <f>IF(N286="základní",J286,0)</f>
        <v>0</v>
      </c>
      <c r="BF286" s="237">
        <f>IF(N286="snížená",J286,0)</f>
        <v>0</v>
      </c>
      <c r="BG286" s="237">
        <f>IF(N286="zákl. přenesená",J286,0)</f>
        <v>0</v>
      </c>
      <c r="BH286" s="237">
        <f>IF(N286="sníž. přenesená",J286,0)</f>
        <v>0</v>
      </c>
      <c r="BI286" s="237">
        <f>IF(N286="nulová",J286,0)</f>
        <v>0</v>
      </c>
      <c r="BJ286" s="128" t="s">
        <v>78</v>
      </c>
      <c r="BK286" s="237">
        <f>ROUND(I286*H286,2)</f>
        <v>0</v>
      </c>
      <c r="BL286" s="128" t="s">
        <v>203</v>
      </c>
      <c r="BM286" s="128" t="s">
        <v>496</v>
      </c>
    </row>
    <row r="287" spans="2:65" s="140" customFormat="1" ht="25.5" customHeight="1">
      <c r="B287" s="141"/>
      <c r="C287" s="227" t="s">
        <v>390</v>
      </c>
      <c r="D287" s="227" t="s">
        <v>198</v>
      </c>
      <c r="E287" s="228" t="s">
        <v>497</v>
      </c>
      <c r="F287" s="229" t="s">
        <v>498</v>
      </c>
      <c r="G287" s="230" t="s">
        <v>355</v>
      </c>
      <c r="H287" s="231">
        <v>54</v>
      </c>
      <c r="I287" s="26"/>
      <c r="J287" s="232">
        <f>ROUND(I287*H287,2)</f>
        <v>0</v>
      </c>
      <c r="K287" s="229" t="s">
        <v>202</v>
      </c>
      <c r="L287" s="141"/>
      <c r="M287" s="233" t="s">
        <v>5</v>
      </c>
      <c r="N287" s="234" t="s">
        <v>42</v>
      </c>
      <c r="O287" s="142"/>
      <c r="P287" s="235">
        <f>O287*H287</f>
        <v>0</v>
      </c>
      <c r="Q287" s="235">
        <v>1E-05</v>
      </c>
      <c r="R287" s="235">
        <f>Q287*H287</f>
        <v>0.00054</v>
      </c>
      <c r="S287" s="235">
        <v>0</v>
      </c>
      <c r="T287" s="236">
        <f>S287*H287</f>
        <v>0</v>
      </c>
      <c r="AR287" s="128" t="s">
        <v>203</v>
      </c>
      <c r="AT287" s="128" t="s">
        <v>198</v>
      </c>
      <c r="AU287" s="128" t="s">
        <v>80</v>
      </c>
      <c r="AY287" s="128" t="s">
        <v>196</v>
      </c>
      <c r="BE287" s="237">
        <f>IF(N287="základní",J287,0)</f>
        <v>0</v>
      </c>
      <c r="BF287" s="237">
        <f>IF(N287="snížená",J287,0)</f>
        <v>0</v>
      </c>
      <c r="BG287" s="237">
        <f>IF(N287="zákl. přenesená",J287,0)</f>
        <v>0</v>
      </c>
      <c r="BH287" s="237">
        <f>IF(N287="sníž. přenesená",J287,0)</f>
        <v>0</v>
      </c>
      <c r="BI287" s="237">
        <f>IF(N287="nulová",J287,0)</f>
        <v>0</v>
      </c>
      <c r="BJ287" s="128" t="s">
        <v>78</v>
      </c>
      <c r="BK287" s="237">
        <f>ROUND(I287*H287,2)</f>
        <v>0</v>
      </c>
      <c r="BL287" s="128" t="s">
        <v>203</v>
      </c>
      <c r="BM287" s="128" t="s">
        <v>499</v>
      </c>
    </row>
    <row r="288" spans="2:47" s="140" customFormat="1" ht="81">
      <c r="B288" s="141"/>
      <c r="D288" s="238" t="s">
        <v>204</v>
      </c>
      <c r="F288" s="239" t="s">
        <v>357</v>
      </c>
      <c r="I288" s="22"/>
      <c r="L288" s="141"/>
      <c r="M288" s="240"/>
      <c r="N288" s="142"/>
      <c r="O288" s="142"/>
      <c r="P288" s="142"/>
      <c r="Q288" s="142"/>
      <c r="R288" s="142"/>
      <c r="S288" s="142"/>
      <c r="T288" s="241"/>
      <c r="AT288" s="128" t="s">
        <v>204</v>
      </c>
      <c r="AU288" s="128" t="s">
        <v>80</v>
      </c>
    </row>
    <row r="289" spans="2:63" s="215" customFormat="1" ht="29.85" customHeight="1">
      <c r="B289" s="214"/>
      <c r="D289" s="216" t="s">
        <v>70</v>
      </c>
      <c r="E289" s="225" t="s">
        <v>203</v>
      </c>
      <c r="F289" s="225" t="s">
        <v>500</v>
      </c>
      <c r="I289" s="25"/>
      <c r="J289" s="226">
        <f>BK289</f>
        <v>0</v>
      </c>
      <c r="L289" s="214"/>
      <c r="M289" s="219"/>
      <c r="N289" s="220"/>
      <c r="O289" s="220"/>
      <c r="P289" s="221">
        <f>SUM(P290:P350)</f>
        <v>0</v>
      </c>
      <c r="Q289" s="220"/>
      <c r="R289" s="221">
        <f>SUM(R290:R350)</f>
        <v>297.65736439999995</v>
      </c>
      <c r="S289" s="220"/>
      <c r="T289" s="222">
        <f>SUM(T290:T350)</f>
        <v>0</v>
      </c>
      <c r="AR289" s="216" t="s">
        <v>78</v>
      </c>
      <c r="AT289" s="223" t="s">
        <v>70</v>
      </c>
      <c r="AU289" s="223" t="s">
        <v>78</v>
      </c>
      <c r="AY289" s="216" t="s">
        <v>196</v>
      </c>
      <c r="BK289" s="224">
        <f>SUM(BK290:BK350)</f>
        <v>0</v>
      </c>
    </row>
    <row r="290" spans="2:65" s="140" customFormat="1" ht="38.25" customHeight="1">
      <c r="B290" s="141"/>
      <c r="C290" s="227" t="s">
        <v>501</v>
      </c>
      <c r="D290" s="227" t="s">
        <v>198</v>
      </c>
      <c r="E290" s="228" t="s">
        <v>502</v>
      </c>
      <c r="F290" s="229" t="s">
        <v>503</v>
      </c>
      <c r="G290" s="230" t="s">
        <v>201</v>
      </c>
      <c r="H290" s="231">
        <v>100.975</v>
      </c>
      <c r="I290" s="26"/>
      <c r="J290" s="232">
        <f>ROUND(I290*H290,2)</f>
        <v>0</v>
      </c>
      <c r="K290" s="229" t="s">
        <v>202</v>
      </c>
      <c r="L290" s="141"/>
      <c r="M290" s="233" t="s">
        <v>5</v>
      </c>
      <c r="N290" s="234" t="s">
        <v>42</v>
      </c>
      <c r="O290" s="142"/>
      <c r="P290" s="235">
        <f>O290*H290</f>
        <v>0</v>
      </c>
      <c r="Q290" s="235">
        <v>2.45343</v>
      </c>
      <c r="R290" s="235">
        <f>Q290*H290</f>
        <v>247.73509424999997</v>
      </c>
      <c r="S290" s="235">
        <v>0</v>
      </c>
      <c r="T290" s="236">
        <f>S290*H290</f>
        <v>0</v>
      </c>
      <c r="AR290" s="128" t="s">
        <v>203</v>
      </c>
      <c r="AT290" s="128" t="s">
        <v>198</v>
      </c>
      <c r="AU290" s="128" t="s">
        <v>80</v>
      </c>
      <c r="AY290" s="128" t="s">
        <v>196</v>
      </c>
      <c r="BE290" s="237">
        <f>IF(N290="základní",J290,0)</f>
        <v>0</v>
      </c>
      <c r="BF290" s="237">
        <f>IF(N290="snížená",J290,0)</f>
        <v>0</v>
      </c>
      <c r="BG290" s="237">
        <f>IF(N290="zákl. přenesená",J290,0)</f>
        <v>0</v>
      </c>
      <c r="BH290" s="237">
        <f>IF(N290="sníž. přenesená",J290,0)</f>
        <v>0</v>
      </c>
      <c r="BI290" s="237">
        <f>IF(N290="nulová",J290,0)</f>
        <v>0</v>
      </c>
      <c r="BJ290" s="128" t="s">
        <v>78</v>
      </c>
      <c r="BK290" s="237">
        <f>ROUND(I290*H290,2)</f>
        <v>0</v>
      </c>
      <c r="BL290" s="128" t="s">
        <v>203</v>
      </c>
      <c r="BM290" s="128" t="s">
        <v>504</v>
      </c>
    </row>
    <row r="291" spans="2:47" s="140" customFormat="1" ht="54">
      <c r="B291" s="141"/>
      <c r="D291" s="238" t="s">
        <v>204</v>
      </c>
      <c r="F291" s="239" t="s">
        <v>505</v>
      </c>
      <c r="I291" s="22"/>
      <c r="L291" s="141"/>
      <c r="M291" s="240"/>
      <c r="N291" s="142"/>
      <c r="O291" s="142"/>
      <c r="P291" s="142"/>
      <c r="Q291" s="142"/>
      <c r="R291" s="142"/>
      <c r="S291" s="142"/>
      <c r="T291" s="241"/>
      <c r="AT291" s="128" t="s">
        <v>204</v>
      </c>
      <c r="AU291" s="128" t="s">
        <v>80</v>
      </c>
    </row>
    <row r="292" spans="2:65" s="140" customFormat="1" ht="38.25" customHeight="1">
      <c r="B292" s="141"/>
      <c r="C292" s="227" t="s">
        <v>393</v>
      </c>
      <c r="D292" s="227" t="s">
        <v>198</v>
      </c>
      <c r="E292" s="228" t="s">
        <v>506</v>
      </c>
      <c r="F292" s="229" t="s">
        <v>507</v>
      </c>
      <c r="G292" s="230" t="s">
        <v>201</v>
      </c>
      <c r="H292" s="231">
        <v>3.596</v>
      </c>
      <c r="I292" s="26"/>
      <c r="J292" s="232">
        <f>ROUND(I292*H292,2)</f>
        <v>0</v>
      </c>
      <c r="K292" s="229" t="s">
        <v>202</v>
      </c>
      <c r="L292" s="141"/>
      <c r="M292" s="233" t="s">
        <v>5</v>
      </c>
      <c r="N292" s="234" t="s">
        <v>42</v>
      </c>
      <c r="O292" s="142"/>
      <c r="P292" s="235">
        <f>O292*H292</f>
        <v>0</v>
      </c>
      <c r="Q292" s="235">
        <v>2.45343</v>
      </c>
      <c r="R292" s="235">
        <f>Q292*H292</f>
        <v>8.822534280000001</v>
      </c>
      <c r="S292" s="235">
        <v>0</v>
      </c>
      <c r="T292" s="236">
        <f>S292*H292</f>
        <v>0</v>
      </c>
      <c r="AR292" s="128" t="s">
        <v>203</v>
      </c>
      <c r="AT292" s="128" t="s">
        <v>198</v>
      </c>
      <c r="AU292" s="128" t="s">
        <v>80</v>
      </c>
      <c r="AY292" s="128" t="s">
        <v>196</v>
      </c>
      <c r="BE292" s="237">
        <f>IF(N292="základní",J292,0)</f>
        <v>0</v>
      </c>
      <c r="BF292" s="237">
        <f>IF(N292="snížená",J292,0)</f>
        <v>0</v>
      </c>
      <c r="BG292" s="237">
        <f>IF(N292="zákl. přenesená",J292,0)</f>
        <v>0</v>
      </c>
      <c r="BH292" s="237">
        <f>IF(N292="sníž. přenesená",J292,0)</f>
        <v>0</v>
      </c>
      <c r="BI292" s="237">
        <f>IF(N292="nulová",J292,0)</f>
        <v>0</v>
      </c>
      <c r="BJ292" s="128" t="s">
        <v>78</v>
      </c>
      <c r="BK292" s="237">
        <f>ROUND(I292*H292,2)</f>
        <v>0</v>
      </c>
      <c r="BL292" s="128" t="s">
        <v>203</v>
      </c>
      <c r="BM292" s="128" t="s">
        <v>508</v>
      </c>
    </row>
    <row r="293" spans="2:47" s="140" customFormat="1" ht="54">
      <c r="B293" s="141"/>
      <c r="D293" s="238" t="s">
        <v>204</v>
      </c>
      <c r="F293" s="239" t="s">
        <v>505</v>
      </c>
      <c r="I293" s="22"/>
      <c r="L293" s="141"/>
      <c r="M293" s="240"/>
      <c r="N293" s="142"/>
      <c r="O293" s="142"/>
      <c r="P293" s="142"/>
      <c r="Q293" s="142"/>
      <c r="R293" s="142"/>
      <c r="S293" s="142"/>
      <c r="T293" s="241"/>
      <c r="AT293" s="128" t="s">
        <v>204</v>
      </c>
      <c r="AU293" s="128" t="s">
        <v>80</v>
      </c>
    </row>
    <row r="294" spans="2:51" s="243" customFormat="1" ht="13.5">
      <c r="B294" s="242"/>
      <c r="D294" s="238" t="s">
        <v>206</v>
      </c>
      <c r="E294" s="244" t="s">
        <v>5</v>
      </c>
      <c r="F294" s="245" t="s">
        <v>509</v>
      </c>
      <c r="H294" s="244" t="s">
        <v>5</v>
      </c>
      <c r="I294" s="27"/>
      <c r="L294" s="242"/>
      <c r="M294" s="246"/>
      <c r="N294" s="247"/>
      <c r="O294" s="247"/>
      <c r="P294" s="247"/>
      <c r="Q294" s="247"/>
      <c r="R294" s="247"/>
      <c r="S294" s="247"/>
      <c r="T294" s="248"/>
      <c r="AT294" s="244" t="s">
        <v>206</v>
      </c>
      <c r="AU294" s="244" t="s">
        <v>80</v>
      </c>
      <c r="AV294" s="243" t="s">
        <v>78</v>
      </c>
      <c r="AW294" s="243" t="s">
        <v>34</v>
      </c>
      <c r="AX294" s="243" t="s">
        <v>71</v>
      </c>
      <c r="AY294" s="244" t="s">
        <v>196</v>
      </c>
    </row>
    <row r="295" spans="2:51" s="250" customFormat="1" ht="13.5">
      <c r="B295" s="249"/>
      <c r="D295" s="238" t="s">
        <v>206</v>
      </c>
      <c r="E295" s="251" t="s">
        <v>5</v>
      </c>
      <c r="F295" s="252" t="s">
        <v>510</v>
      </c>
      <c r="H295" s="253">
        <v>3.596</v>
      </c>
      <c r="I295" s="28"/>
      <c r="L295" s="249"/>
      <c r="M295" s="254"/>
      <c r="N295" s="255"/>
      <c r="O295" s="255"/>
      <c r="P295" s="255"/>
      <c r="Q295" s="255"/>
      <c r="R295" s="255"/>
      <c r="S295" s="255"/>
      <c r="T295" s="256"/>
      <c r="AT295" s="251" t="s">
        <v>206</v>
      </c>
      <c r="AU295" s="251" t="s">
        <v>80</v>
      </c>
      <c r="AV295" s="250" t="s">
        <v>80</v>
      </c>
      <c r="AW295" s="250" t="s">
        <v>34</v>
      </c>
      <c r="AX295" s="250" t="s">
        <v>71</v>
      </c>
      <c r="AY295" s="251" t="s">
        <v>196</v>
      </c>
    </row>
    <row r="296" spans="2:51" s="258" customFormat="1" ht="13.5">
      <c r="B296" s="257"/>
      <c r="D296" s="238" t="s">
        <v>206</v>
      </c>
      <c r="E296" s="259" t="s">
        <v>5</v>
      </c>
      <c r="F296" s="260" t="s">
        <v>209</v>
      </c>
      <c r="H296" s="261">
        <v>3.596</v>
      </c>
      <c r="I296" s="29"/>
      <c r="L296" s="257"/>
      <c r="M296" s="262"/>
      <c r="N296" s="263"/>
      <c r="O296" s="263"/>
      <c r="P296" s="263"/>
      <c r="Q296" s="263"/>
      <c r="R296" s="263"/>
      <c r="S296" s="263"/>
      <c r="T296" s="264"/>
      <c r="AT296" s="259" t="s">
        <v>206</v>
      </c>
      <c r="AU296" s="259" t="s">
        <v>80</v>
      </c>
      <c r="AV296" s="258" t="s">
        <v>203</v>
      </c>
      <c r="AW296" s="258" t="s">
        <v>34</v>
      </c>
      <c r="AX296" s="258" t="s">
        <v>78</v>
      </c>
      <c r="AY296" s="259" t="s">
        <v>196</v>
      </c>
    </row>
    <row r="297" spans="2:65" s="140" customFormat="1" ht="25.5" customHeight="1">
      <c r="B297" s="141"/>
      <c r="C297" s="227" t="s">
        <v>511</v>
      </c>
      <c r="D297" s="227" t="s">
        <v>198</v>
      </c>
      <c r="E297" s="228" t="s">
        <v>512</v>
      </c>
      <c r="F297" s="229" t="s">
        <v>513</v>
      </c>
      <c r="G297" s="230" t="s">
        <v>330</v>
      </c>
      <c r="H297" s="231">
        <v>467.053</v>
      </c>
      <c r="I297" s="26"/>
      <c r="J297" s="232">
        <f>ROUND(I297*H297,2)</f>
        <v>0</v>
      </c>
      <c r="K297" s="229" t="s">
        <v>202</v>
      </c>
      <c r="L297" s="141"/>
      <c r="M297" s="233" t="s">
        <v>5</v>
      </c>
      <c r="N297" s="234" t="s">
        <v>42</v>
      </c>
      <c r="O297" s="142"/>
      <c r="P297" s="235">
        <f>O297*H297</f>
        <v>0</v>
      </c>
      <c r="Q297" s="235">
        <v>0.00533</v>
      </c>
      <c r="R297" s="235">
        <f>Q297*H297</f>
        <v>2.4893924899999997</v>
      </c>
      <c r="S297" s="235">
        <v>0</v>
      </c>
      <c r="T297" s="236">
        <f>S297*H297</f>
        <v>0</v>
      </c>
      <c r="AR297" s="128" t="s">
        <v>203</v>
      </c>
      <c r="AT297" s="128" t="s">
        <v>198</v>
      </c>
      <c r="AU297" s="128" t="s">
        <v>80</v>
      </c>
      <c r="AY297" s="128" t="s">
        <v>196</v>
      </c>
      <c r="BE297" s="237">
        <f>IF(N297="základní",J297,0)</f>
        <v>0</v>
      </c>
      <c r="BF297" s="237">
        <f>IF(N297="snížená",J297,0)</f>
        <v>0</v>
      </c>
      <c r="BG297" s="237">
        <f>IF(N297="zákl. přenesená",J297,0)</f>
        <v>0</v>
      </c>
      <c r="BH297" s="237">
        <f>IF(N297="sníž. přenesená",J297,0)</f>
        <v>0</v>
      </c>
      <c r="BI297" s="237">
        <f>IF(N297="nulová",J297,0)</f>
        <v>0</v>
      </c>
      <c r="BJ297" s="128" t="s">
        <v>78</v>
      </c>
      <c r="BK297" s="237">
        <f>ROUND(I297*H297,2)</f>
        <v>0</v>
      </c>
      <c r="BL297" s="128" t="s">
        <v>203</v>
      </c>
      <c r="BM297" s="128" t="s">
        <v>514</v>
      </c>
    </row>
    <row r="298" spans="2:47" s="140" customFormat="1" ht="243">
      <c r="B298" s="141"/>
      <c r="D298" s="238" t="s">
        <v>204</v>
      </c>
      <c r="F298" s="239" t="s">
        <v>515</v>
      </c>
      <c r="I298" s="22"/>
      <c r="L298" s="141"/>
      <c r="M298" s="240"/>
      <c r="N298" s="142"/>
      <c r="O298" s="142"/>
      <c r="P298" s="142"/>
      <c r="Q298" s="142"/>
      <c r="R298" s="142"/>
      <c r="S298" s="142"/>
      <c r="T298" s="241"/>
      <c r="AT298" s="128" t="s">
        <v>204</v>
      </c>
      <c r="AU298" s="128" t="s">
        <v>80</v>
      </c>
    </row>
    <row r="299" spans="2:65" s="140" customFormat="1" ht="25.5" customHeight="1">
      <c r="B299" s="141"/>
      <c r="C299" s="227" t="s">
        <v>397</v>
      </c>
      <c r="D299" s="227" t="s">
        <v>198</v>
      </c>
      <c r="E299" s="228" t="s">
        <v>516</v>
      </c>
      <c r="F299" s="229" t="s">
        <v>517</v>
      </c>
      <c r="G299" s="230" t="s">
        <v>330</v>
      </c>
      <c r="H299" s="231">
        <v>467.053</v>
      </c>
      <c r="I299" s="26"/>
      <c r="J299" s="232">
        <f>ROUND(I299*H299,2)</f>
        <v>0</v>
      </c>
      <c r="K299" s="229" t="s">
        <v>202</v>
      </c>
      <c r="L299" s="141"/>
      <c r="M299" s="233" t="s">
        <v>5</v>
      </c>
      <c r="N299" s="234" t="s">
        <v>42</v>
      </c>
      <c r="O299" s="142"/>
      <c r="P299" s="235">
        <f>O299*H299</f>
        <v>0</v>
      </c>
      <c r="Q299" s="235">
        <v>0</v>
      </c>
      <c r="R299" s="235">
        <f>Q299*H299</f>
        <v>0</v>
      </c>
      <c r="S299" s="235">
        <v>0</v>
      </c>
      <c r="T299" s="236">
        <f>S299*H299</f>
        <v>0</v>
      </c>
      <c r="AR299" s="128" t="s">
        <v>203</v>
      </c>
      <c r="AT299" s="128" t="s">
        <v>198</v>
      </c>
      <c r="AU299" s="128" t="s">
        <v>80</v>
      </c>
      <c r="AY299" s="128" t="s">
        <v>196</v>
      </c>
      <c r="BE299" s="237">
        <f>IF(N299="základní",J299,0)</f>
        <v>0</v>
      </c>
      <c r="BF299" s="237">
        <f>IF(N299="snížená",J299,0)</f>
        <v>0</v>
      </c>
      <c r="BG299" s="237">
        <f>IF(N299="zákl. přenesená",J299,0)</f>
        <v>0</v>
      </c>
      <c r="BH299" s="237">
        <f>IF(N299="sníž. přenesená",J299,0)</f>
        <v>0</v>
      </c>
      <c r="BI299" s="237">
        <f>IF(N299="nulová",J299,0)</f>
        <v>0</v>
      </c>
      <c r="BJ299" s="128" t="s">
        <v>78</v>
      </c>
      <c r="BK299" s="237">
        <f>ROUND(I299*H299,2)</f>
        <v>0</v>
      </c>
      <c r="BL299" s="128" t="s">
        <v>203</v>
      </c>
      <c r="BM299" s="128" t="s">
        <v>518</v>
      </c>
    </row>
    <row r="300" spans="2:47" s="140" customFormat="1" ht="243">
      <c r="B300" s="141"/>
      <c r="D300" s="238" t="s">
        <v>204</v>
      </c>
      <c r="F300" s="239" t="s">
        <v>515</v>
      </c>
      <c r="I300" s="22"/>
      <c r="L300" s="141"/>
      <c r="M300" s="240"/>
      <c r="N300" s="142"/>
      <c r="O300" s="142"/>
      <c r="P300" s="142"/>
      <c r="Q300" s="142"/>
      <c r="R300" s="142"/>
      <c r="S300" s="142"/>
      <c r="T300" s="241"/>
      <c r="AT300" s="128" t="s">
        <v>204</v>
      </c>
      <c r="AU300" s="128" t="s">
        <v>80</v>
      </c>
    </row>
    <row r="301" spans="2:65" s="140" customFormat="1" ht="25.5" customHeight="1">
      <c r="B301" s="141"/>
      <c r="C301" s="227" t="s">
        <v>519</v>
      </c>
      <c r="D301" s="227" t="s">
        <v>198</v>
      </c>
      <c r="E301" s="228" t="s">
        <v>520</v>
      </c>
      <c r="F301" s="229" t="s">
        <v>521</v>
      </c>
      <c r="G301" s="230" t="s">
        <v>330</v>
      </c>
      <c r="H301" s="231">
        <v>19.44</v>
      </c>
      <c r="I301" s="26"/>
      <c r="J301" s="232">
        <f>ROUND(I301*H301,2)</f>
        <v>0</v>
      </c>
      <c r="K301" s="229" t="s">
        <v>202</v>
      </c>
      <c r="L301" s="141"/>
      <c r="M301" s="233" t="s">
        <v>5</v>
      </c>
      <c r="N301" s="234" t="s">
        <v>42</v>
      </c>
      <c r="O301" s="142"/>
      <c r="P301" s="235">
        <f>O301*H301</f>
        <v>0</v>
      </c>
      <c r="Q301" s="235">
        <v>0.00081</v>
      </c>
      <c r="R301" s="235">
        <f>Q301*H301</f>
        <v>0.0157464</v>
      </c>
      <c r="S301" s="235">
        <v>0</v>
      </c>
      <c r="T301" s="236">
        <f>S301*H301</f>
        <v>0</v>
      </c>
      <c r="AR301" s="128" t="s">
        <v>203</v>
      </c>
      <c r="AT301" s="128" t="s">
        <v>198</v>
      </c>
      <c r="AU301" s="128" t="s">
        <v>80</v>
      </c>
      <c r="AY301" s="128" t="s">
        <v>196</v>
      </c>
      <c r="BE301" s="237">
        <f>IF(N301="základní",J301,0)</f>
        <v>0</v>
      </c>
      <c r="BF301" s="237">
        <f>IF(N301="snížená",J301,0)</f>
        <v>0</v>
      </c>
      <c r="BG301" s="237">
        <f>IF(N301="zákl. přenesená",J301,0)</f>
        <v>0</v>
      </c>
      <c r="BH301" s="237">
        <f>IF(N301="sníž. přenesená",J301,0)</f>
        <v>0</v>
      </c>
      <c r="BI301" s="237">
        <f>IF(N301="nulová",J301,0)</f>
        <v>0</v>
      </c>
      <c r="BJ301" s="128" t="s">
        <v>78</v>
      </c>
      <c r="BK301" s="237">
        <f>ROUND(I301*H301,2)</f>
        <v>0</v>
      </c>
      <c r="BL301" s="128" t="s">
        <v>203</v>
      </c>
      <c r="BM301" s="128" t="s">
        <v>522</v>
      </c>
    </row>
    <row r="302" spans="2:47" s="140" customFormat="1" ht="40.5">
      <c r="B302" s="141"/>
      <c r="D302" s="238" t="s">
        <v>204</v>
      </c>
      <c r="F302" s="239" t="s">
        <v>523</v>
      </c>
      <c r="I302" s="22"/>
      <c r="L302" s="141"/>
      <c r="M302" s="240"/>
      <c r="N302" s="142"/>
      <c r="O302" s="142"/>
      <c r="P302" s="142"/>
      <c r="Q302" s="142"/>
      <c r="R302" s="142"/>
      <c r="S302" s="142"/>
      <c r="T302" s="241"/>
      <c r="AT302" s="128" t="s">
        <v>204</v>
      </c>
      <c r="AU302" s="128" t="s">
        <v>80</v>
      </c>
    </row>
    <row r="303" spans="2:51" s="243" customFormat="1" ht="13.5">
      <c r="B303" s="242"/>
      <c r="D303" s="238" t="s">
        <v>206</v>
      </c>
      <c r="E303" s="244" t="s">
        <v>5</v>
      </c>
      <c r="F303" s="245" t="s">
        <v>524</v>
      </c>
      <c r="H303" s="244" t="s">
        <v>5</v>
      </c>
      <c r="I303" s="27"/>
      <c r="L303" s="242"/>
      <c r="M303" s="246"/>
      <c r="N303" s="247"/>
      <c r="O303" s="247"/>
      <c r="P303" s="247"/>
      <c r="Q303" s="247"/>
      <c r="R303" s="247"/>
      <c r="S303" s="247"/>
      <c r="T303" s="248"/>
      <c r="AT303" s="244" t="s">
        <v>206</v>
      </c>
      <c r="AU303" s="244" t="s">
        <v>80</v>
      </c>
      <c r="AV303" s="243" t="s">
        <v>78</v>
      </c>
      <c r="AW303" s="243" t="s">
        <v>34</v>
      </c>
      <c r="AX303" s="243" t="s">
        <v>71</v>
      </c>
      <c r="AY303" s="244" t="s">
        <v>196</v>
      </c>
    </row>
    <row r="304" spans="2:51" s="250" customFormat="1" ht="13.5">
      <c r="B304" s="249"/>
      <c r="D304" s="238" t="s">
        <v>206</v>
      </c>
      <c r="E304" s="251" t="s">
        <v>5</v>
      </c>
      <c r="F304" s="252" t="s">
        <v>525</v>
      </c>
      <c r="H304" s="253">
        <v>19.44</v>
      </c>
      <c r="I304" s="28"/>
      <c r="L304" s="249"/>
      <c r="M304" s="254"/>
      <c r="N304" s="255"/>
      <c r="O304" s="255"/>
      <c r="P304" s="255"/>
      <c r="Q304" s="255"/>
      <c r="R304" s="255"/>
      <c r="S304" s="255"/>
      <c r="T304" s="256"/>
      <c r="AT304" s="251" t="s">
        <v>206</v>
      </c>
      <c r="AU304" s="251" t="s">
        <v>80</v>
      </c>
      <c r="AV304" s="250" t="s">
        <v>80</v>
      </c>
      <c r="AW304" s="250" t="s">
        <v>34</v>
      </c>
      <c r="AX304" s="250" t="s">
        <v>71</v>
      </c>
      <c r="AY304" s="251" t="s">
        <v>196</v>
      </c>
    </row>
    <row r="305" spans="2:51" s="258" customFormat="1" ht="13.5">
      <c r="B305" s="257"/>
      <c r="D305" s="238" t="s">
        <v>206</v>
      </c>
      <c r="E305" s="259" t="s">
        <v>5</v>
      </c>
      <c r="F305" s="260" t="s">
        <v>209</v>
      </c>
      <c r="H305" s="261">
        <v>19.44</v>
      </c>
      <c r="I305" s="29"/>
      <c r="L305" s="257"/>
      <c r="M305" s="262"/>
      <c r="N305" s="263"/>
      <c r="O305" s="263"/>
      <c r="P305" s="263"/>
      <c r="Q305" s="263"/>
      <c r="R305" s="263"/>
      <c r="S305" s="263"/>
      <c r="T305" s="264"/>
      <c r="AT305" s="259" t="s">
        <v>206</v>
      </c>
      <c r="AU305" s="259" t="s">
        <v>80</v>
      </c>
      <c r="AV305" s="258" t="s">
        <v>203</v>
      </c>
      <c r="AW305" s="258" t="s">
        <v>34</v>
      </c>
      <c r="AX305" s="258" t="s">
        <v>78</v>
      </c>
      <c r="AY305" s="259" t="s">
        <v>196</v>
      </c>
    </row>
    <row r="306" spans="2:65" s="140" customFormat="1" ht="25.5" customHeight="1">
      <c r="B306" s="141"/>
      <c r="C306" s="227" t="s">
        <v>400</v>
      </c>
      <c r="D306" s="227" t="s">
        <v>198</v>
      </c>
      <c r="E306" s="228" t="s">
        <v>526</v>
      </c>
      <c r="F306" s="229" t="s">
        <v>527</v>
      </c>
      <c r="G306" s="230" t="s">
        <v>330</v>
      </c>
      <c r="H306" s="231">
        <v>19.44</v>
      </c>
      <c r="I306" s="26"/>
      <c r="J306" s="232">
        <f>ROUND(I306*H306,2)</f>
        <v>0</v>
      </c>
      <c r="K306" s="229" t="s">
        <v>202</v>
      </c>
      <c r="L306" s="141"/>
      <c r="M306" s="233" t="s">
        <v>5</v>
      </c>
      <c r="N306" s="234" t="s">
        <v>42</v>
      </c>
      <c r="O306" s="142"/>
      <c r="P306" s="235">
        <f>O306*H306</f>
        <v>0</v>
      </c>
      <c r="Q306" s="235">
        <v>0</v>
      </c>
      <c r="R306" s="235">
        <f>Q306*H306</f>
        <v>0</v>
      </c>
      <c r="S306" s="235">
        <v>0</v>
      </c>
      <c r="T306" s="236">
        <f>S306*H306</f>
        <v>0</v>
      </c>
      <c r="AR306" s="128" t="s">
        <v>203</v>
      </c>
      <c r="AT306" s="128" t="s">
        <v>198</v>
      </c>
      <c r="AU306" s="128" t="s">
        <v>80</v>
      </c>
      <c r="AY306" s="128" t="s">
        <v>196</v>
      </c>
      <c r="BE306" s="237">
        <f>IF(N306="základní",J306,0)</f>
        <v>0</v>
      </c>
      <c r="BF306" s="237">
        <f>IF(N306="snížená",J306,0)</f>
        <v>0</v>
      </c>
      <c r="BG306" s="237">
        <f>IF(N306="zákl. přenesená",J306,0)</f>
        <v>0</v>
      </c>
      <c r="BH306" s="237">
        <f>IF(N306="sníž. přenesená",J306,0)</f>
        <v>0</v>
      </c>
      <c r="BI306" s="237">
        <f>IF(N306="nulová",J306,0)</f>
        <v>0</v>
      </c>
      <c r="BJ306" s="128" t="s">
        <v>78</v>
      </c>
      <c r="BK306" s="237">
        <f>ROUND(I306*H306,2)</f>
        <v>0</v>
      </c>
      <c r="BL306" s="128" t="s">
        <v>203</v>
      </c>
      <c r="BM306" s="128" t="s">
        <v>528</v>
      </c>
    </row>
    <row r="307" spans="2:47" s="140" customFormat="1" ht="40.5">
      <c r="B307" s="141"/>
      <c r="D307" s="238" t="s">
        <v>204</v>
      </c>
      <c r="F307" s="239" t="s">
        <v>523</v>
      </c>
      <c r="I307" s="22"/>
      <c r="L307" s="141"/>
      <c r="M307" s="240"/>
      <c r="N307" s="142"/>
      <c r="O307" s="142"/>
      <c r="P307" s="142"/>
      <c r="Q307" s="142"/>
      <c r="R307" s="142"/>
      <c r="S307" s="142"/>
      <c r="T307" s="241"/>
      <c r="AT307" s="128" t="s">
        <v>204</v>
      </c>
      <c r="AU307" s="128" t="s">
        <v>80</v>
      </c>
    </row>
    <row r="308" spans="2:51" s="243" customFormat="1" ht="13.5">
      <c r="B308" s="242"/>
      <c r="D308" s="238" t="s">
        <v>206</v>
      </c>
      <c r="E308" s="244" t="s">
        <v>5</v>
      </c>
      <c r="F308" s="245" t="s">
        <v>524</v>
      </c>
      <c r="H308" s="244" t="s">
        <v>5</v>
      </c>
      <c r="I308" s="27"/>
      <c r="L308" s="242"/>
      <c r="M308" s="246"/>
      <c r="N308" s="247"/>
      <c r="O308" s="247"/>
      <c r="P308" s="247"/>
      <c r="Q308" s="247"/>
      <c r="R308" s="247"/>
      <c r="S308" s="247"/>
      <c r="T308" s="248"/>
      <c r="AT308" s="244" t="s">
        <v>206</v>
      </c>
      <c r="AU308" s="244" t="s">
        <v>80</v>
      </c>
      <c r="AV308" s="243" t="s">
        <v>78</v>
      </c>
      <c r="AW308" s="243" t="s">
        <v>34</v>
      </c>
      <c r="AX308" s="243" t="s">
        <v>71</v>
      </c>
      <c r="AY308" s="244" t="s">
        <v>196</v>
      </c>
    </row>
    <row r="309" spans="2:51" s="250" customFormat="1" ht="13.5">
      <c r="B309" s="249"/>
      <c r="D309" s="238" t="s">
        <v>206</v>
      </c>
      <c r="E309" s="251" t="s">
        <v>5</v>
      </c>
      <c r="F309" s="252" t="s">
        <v>525</v>
      </c>
      <c r="H309" s="253">
        <v>19.44</v>
      </c>
      <c r="I309" s="28"/>
      <c r="L309" s="249"/>
      <c r="M309" s="254"/>
      <c r="N309" s="255"/>
      <c r="O309" s="255"/>
      <c r="P309" s="255"/>
      <c r="Q309" s="255"/>
      <c r="R309" s="255"/>
      <c r="S309" s="255"/>
      <c r="T309" s="256"/>
      <c r="AT309" s="251" t="s">
        <v>206</v>
      </c>
      <c r="AU309" s="251" t="s">
        <v>80</v>
      </c>
      <c r="AV309" s="250" t="s">
        <v>80</v>
      </c>
      <c r="AW309" s="250" t="s">
        <v>34</v>
      </c>
      <c r="AX309" s="250" t="s">
        <v>71</v>
      </c>
      <c r="AY309" s="251" t="s">
        <v>196</v>
      </c>
    </row>
    <row r="310" spans="2:51" s="258" customFormat="1" ht="13.5">
      <c r="B310" s="257"/>
      <c r="D310" s="238" t="s">
        <v>206</v>
      </c>
      <c r="E310" s="259" t="s">
        <v>5</v>
      </c>
      <c r="F310" s="260" t="s">
        <v>209</v>
      </c>
      <c r="H310" s="261">
        <v>19.44</v>
      </c>
      <c r="I310" s="29"/>
      <c r="L310" s="257"/>
      <c r="M310" s="262"/>
      <c r="N310" s="263"/>
      <c r="O310" s="263"/>
      <c r="P310" s="263"/>
      <c r="Q310" s="263"/>
      <c r="R310" s="263"/>
      <c r="S310" s="263"/>
      <c r="T310" s="264"/>
      <c r="AT310" s="259" t="s">
        <v>206</v>
      </c>
      <c r="AU310" s="259" t="s">
        <v>80</v>
      </c>
      <c r="AV310" s="258" t="s">
        <v>203</v>
      </c>
      <c r="AW310" s="258" t="s">
        <v>34</v>
      </c>
      <c r="AX310" s="258" t="s">
        <v>78</v>
      </c>
      <c r="AY310" s="259" t="s">
        <v>196</v>
      </c>
    </row>
    <row r="311" spans="2:65" s="140" customFormat="1" ht="25.5" customHeight="1">
      <c r="B311" s="141"/>
      <c r="C311" s="227" t="s">
        <v>529</v>
      </c>
      <c r="D311" s="227" t="s">
        <v>198</v>
      </c>
      <c r="E311" s="228" t="s">
        <v>530</v>
      </c>
      <c r="F311" s="229" t="s">
        <v>531</v>
      </c>
      <c r="G311" s="230" t="s">
        <v>330</v>
      </c>
      <c r="H311" s="231">
        <v>432.654</v>
      </c>
      <c r="I311" s="26"/>
      <c r="J311" s="232">
        <f>ROUND(I311*H311,2)</f>
        <v>0</v>
      </c>
      <c r="K311" s="229" t="s">
        <v>202</v>
      </c>
      <c r="L311" s="141"/>
      <c r="M311" s="233" t="s">
        <v>5</v>
      </c>
      <c r="N311" s="234" t="s">
        <v>42</v>
      </c>
      <c r="O311" s="142"/>
      <c r="P311" s="235">
        <f>O311*H311</f>
        <v>0</v>
      </c>
      <c r="Q311" s="235">
        <v>0.00088</v>
      </c>
      <c r="R311" s="235">
        <f>Q311*H311</f>
        <v>0.38073552</v>
      </c>
      <c r="S311" s="235">
        <v>0</v>
      </c>
      <c r="T311" s="236">
        <f>S311*H311</f>
        <v>0</v>
      </c>
      <c r="AR311" s="128" t="s">
        <v>203</v>
      </c>
      <c r="AT311" s="128" t="s">
        <v>198</v>
      </c>
      <c r="AU311" s="128" t="s">
        <v>80</v>
      </c>
      <c r="AY311" s="128" t="s">
        <v>196</v>
      </c>
      <c r="BE311" s="237">
        <f>IF(N311="základní",J311,0)</f>
        <v>0</v>
      </c>
      <c r="BF311" s="237">
        <f>IF(N311="snížená",J311,0)</f>
        <v>0</v>
      </c>
      <c r="BG311" s="237">
        <f>IF(N311="zákl. přenesená",J311,0)</f>
        <v>0</v>
      </c>
      <c r="BH311" s="237">
        <f>IF(N311="sníž. přenesená",J311,0)</f>
        <v>0</v>
      </c>
      <c r="BI311" s="237">
        <f>IF(N311="nulová",J311,0)</f>
        <v>0</v>
      </c>
      <c r="BJ311" s="128" t="s">
        <v>78</v>
      </c>
      <c r="BK311" s="237">
        <f>ROUND(I311*H311,2)</f>
        <v>0</v>
      </c>
      <c r="BL311" s="128" t="s">
        <v>203</v>
      </c>
      <c r="BM311" s="128" t="s">
        <v>532</v>
      </c>
    </row>
    <row r="312" spans="2:47" s="140" customFormat="1" ht="40.5">
      <c r="B312" s="141"/>
      <c r="D312" s="238" t="s">
        <v>204</v>
      </c>
      <c r="F312" s="239" t="s">
        <v>523</v>
      </c>
      <c r="I312" s="22"/>
      <c r="L312" s="141"/>
      <c r="M312" s="240"/>
      <c r="N312" s="142"/>
      <c r="O312" s="142"/>
      <c r="P312" s="142"/>
      <c r="Q312" s="142"/>
      <c r="R312" s="142"/>
      <c r="S312" s="142"/>
      <c r="T312" s="241"/>
      <c r="AT312" s="128" t="s">
        <v>204</v>
      </c>
      <c r="AU312" s="128" t="s">
        <v>80</v>
      </c>
    </row>
    <row r="313" spans="2:65" s="140" customFormat="1" ht="25.5" customHeight="1">
      <c r="B313" s="141"/>
      <c r="C313" s="227" t="s">
        <v>405</v>
      </c>
      <c r="D313" s="227" t="s">
        <v>198</v>
      </c>
      <c r="E313" s="228" t="s">
        <v>533</v>
      </c>
      <c r="F313" s="229" t="s">
        <v>534</v>
      </c>
      <c r="G313" s="230" t="s">
        <v>330</v>
      </c>
      <c r="H313" s="231">
        <v>432.654</v>
      </c>
      <c r="I313" s="26"/>
      <c r="J313" s="232">
        <f>ROUND(I313*H313,2)</f>
        <v>0</v>
      </c>
      <c r="K313" s="229" t="s">
        <v>202</v>
      </c>
      <c r="L313" s="141"/>
      <c r="M313" s="233" t="s">
        <v>5</v>
      </c>
      <c r="N313" s="234" t="s">
        <v>42</v>
      </c>
      <c r="O313" s="142"/>
      <c r="P313" s="235">
        <f>O313*H313</f>
        <v>0</v>
      </c>
      <c r="Q313" s="235">
        <v>0</v>
      </c>
      <c r="R313" s="235">
        <f>Q313*H313</f>
        <v>0</v>
      </c>
      <c r="S313" s="235">
        <v>0</v>
      </c>
      <c r="T313" s="236">
        <f>S313*H313</f>
        <v>0</v>
      </c>
      <c r="AR313" s="128" t="s">
        <v>203</v>
      </c>
      <c r="AT313" s="128" t="s">
        <v>198</v>
      </c>
      <c r="AU313" s="128" t="s">
        <v>80</v>
      </c>
      <c r="AY313" s="128" t="s">
        <v>196</v>
      </c>
      <c r="BE313" s="237">
        <f>IF(N313="základní",J313,0)</f>
        <v>0</v>
      </c>
      <c r="BF313" s="237">
        <f>IF(N313="snížená",J313,0)</f>
        <v>0</v>
      </c>
      <c r="BG313" s="237">
        <f>IF(N313="zákl. přenesená",J313,0)</f>
        <v>0</v>
      </c>
      <c r="BH313" s="237">
        <f>IF(N313="sníž. přenesená",J313,0)</f>
        <v>0</v>
      </c>
      <c r="BI313" s="237">
        <f>IF(N313="nulová",J313,0)</f>
        <v>0</v>
      </c>
      <c r="BJ313" s="128" t="s">
        <v>78</v>
      </c>
      <c r="BK313" s="237">
        <f>ROUND(I313*H313,2)</f>
        <v>0</v>
      </c>
      <c r="BL313" s="128" t="s">
        <v>203</v>
      </c>
      <c r="BM313" s="128" t="s">
        <v>535</v>
      </c>
    </row>
    <row r="314" spans="2:47" s="140" customFormat="1" ht="40.5">
      <c r="B314" s="141"/>
      <c r="D314" s="238" t="s">
        <v>204</v>
      </c>
      <c r="F314" s="239" t="s">
        <v>523</v>
      </c>
      <c r="I314" s="22"/>
      <c r="L314" s="141"/>
      <c r="M314" s="240"/>
      <c r="N314" s="142"/>
      <c r="O314" s="142"/>
      <c r="P314" s="142"/>
      <c r="Q314" s="142"/>
      <c r="R314" s="142"/>
      <c r="S314" s="142"/>
      <c r="T314" s="241"/>
      <c r="AT314" s="128" t="s">
        <v>204</v>
      </c>
      <c r="AU314" s="128" t="s">
        <v>80</v>
      </c>
    </row>
    <row r="315" spans="2:65" s="140" customFormat="1" ht="25.5" customHeight="1">
      <c r="B315" s="141"/>
      <c r="C315" s="227" t="s">
        <v>536</v>
      </c>
      <c r="D315" s="227" t="s">
        <v>198</v>
      </c>
      <c r="E315" s="228" t="s">
        <v>537</v>
      </c>
      <c r="F315" s="229" t="s">
        <v>538</v>
      </c>
      <c r="G315" s="230" t="s">
        <v>330</v>
      </c>
      <c r="H315" s="231">
        <v>6.48</v>
      </c>
      <c r="I315" s="26"/>
      <c r="J315" s="232">
        <f>ROUND(I315*H315,2)</f>
        <v>0</v>
      </c>
      <c r="K315" s="229" t="s">
        <v>202</v>
      </c>
      <c r="L315" s="141"/>
      <c r="M315" s="233" t="s">
        <v>5</v>
      </c>
      <c r="N315" s="234" t="s">
        <v>42</v>
      </c>
      <c r="O315" s="142"/>
      <c r="P315" s="235">
        <f>O315*H315</f>
        <v>0</v>
      </c>
      <c r="Q315" s="235">
        <v>0.00084</v>
      </c>
      <c r="R315" s="235">
        <f>Q315*H315</f>
        <v>0.0054432000000000005</v>
      </c>
      <c r="S315" s="235">
        <v>0</v>
      </c>
      <c r="T315" s="236">
        <f>S315*H315</f>
        <v>0</v>
      </c>
      <c r="AR315" s="128" t="s">
        <v>203</v>
      </c>
      <c r="AT315" s="128" t="s">
        <v>198</v>
      </c>
      <c r="AU315" s="128" t="s">
        <v>80</v>
      </c>
      <c r="AY315" s="128" t="s">
        <v>196</v>
      </c>
      <c r="BE315" s="237">
        <f>IF(N315="základní",J315,0)</f>
        <v>0</v>
      </c>
      <c r="BF315" s="237">
        <f>IF(N315="snížená",J315,0)</f>
        <v>0</v>
      </c>
      <c r="BG315" s="237">
        <f>IF(N315="zákl. přenesená",J315,0)</f>
        <v>0</v>
      </c>
      <c r="BH315" s="237">
        <f>IF(N315="sníž. přenesená",J315,0)</f>
        <v>0</v>
      </c>
      <c r="BI315" s="237">
        <f>IF(N315="nulová",J315,0)</f>
        <v>0</v>
      </c>
      <c r="BJ315" s="128" t="s">
        <v>78</v>
      </c>
      <c r="BK315" s="237">
        <f>ROUND(I315*H315,2)</f>
        <v>0</v>
      </c>
      <c r="BL315" s="128" t="s">
        <v>203</v>
      </c>
      <c r="BM315" s="128" t="s">
        <v>539</v>
      </c>
    </row>
    <row r="316" spans="2:47" s="140" customFormat="1" ht="40.5">
      <c r="B316" s="141"/>
      <c r="D316" s="238" t="s">
        <v>204</v>
      </c>
      <c r="F316" s="239" t="s">
        <v>523</v>
      </c>
      <c r="I316" s="22"/>
      <c r="L316" s="141"/>
      <c r="M316" s="240"/>
      <c r="N316" s="142"/>
      <c r="O316" s="142"/>
      <c r="P316" s="142"/>
      <c r="Q316" s="142"/>
      <c r="R316" s="142"/>
      <c r="S316" s="142"/>
      <c r="T316" s="241"/>
      <c r="AT316" s="128" t="s">
        <v>204</v>
      </c>
      <c r="AU316" s="128" t="s">
        <v>80</v>
      </c>
    </row>
    <row r="317" spans="2:51" s="243" customFormat="1" ht="13.5">
      <c r="B317" s="242"/>
      <c r="D317" s="238" t="s">
        <v>206</v>
      </c>
      <c r="E317" s="244" t="s">
        <v>5</v>
      </c>
      <c r="F317" s="245" t="s">
        <v>540</v>
      </c>
      <c r="H317" s="244" t="s">
        <v>5</v>
      </c>
      <c r="I317" s="27"/>
      <c r="L317" s="242"/>
      <c r="M317" s="246"/>
      <c r="N317" s="247"/>
      <c r="O317" s="247"/>
      <c r="P317" s="247"/>
      <c r="Q317" s="247"/>
      <c r="R317" s="247"/>
      <c r="S317" s="247"/>
      <c r="T317" s="248"/>
      <c r="AT317" s="244" t="s">
        <v>206</v>
      </c>
      <c r="AU317" s="244" t="s">
        <v>80</v>
      </c>
      <c r="AV317" s="243" t="s">
        <v>78</v>
      </c>
      <c r="AW317" s="243" t="s">
        <v>34</v>
      </c>
      <c r="AX317" s="243" t="s">
        <v>71</v>
      </c>
      <c r="AY317" s="244" t="s">
        <v>196</v>
      </c>
    </row>
    <row r="318" spans="2:51" s="250" customFormat="1" ht="13.5">
      <c r="B318" s="249"/>
      <c r="D318" s="238" t="s">
        <v>206</v>
      </c>
      <c r="E318" s="251" t="s">
        <v>5</v>
      </c>
      <c r="F318" s="252" t="s">
        <v>541</v>
      </c>
      <c r="H318" s="253">
        <v>6.48</v>
      </c>
      <c r="I318" s="28"/>
      <c r="L318" s="249"/>
      <c r="M318" s="254"/>
      <c r="N318" s="255"/>
      <c r="O318" s="255"/>
      <c r="P318" s="255"/>
      <c r="Q318" s="255"/>
      <c r="R318" s="255"/>
      <c r="S318" s="255"/>
      <c r="T318" s="256"/>
      <c r="AT318" s="251" t="s">
        <v>206</v>
      </c>
      <c r="AU318" s="251" t="s">
        <v>80</v>
      </c>
      <c r="AV318" s="250" t="s">
        <v>80</v>
      </c>
      <c r="AW318" s="250" t="s">
        <v>34</v>
      </c>
      <c r="AX318" s="250" t="s">
        <v>71</v>
      </c>
      <c r="AY318" s="251" t="s">
        <v>196</v>
      </c>
    </row>
    <row r="319" spans="2:51" s="258" customFormat="1" ht="13.5">
      <c r="B319" s="257"/>
      <c r="D319" s="238" t="s">
        <v>206</v>
      </c>
      <c r="E319" s="259" t="s">
        <v>5</v>
      </c>
      <c r="F319" s="260" t="s">
        <v>209</v>
      </c>
      <c r="H319" s="261">
        <v>6.48</v>
      </c>
      <c r="I319" s="29"/>
      <c r="L319" s="257"/>
      <c r="M319" s="262"/>
      <c r="N319" s="263"/>
      <c r="O319" s="263"/>
      <c r="P319" s="263"/>
      <c r="Q319" s="263"/>
      <c r="R319" s="263"/>
      <c r="S319" s="263"/>
      <c r="T319" s="264"/>
      <c r="AT319" s="259" t="s">
        <v>206</v>
      </c>
      <c r="AU319" s="259" t="s">
        <v>80</v>
      </c>
      <c r="AV319" s="258" t="s">
        <v>203</v>
      </c>
      <c r="AW319" s="258" t="s">
        <v>34</v>
      </c>
      <c r="AX319" s="258" t="s">
        <v>78</v>
      </c>
      <c r="AY319" s="259" t="s">
        <v>196</v>
      </c>
    </row>
    <row r="320" spans="2:65" s="140" customFormat="1" ht="25.5" customHeight="1">
      <c r="B320" s="141"/>
      <c r="C320" s="227" t="s">
        <v>408</v>
      </c>
      <c r="D320" s="227" t="s">
        <v>198</v>
      </c>
      <c r="E320" s="228" t="s">
        <v>542</v>
      </c>
      <c r="F320" s="229" t="s">
        <v>543</v>
      </c>
      <c r="G320" s="230" t="s">
        <v>330</v>
      </c>
      <c r="H320" s="231">
        <v>6.48</v>
      </c>
      <c r="I320" s="26"/>
      <c r="J320" s="232">
        <f>ROUND(I320*H320,2)</f>
        <v>0</v>
      </c>
      <c r="K320" s="229" t="s">
        <v>202</v>
      </c>
      <c r="L320" s="141"/>
      <c r="M320" s="233" t="s">
        <v>5</v>
      </c>
      <c r="N320" s="234" t="s">
        <v>42</v>
      </c>
      <c r="O320" s="142"/>
      <c r="P320" s="235">
        <f>O320*H320</f>
        <v>0</v>
      </c>
      <c r="Q320" s="235">
        <v>0</v>
      </c>
      <c r="R320" s="235">
        <f>Q320*H320</f>
        <v>0</v>
      </c>
      <c r="S320" s="235">
        <v>0</v>
      </c>
      <c r="T320" s="236">
        <f>S320*H320</f>
        <v>0</v>
      </c>
      <c r="AR320" s="128" t="s">
        <v>203</v>
      </c>
      <c r="AT320" s="128" t="s">
        <v>198</v>
      </c>
      <c r="AU320" s="128" t="s">
        <v>80</v>
      </c>
      <c r="AY320" s="128" t="s">
        <v>196</v>
      </c>
      <c r="BE320" s="237">
        <f>IF(N320="základní",J320,0)</f>
        <v>0</v>
      </c>
      <c r="BF320" s="237">
        <f>IF(N320="snížená",J320,0)</f>
        <v>0</v>
      </c>
      <c r="BG320" s="237">
        <f>IF(N320="zákl. přenesená",J320,0)</f>
        <v>0</v>
      </c>
      <c r="BH320" s="237">
        <f>IF(N320="sníž. přenesená",J320,0)</f>
        <v>0</v>
      </c>
      <c r="BI320" s="237">
        <f>IF(N320="nulová",J320,0)</f>
        <v>0</v>
      </c>
      <c r="BJ320" s="128" t="s">
        <v>78</v>
      </c>
      <c r="BK320" s="237">
        <f>ROUND(I320*H320,2)</f>
        <v>0</v>
      </c>
      <c r="BL320" s="128" t="s">
        <v>203</v>
      </c>
      <c r="BM320" s="128" t="s">
        <v>544</v>
      </c>
    </row>
    <row r="321" spans="2:47" s="140" customFormat="1" ht="40.5">
      <c r="B321" s="141"/>
      <c r="D321" s="238" t="s">
        <v>204</v>
      </c>
      <c r="F321" s="239" t="s">
        <v>523</v>
      </c>
      <c r="I321" s="22"/>
      <c r="L321" s="141"/>
      <c r="M321" s="240"/>
      <c r="N321" s="142"/>
      <c r="O321" s="142"/>
      <c r="P321" s="142"/>
      <c r="Q321" s="142"/>
      <c r="R321" s="142"/>
      <c r="S321" s="142"/>
      <c r="T321" s="241"/>
      <c r="AT321" s="128" t="s">
        <v>204</v>
      </c>
      <c r="AU321" s="128" t="s">
        <v>80</v>
      </c>
    </row>
    <row r="322" spans="2:51" s="243" customFormat="1" ht="13.5">
      <c r="B322" s="242"/>
      <c r="D322" s="238" t="s">
        <v>206</v>
      </c>
      <c r="E322" s="244" t="s">
        <v>5</v>
      </c>
      <c r="F322" s="245" t="s">
        <v>540</v>
      </c>
      <c r="H322" s="244" t="s">
        <v>5</v>
      </c>
      <c r="I322" s="27"/>
      <c r="L322" s="242"/>
      <c r="M322" s="246"/>
      <c r="N322" s="247"/>
      <c r="O322" s="247"/>
      <c r="P322" s="247"/>
      <c r="Q322" s="247"/>
      <c r="R322" s="247"/>
      <c r="S322" s="247"/>
      <c r="T322" s="248"/>
      <c r="AT322" s="244" t="s">
        <v>206</v>
      </c>
      <c r="AU322" s="244" t="s">
        <v>80</v>
      </c>
      <c r="AV322" s="243" t="s">
        <v>78</v>
      </c>
      <c r="AW322" s="243" t="s">
        <v>34</v>
      </c>
      <c r="AX322" s="243" t="s">
        <v>71</v>
      </c>
      <c r="AY322" s="244" t="s">
        <v>196</v>
      </c>
    </row>
    <row r="323" spans="2:51" s="250" customFormat="1" ht="13.5">
      <c r="B323" s="249"/>
      <c r="D323" s="238" t="s">
        <v>206</v>
      </c>
      <c r="E323" s="251" t="s">
        <v>5</v>
      </c>
      <c r="F323" s="252" t="s">
        <v>541</v>
      </c>
      <c r="H323" s="253">
        <v>6.48</v>
      </c>
      <c r="I323" s="28"/>
      <c r="L323" s="249"/>
      <c r="M323" s="254"/>
      <c r="N323" s="255"/>
      <c r="O323" s="255"/>
      <c r="P323" s="255"/>
      <c r="Q323" s="255"/>
      <c r="R323" s="255"/>
      <c r="S323" s="255"/>
      <c r="T323" s="256"/>
      <c r="AT323" s="251" t="s">
        <v>206</v>
      </c>
      <c r="AU323" s="251" t="s">
        <v>80</v>
      </c>
      <c r="AV323" s="250" t="s">
        <v>80</v>
      </c>
      <c r="AW323" s="250" t="s">
        <v>34</v>
      </c>
      <c r="AX323" s="250" t="s">
        <v>71</v>
      </c>
      <c r="AY323" s="251" t="s">
        <v>196</v>
      </c>
    </row>
    <row r="324" spans="2:51" s="258" customFormat="1" ht="13.5">
      <c r="B324" s="257"/>
      <c r="D324" s="238" t="s">
        <v>206</v>
      </c>
      <c r="E324" s="259" t="s">
        <v>5</v>
      </c>
      <c r="F324" s="260" t="s">
        <v>209</v>
      </c>
      <c r="H324" s="261">
        <v>6.48</v>
      </c>
      <c r="I324" s="29"/>
      <c r="L324" s="257"/>
      <c r="M324" s="262"/>
      <c r="N324" s="263"/>
      <c r="O324" s="263"/>
      <c r="P324" s="263"/>
      <c r="Q324" s="263"/>
      <c r="R324" s="263"/>
      <c r="S324" s="263"/>
      <c r="T324" s="264"/>
      <c r="AT324" s="259" t="s">
        <v>206</v>
      </c>
      <c r="AU324" s="259" t="s">
        <v>80</v>
      </c>
      <c r="AV324" s="258" t="s">
        <v>203</v>
      </c>
      <c r="AW324" s="258" t="s">
        <v>34</v>
      </c>
      <c r="AX324" s="258" t="s">
        <v>78</v>
      </c>
      <c r="AY324" s="259" t="s">
        <v>196</v>
      </c>
    </row>
    <row r="325" spans="2:65" s="140" customFormat="1" ht="25.5" customHeight="1">
      <c r="B325" s="141"/>
      <c r="C325" s="227" t="s">
        <v>545</v>
      </c>
      <c r="D325" s="227" t="s">
        <v>198</v>
      </c>
      <c r="E325" s="228" t="s">
        <v>546</v>
      </c>
      <c r="F325" s="229" t="s">
        <v>547</v>
      </c>
      <c r="G325" s="230" t="s">
        <v>330</v>
      </c>
      <c r="H325" s="231">
        <v>289.326</v>
      </c>
      <c r="I325" s="26"/>
      <c r="J325" s="232">
        <f>ROUND(I325*H325,2)</f>
        <v>0</v>
      </c>
      <c r="K325" s="229" t="s">
        <v>202</v>
      </c>
      <c r="L325" s="141"/>
      <c r="M325" s="233" t="s">
        <v>5</v>
      </c>
      <c r="N325" s="234" t="s">
        <v>42</v>
      </c>
      <c r="O325" s="142"/>
      <c r="P325" s="235">
        <f>O325*H325</f>
        <v>0</v>
      </c>
      <c r="Q325" s="235">
        <v>0.00092</v>
      </c>
      <c r="R325" s="235">
        <f>Q325*H325</f>
        <v>0.26617992</v>
      </c>
      <c r="S325" s="235">
        <v>0</v>
      </c>
      <c r="T325" s="236">
        <f>S325*H325</f>
        <v>0</v>
      </c>
      <c r="AR325" s="128" t="s">
        <v>203</v>
      </c>
      <c r="AT325" s="128" t="s">
        <v>198</v>
      </c>
      <c r="AU325" s="128" t="s">
        <v>80</v>
      </c>
      <c r="AY325" s="128" t="s">
        <v>196</v>
      </c>
      <c r="BE325" s="237">
        <f>IF(N325="základní",J325,0)</f>
        <v>0</v>
      </c>
      <c r="BF325" s="237">
        <f>IF(N325="snížená",J325,0)</f>
        <v>0</v>
      </c>
      <c r="BG325" s="237">
        <f>IF(N325="zákl. přenesená",J325,0)</f>
        <v>0</v>
      </c>
      <c r="BH325" s="237">
        <f>IF(N325="sníž. přenesená",J325,0)</f>
        <v>0</v>
      </c>
      <c r="BI325" s="237">
        <f>IF(N325="nulová",J325,0)</f>
        <v>0</v>
      </c>
      <c r="BJ325" s="128" t="s">
        <v>78</v>
      </c>
      <c r="BK325" s="237">
        <f>ROUND(I325*H325,2)</f>
        <v>0</v>
      </c>
      <c r="BL325" s="128" t="s">
        <v>203</v>
      </c>
      <c r="BM325" s="128" t="s">
        <v>548</v>
      </c>
    </row>
    <row r="326" spans="2:47" s="140" customFormat="1" ht="40.5">
      <c r="B326" s="141"/>
      <c r="D326" s="238" t="s">
        <v>204</v>
      </c>
      <c r="F326" s="239" t="s">
        <v>523</v>
      </c>
      <c r="I326" s="22"/>
      <c r="L326" s="141"/>
      <c r="M326" s="240"/>
      <c r="N326" s="142"/>
      <c r="O326" s="142"/>
      <c r="P326" s="142"/>
      <c r="Q326" s="142"/>
      <c r="R326" s="142"/>
      <c r="S326" s="142"/>
      <c r="T326" s="241"/>
      <c r="AT326" s="128" t="s">
        <v>204</v>
      </c>
      <c r="AU326" s="128" t="s">
        <v>80</v>
      </c>
    </row>
    <row r="327" spans="2:65" s="140" customFormat="1" ht="25.5" customHeight="1">
      <c r="B327" s="141"/>
      <c r="C327" s="227" t="s">
        <v>412</v>
      </c>
      <c r="D327" s="227" t="s">
        <v>198</v>
      </c>
      <c r="E327" s="228" t="s">
        <v>549</v>
      </c>
      <c r="F327" s="229" t="s">
        <v>550</v>
      </c>
      <c r="G327" s="230" t="s">
        <v>330</v>
      </c>
      <c r="H327" s="231">
        <v>289.326</v>
      </c>
      <c r="I327" s="26"/>
      <c r="J327" s="232">
        <f>ROUND(I327*H327,2)</f>
        <v>0</v>
      </c>
      <c r="K327" s="229" t="s">
        <v>202</v>
      </c>
      <c r="L327" s="141"/>
      <c r="M327" s="233" t="s">
        <v>5</v>
      </c>
      <c r="N327" s="234" t="s">
        <v>42</v>
      </c>
      <c r="O327" s="142"/>
      <c r="P327" s="235">
        <f>O327*H327</f>
        <v>0</v>
      </c>
      <c r="Q327" s="235">
        <v>0</v>
      </c>
      <c r="R327" s="235">
        <f>Q327*H327</f>
        <v>0</v>
      </c>
      <c r="S327" s="235">
        <v>0</v>
      </c>
      <c r="T327" s="236">
        <f>S327*H327</f>
        <v>0</v>
      </c>
      <c r="AR327" s="128" t="s">
        <v>203</v>
      </c>
      <c r="AT327" s="128" t="s">
        <v>198</v>
      </c>
      <c r="AU327" s="128" t="s">
        <v>80</v>
      </c>
      <c r="AY327" s="128" t="s">
        <v>196</v>
      </c>
      <c r="BE327" s="237">
        <f>IF(N327="základní",J327,0)</f>
        <v>0</v>
      </c>
      <c r="BF327" s="237">
        <f>IF(N327="snížená",J327,0)</f>
        <v>0</v>
      </c>
      <c r="BG327" s="237">
        <f>IF(N327="zákl. přenesená",J327,0)</f>
        <v>0</v>
      </c>
      <c r="BH327" s="237">
        <f>IF(N327="sníž. přenesená",J327,0)</f>
        <v>0</v>
      </c>
      <c r="BI327" s="237">
        <f>IF(N327="nulová",J327,0)</f>
        <v>0</v>
      </c>
      <c r="BJ327" s="128" t="s">
        <v>78</v>
      </c>
      <c r="BK327" s="237">
        <f>ROUND(I327*H327,2)</f>
        <v>0</v>
      </c>
      <c r="BL327" s="128" t="s">
        <v>203</v>
      </c>
      <c r="BM327" s="128" t="s">
        <v>551</v>
      </c>
    </row>
    <row r="328" spans="2:47" s="140" customFormat="1" ht="40.5">
      <c r="B328" s="141"/>
      <c r="D328" s="238" t="s">
        <v>204</v>
      </c>
      <c r="F328" s="239" t="s">
        <v>523</v>
      </c>
      <c r="I328" s="22"/>
      <c r="L328" s="141"/>
      <c r="M328" s="240"/>
      <c r="N328" s="142"/>
      <c r="O328" s="142"/>
      <c r="P328" s="142"/>
      <c r="Q328" s="142"/>
      <c r="R328" s="142"/>
      <c r="S328" s="142"/>
      <c r="T328" s="241"/>
      <c r="AT328" s="128" t="s">
        <v>204</v>
      </c>
      <c r="AU328" s="128" t="s">
        <v>80</v>
      </c>
    </row>
    <row r="329" spans="2:65" s="140" customFormat="1" ht="63.75" customHeight="1">
      <c r="B329" s="141"/>
      <c r="C329" s="227" t="s">
        <v>552</v>
      </c>
      <c r="D329" s="227" t="s">
        <v>198</v>
      </c>
      <c r="E329" s="228" t="s">
        <v>553</v>
      </c>
      <c r="F329" s="229" t="s">
        <v>554</v>
      </c>
      <c r="G329" s="230" t="s">
        <v>330</v>
      </c>
      <c r="H329" s="231">
        <v>24</v>
      </c>
      <c r="I329" s="26"/>
      <c r="J329" s="232">
        <f>ROUND(I329*H329,2)</f>
        <v>0</v>
      </c>
      <c r="K329" s="229" t="s">
        <v>202</v>
      </c>
      <c r="L329" s="141"/>
      <c r="M329" s="233" t="s">
        <v>5</v>
      </c>
      <c r="N329" s="234" t="s">
        <v>42</v>
      </c>
      <c r="O329" s="142"/>
      <c r="P329" s="235">
        <f>O329*H329</f>
        <v>0</v>
      </c>
      <c r="Q329" s="235">
        <v>0.00958</v>
      </c>
      <c r="R329" s="235">
        <f>Q329*H329</f>
        <v>0.22992</v>
      </c>
      <c r="S329" s="235">
        <v>0</v>
      </c>
      <c r="T329" s="236">
        <f>S329*H329</f>
        <v>0</v>
      </c>
      <c r="AR329" s="128" t="s">
        <v>203</v>
      </c>
      <c r="AT329" s="128" t="s">
        <v>198</v>
      </c>
      <c r="AU329" s="128" t="s">
        <v>80</v>
      </c>
      <c r="AY329" s="128" t="s">
        <v>196</v>
      </c>
      <c r="BE329" s="237">
        <f>IF(N329="základní",J329,0)</f>
        <v>0</v>
      </c>
      <c r="BF329" s="237">
        <f>IF(N329="snížená",J329,0)</f>
        <v>0</v>
      </c>
      <c r="BG329" s="237">
        <f>IF(N329="zákl. přenesená",J329,0)</f>
        <v>0</v>
      </c>
      <c r="BH329" s="237">
        <f>IF(N329="sníž. přenesená",J329,0)</f>
        <v>0</v>
      </c>
      <c r="BI329" s="237">
        <f>IF(N329="nulová",J329,0)</f>
        <v>0</v>
      </c>
      <c r="BJ329" s="128" t="s">
        <v>78</v>
      </c>
      <c r="BK329" s="237">
        <f>ROUND(I329*H329,2)</f>
        <v>0</v>
      </c>
      <c r="BL329" s="128" t="s">
        <v>203</v>
      </c>
      <c r="BM329" s="128" t="s">
        <v>555</v>
      </c>
    </row>
    <row r="330" spans="2:47" s="140" customFormat="1" ht="81">
      <c r="B330" s="141"/>
      <c r="D330" s="238" t="s">
        <v>204</v>
      </c>
      <c r="F330" s="239" t="s">
        <v>556</v>
      </c>
      <c r="I330" s="22"/>
      <c r="L330" s="141"/>
      <c r="M330" s="240"/>
      <c r="N330" s="142"/>
      <c r="O330" s="142"/>
      <c r="P330" s="142"/>
      <c r="Q330" s="142"/>
      <c r="R330" s="142"/>
      <c r="S330" s="142"/>
      <c r="T330" s="241"/>
      <c r="AT330" s="128" t="s">
        <v>204</v>
      </c>
      <c r="AU330" s="128" t="s">
        <v>80</v>
      </c>
    </row>
    <row r="331" spans="2:51" s="243" customFormat="1" ht="13.5">
      <c r="B331" s="242"/>
      <c r="D331" s="238" t="s">
        <v>206</v>
      </c>
      <c r="E331" s="244" t="s">
        <v>5</v>
      </c>
      <c r="F331" s="245" t="s">
        <v>540</v>
      </c>
      <c r="H331" s="244" t="s">
        <v>5</v>
      </c>
      <c r="I331" s="27"/>
      <c r="L331" s="242"/>
      <c r="M331" s="246"/>
      <c r="N331" s="247"/>
      <c r="O331" s="247"/>
      <c r="P331" s="247"/>
      <c r="Q331" s="247"/>
      <c r="R331" s="247"/>
      <c r="S331" s="247"/>
      <c r="T331" s="248"/>
      <c r="AT331" s="244" t="s">
        <v>206</v>
      </c>
      <c r="AU331" s="244" t="s">
        <v>80</v>
      </c>
      <c r="AV331" s="243" t="s">
        <v>78</v>
      </c>
      <c r="AW331" s="243" t="s">
        <v>34</v>
      </c>
      <c r="AX331" s="243" t="s">
        <v>71</v>
      </c>
      <c r="AY331" s="244" t="s">
        <v>196</v>
      </c>
    </row>
    <row r="332" spans="2:51" s="250" customFormat="1" ht="13.5">
      <c r="B332" s="249"/>
      <c r="D332" s="238" t="s">
        <v>206</v>
      </c>
      <c r="E332" s="251" t="s">
        <v>5</v>
      </c>
      <c r="F332" s="252" t="s">
        <v>557</v>
      </c>
      <c r="H332" s="253">
        <v>24</v>
      </c>
      <c r="I332" s="28"/>
      <c r="L332" s="249"/>
      <c r="M332" s="254"/>
      <c r="N332" s="255"/>
      <c r="O332" s="255"/>
      <c r="P332" s="255"/>
      <c r="Q332" s="255"/>
      <c r="R332" s="255"/>
      <c r="S332" s="255"/>
      <c r="T332" s="256"/>
      <c r="AT332" s="251" t="s">
        <v>206</v>
      </c>
      <c r="AU332" s="251" t="s">
        <v>80</v>
      </c>
      <c r="AV332" s="250" t="s">
        <v>80</v>
      </c>
      <c r="AW332" s="250" t="s">
        <v>34</v>
      </c>
      <c r="AX332" s="250" t="s">
        <v>71</v>
      </c>
      <c r="AY332" s="251" t="s">
        <v>196</v>
      </c>
    </row>
    <row r="333" spans="2:51" s="258" customFormat="1" ht="13.5">
      <c r="B333" s="257"/>
      <c r="D333" s="238" t="s">
        <v>206</v>
      </c>
      <c r="E333" s="259" t="s">
        <v>5</v>
      </c>
      <c r="F333" s="260" t="s">
        <v>209</v>
      </c>
      <c r="H333" s="261">
        <v>24</v>
      </c>
      <c r="I333" s="29"/>
      <c r="L333" s="257"/>
      <c r="M333" s="262"/>
      <c r="N333" s="263"/>
      <c r="O333" s="263"/>
      <c r="P333" s="263"/>
      <c r="Q333" s="263"/>
      <c r="R333" s="263"/>
      <c r="S333" s="263"/>
      <c r="T333" s="264"/>
      <c r="AT333" s="259" t="s">
        <v>206</v>
      </c>
      <c r="AU333" s="259" t="s">
        <v>80</v>
      </c>
      <c r="AV333" s="258" t="s">
        <v>203</v>
      </c>
      <c r="AW333" s="258" t="s">
        <v>34</v>
      </c>
      <c r="AX333" s="258" t="s">
        <v>78</v>
      </c>
      <c r="AY333" s="259" t="s">
        <v>196</v>
      </c>
    </row>
    <row r="334" spans="2:65" s="140" customFormat="1" ht="63.75" customHeight="1">
      <c r="B334" s="141"/>
      <c r="C334" s="227" t="s">
        <v>415</v>
      </c>
      <c r="D334" s="227" t="s">
        <v>198</v>
      </c>
      <c r="E334" s="228" t="s">
        <v>558</v>
      </c>
      <c r="F334" s="229" t="s">
        <v>559</v>
      </c>
      <c r="G334" s="230" t="s">
        <v>285</v>
      </c>
      <c r="H334" s="231">
        <v>15.245</v>
      </c>
      <c r="I334" s="26"/>
      <c r="J334" s="232">
        <f>ROUND(I334*H334,2)</f>
        <v>0</v>
      </c>
      <c r="K334" s="229" t="s">
        <v>202</v>
      </c>
      <c r="L334" s="141"/>
      <c r="M334" s="233" t="s">
        <v>5</v>
      </c>
      <c r="N334" s="234" t="s">
        <v>42</v>
      </c>
      <c r="O334" s="142"/>
      <c r="P334" s="235">
        <f>O334*H334</f>
        <v>0</v>
      </c>
      <c r="Q334" s="235">
        <v>1.05516</v>
      </c>
      <c r="R334" s="235">
        <f>Q334*H334</f>
        <v>16.0859142</v>
      </c>
      <c r="S334" s="235">
        <v>0</v>
      </c>
      <c r="T334" s="236">
        <f>S334*H334</f>
        <v>0</v>
      </c>
      <c r="AR334" s="128" t="s">
        <v>203</v>
      </c>
      <c r="AT334" s="128" t="s">
        <v>198</v>
      </c>
      <c r="AU334" s="128" t="s">
        <v>80</v>
      </c>
      <c r="AY334" s="128" t="s">
        <v>196</v>
      </c>
      <c r="BE334" s="237">
        <f>IF(N334="základní",J334,0)</f>
        <v>0</v>
      </c>
      <c r="BF334" s="237">
        <f>IF(N334="snížená",J334,0)</f>
        <v>0</v>
      </c>
      <c r="BG334" s="237">
        <f>IF(N334="zákl. přenesená",J334,0)</f>
        <v>0</v>
      </c>
      <c r="BH334" s="237">
        <f>IF(N334="sníž. přenesená",J334,0)</f>
        <v>0</v>
      </c>
      <c r="BI334" s="237">
        <f>IF(N334="nulová",J334,0)</f>
        <v>0</v>
      </c>
      <c r="BJ334" s="128" t="s">
        <v>78</v>
      </c>
      <c r="BK334" s="237">
        <f>ROUND(I334*H334,2)</f>
        <v>0</v>
      </c>
      <c r="BL334" s="128" t="s">
        <v>203</v>
      </c>
      <c r="BM334" s="128" t="s">
        <v>560</v>
      </c>
    </row>
    <row r="335" spans="2:65" s="140" customFormat="1" ht="63.75" customHeight="1">
      <c r="B335" s="141"/>
      <c r="C335" s="227" t="s">
        <v>561</v>
      </c>
      <c r="D335" s="227" t="s">
        <v>198</v>
      </c>
      <c r="E335" s="228" t="s">
        <v>562</v>
      </c>
      <c r="F335" s="229" t="s">
        <v>563</v>
      </c>
      <c r="G335" s="230" t="s">
        <v>285</v>
      </c>
      <c r="H335" s="231">
        <v>0.105</v>
      </c>
      <c r="I335" s="26"/>
      <c r="J335" s="232">
        <f>ROUND(I335*H335,2)</f>
        <v>0</v>
      </c>
      <c r="K335" s="229" t="s">
        <v>202</v>
      </c>
      <c r="L335" s="141"/>
      <c r="M335" s="233" t="s">
        <v>5</v>
      </c>
      <c r="N335" s="234" t="s">
        <v>42</v>
      </c>
      <c r="O335" s="142"/>
      <c r="P335" s="235">
        <f>O335*H335</f>
        <v>0</v>
      </c>
      <c r="Q335" s="235">
        <v>1.06277</v>
      </c>
      <c r="R335" s="235">
        <f>Q335*H335</f>
        <v>0.11159084999999999</v>
      </c>
      <c r="S335" s="235">
        <v>0</v>
      </c>
      <c r="T335" s="236">
        <f>S335*H335</f>
        <v>0</v>
      </c>
      <c r="AR335" s="128" t="s">
        <v>203</v>
      </c>
      <c r="AT335" s="128" t="s">
        <v>198</v>
      </c>
      <c r="AU335" s="128" t="s">
        <v>80</v>
      </c>
      <c r="AY335" s="128" t="s">
        <v>196</v>
      </c>
      <c r="BE335" s="237">
        <f>IF(N335="základní",J335,0)</f>
        <v>0</v>
      </c>
      <c r="BF335" s="237">
        <f>IF(N335="snížená",J335,0)</f>
        <v>0</v>
      </c>
      <c r="BG335" s="237">
        <f>IF(N335="zákl. přenesená",J335,0)</f>
        <v>0</v>
      </c>
      <c r="BH335" s="237">
        <f>IF(N335="sníž. přenesená",J335,0)</f>
        <v>0</v>
      </c>
      <c r="BI335" s="237">
        <f>IF(N335="nulová",J335,0)</f>
        <v>0</v>
      </c>
      <c r="BJ335" s="128" t="s">
        <v>78</v>
      </c>
      <c r="BK335" s="237">
        <f>ROUND(I335*H335,2)</f>
        <v>0</v>
      </c>
      <c r="BL335" s="128" t="s">
        <v>203</v>
      </c>
      <c r="BM335" s="128" t="s">
        <v>564</v>
      </c>
    </row>
    <row r="336" spans="2:65" s="140" customFormat="1" ht="25.5" customHeight="1">
      <c r="B336" s="141"/>
      <c r="C336" s="227" t="s">
        <v>419</v>
      </c>
      <c r="D336" s="227" t="s">
        <v>198</v>
      </c>
      <c r="E336" s="228" t="s">
        <v>565</v>
      </c>
      <c r="F336" s="229" t="s">
        <v>566</v>
      </c>
      <c r="G336" s="230" t="s">
        <v>304</v>
      </c>
      <c r="H336" s="231">
        <v>6</v>
      </c>
      <c r="I336" s="26"/>
      <c r="J336" s="232">
        <f>ROUND(I336*H336,2)</f>
        <v>0</v>
      </c>
      <c r="K336" s="229" t="s">
        <v>5</v>
      </c>
      <c r="L336" s="141"/>
      <c r="M336" s="233" t="s">
        <v>5</v>
      </c>
      <c r="N336" s="234" t="s">
        <v>42</v>
      </c>
      <c r="O336" s="142"/>
      <c r="P336" s="235">
        <f>O336*H336</f>
        <v>0</v>
      </c>
      <c r="Q336" s="235">
        <v>0</v>
      </c>
      <c r="R336" s="235">
        <f>Q336*H336</f>
        <v>0</v>
      </c>
      <c r="S336" s="235">
        <v>0</v>
      </c>
      <c r="T336" s="236">
        <f>S336*H336</f>
        <v>0</v>
      </c>
      <c r="AR336" s="128" t="s">
        <v>203</v>
      </c>
      <c r="AT336" s="128" t="s">
        <v>198</v>
      </c>
      <c r="AU336" s="128" t="s">
        <v>80</v>
      </c>
      <c r="AY336" s="128" t="s">
        <v>196</v>
      </c>
      <c r="BE336" s="237">
        <f>IF(N336="základní",J336,0)</f>
        <v>0</v>
      </c>
      <c r="BF336" s="237">
        <f>IF(N336="snížená",J336,0)</f>
        <v>0</v>
      </c>
      <c r="BG336" s="237">
        <f>IF(N336="zákl. přenesená",J336,0)</f>
        <v>0</v>
      </c>
      <c r="BH336" s="237">
        <f>IF(N336="sníž. přenesená",J336,0)</f>
        <v>0</v>
      </c>
      <c r="BI336" s="237">
        <f>IF(N336="nulová",J336,0)</f>
        <v>0</v>
      </c>
      <c r="BJ336" s="128" t="s">
        <v>78</v>
      </c>
      <c r="BK336" s="237">
        <f>ROUND(I336*H336,2)</f>
        <v>0</v>
      </c>
      <c r="BL336" s="128" t="s">
        <v>203</v>
      </c>
      <c r="BM336" s="128" t="s">
        <v>567</v>
      </c>
    </row>
    <row r="337" spans="2:65" s="140" customFormat="1" ht="25.5" customHeight="1">
      <c r="B337" s="141"/>
      <c r="C337" s="227" t="s">
        <v>568</v>
      </c>
      <c r="D337" s="227" t="s">
        <v>198</v>
      </c>
      <c r="E337" s="228" t="s">
        <v>569</v>
      </c>
      <c r="F337" s="229" t="s">
        <v>570</v>
      </c>
      <c r="G337" s="230" t="s">
        <v>285</v>
      </c>
      <c r="H337" s="231">
        <v>0.479</v>
      </c>
      <c r="I337" s="26"/>
      <c r="J337" s="232">
        <f>ROUND(I337*H337,2)</f>
        <v>0</v>
      </c>
      <c r="K337" s="229" t="s">
        <v>202</v>
      </c>
      <c r="L337" s="141"/>
      <c r="M337" s="233" t="s">
        <v>5</v>
      </c>
      <c r="N337" s="234" t="s">
        <v>42</v>
      </c>
      <c r="O337" s="142"/>
      <c r="P337" s="235">
        <f>O337*H337</f>
        <v>0</v>
      </c>
      <c r="Q337" s="235">
        <v>0.01954</v>
      </c>
      <c r="R337" s="235">
        <f>Q337*H337</f>
        <v>0.009359659999999999</v>
      </c>
      <c r="S337" s="235">
        <v>0</v>
      </c>
      <c r="T337" s="236">
        <f>S337*H337</f>
        <v>0</v>
      </c>
      <c r="AR337" s="128" t="s">
        <v>203</v>
      </c>
      <c r="AT337" s="128" t="s">
        <v>198</v>
      </c>
      <c r="AU337" s="128" t="s">
        <v>80</v>
      </c>
      <c r="AY337" s="128" t="s">
        <v>196</v>
      </c>
      <c r="BE337" s="237">
        <f>IF(N337="základní",J337,0)</f>
        <v>0</v>
      </c>
      <c r="BF337" s="237">
        <f>IF(N337="snížená",J337,0)</f>
        <v>0</v>
      </c>
      <c r="BG337" s="237">
        <f>IF(N337="zákl. přenesená",J337,0)</f>
        <v>0</v>
      </c>
      <c r="BH337" s="237">
        <f>IF(N337="sníž. přenesená",J337,0)</f>
        <v>0</v>
      </c>
      <c r="BI337" s="237">
        <f>IF(N337="nulová",J337,0)</f>
        <v>0</v>
      </c>
      <c r="BJ337" s="128" t="s">
        <v>78</v>
      </c>
      <c r="BK337" s="237">
        <f>ROUND(I337*H337,2)</f>
        <v>0</v>
      </c>
      <c r="BL337" s="128" t="s">
        <v>203</v>
      </c>
      <c r="BM337" s="128" t="s">
        <v>571</v>
      </c>
    </row>
    <row r="338" spans="2:47" s="140" customFormat="1" ht="81">
      <c r="B338" s="141"/>
      <c r="D338" s="238" t="s">
        <v>204</v>
      </c>
      <c r="F338" s="239" t="s">
        <v>572</v>
      </c>
      <c r="I338" s="22"/>
      <c r="L338" s="141"/>
      <c r="M338" s="240"/>
      <c r="N338" s="142"/>
      <c r="O338" s="142"/>
      <c r="P338" s="142"/>
      <c r="Q338" s="142"/>
      <c r="R338" s="142"/>
      <c r="S338" s="142"/>
      <c r="T338" s="241"/>
      <c r="AT338" s="128" t="s">
        <v>204</v>
      </c>
      <c r="AU338" s="128" t="s">
        <v>80</v>
      </c>
    </row>
    <row r="339" spans="2:65" s="140" customFormat="1" ht="16.5" customHeight="1">
      <c r="B339" s="141"/>
      <c r="C339" s="266" t="s">
        <v>422</v>
      </c>
      <c r="D339" s="266" t="s">
        <v>297</v>
      </c>
      <c r="E339" s="267" t="s">
        <v>573</v>
      </c>
      <c r="F339" s="268" t="s">
        <v>574</v>
      </c>
      <c r="G339" s="269" t="s">
        <v>285</v>
      </c>
      <c r="H339" s="270">
        <v>0.503</v>
      </c>
      <c r="I339" s="30"/>
      <c r="J339" s="271">
        <f>ROUND(I339*H339,2)</f>
        <v>0</v>
      </c>
      <c r="K339" s="268" t="s">
        <v>202</v>
      </c>
      <c r="L339" s="272"/>
      <c r="M339" s="273" t="s">
        <v>5</v>
      </c>
      <c r="N339" s="274" t="s">
        <v>42</v>
      </c>
      <c r="O339" s="142"/>
      <c r="P339" s="235">
        <f>O339*H339</f>
        <v>0</v>
      </c>
      <c r="Q339" s="235">
        <v>1</v>
      </c>
      <c r="R339" s="235">
        <f>Q339*H339</f>
        <v>0.503</v>
      </c>
      <c r="S339" s="235">
        <v>0</v>
      </c>
      <c r="T339" s="236">
        <f>S339*H339</f>
        <v>0</v>
      </c>
      <c r="AR339" s="128" t="s">
        <v>230</v>
      </c>
      <c r="AT339" s="128" t="s">
        <v>297</v>
      </c>
      <c r="AU339" s="128" t="s">
        <v>80</v>
      </c>
      <c r="AY339" s="128" t="s">
        <v>196</v>
      </c>
      <c r="BE339" s="237">
        <f>IF(N339="základní",J339,0)</f>
        <v>0</v>
      </c>
      <c r="BF339" s="237">
        <f>IF(N339="snížená",J339,0)</f>
        <v>0</v>
      </c>
      <c r="BG339" s="237">
        <f>IF(N339="zákl. přenesená",J339,0)</f>
        <v>0</v>
      </c>
      <c r="BH339" s="237">
        <f>IF(N339="sníž. přenesená",J339,0)</f>
        <v>0</v>
      </c>
      <c r="BI339" s="237">
        <f>IF(N339="nulová",J339,0)</f>
        <v>0</v>
      </c>
      <c r="BJ339" s="128" t="s">
        <v>78</v>
      </c>
      <c r="BK339" s="237">
        <f>ROUND(I339*H339,2)</f>
        <v>0</v>
      </c>
      <c r="BL339" s="128" t="s">
        <v>203</v>
      </c>
      <c r="BM339" s="128" t="s">
        <v>575</v>
      </c>
    </row>
    <row r="340" spans="2:47" s="140" customFormat="1" ht="27">
      <c r="B340" s="141"/>
      <c r="D340" s="238" t="s">
        <v>435</v>
      </c>
      <c r="F340" s="239" t="s">
        <v>576</v>
      </c>
      <c r="I340" s="22"/>
      <c r="L340" s="141"/>
      <c r="M340" s="240"/>
      <c r="N340" s="142"/>
      <c r="O340" s="142"/>
      <c r="P340" s="142"/>
      <c r="Q340" s="142"/>
      <c r="R340" s="142"/>
      <c r="S340" s="142"/>
      <c r="T340" s="241"/>
      <c r="AT340" s="128" t="s">
        <v>435</v>
      </c>
      <c r="AU340" s="128" t="s">
        <v>80</v>
      </c>
    </row>
    <row r="341" spans="2:51" s="250" customFormat="1" ht="13.5">
      <c r="B341" s="249"/>
      <c r="D341" s="238" t="s">
        <v>206</v>
      </c>
      <c r="F341" s="252" t="s">
        <v>577</v>
      </c>
      <c r="H341" s="253">
        <v>0.503</v>
      </c>
      <c r="I341" s="28"/>
      <c r="L341" s="249"/>
      <c r="M341" s="254"/>
      <c r="N341" s="255"/>
      <c r="O341" s="255"/>
      <c r="P341" s="255"/>
      <c r="Q341" s="255"/>
      <c r="R341" s="255"/>
      <c r="S341" s="255"/>
      <c r="T341" s="256"/>
      <c r="AT341" s="251" t="s">
        <v>206</v>
      </c>
      <c r="AU341" s="251" t="s">
        <v>80</v>
      </c>
      <c r="AV341" s="250" t="s">
        <v>80</v>
      </c>
      <c r="AW341" s="250" t="s">
        <v>6</v>
      </c>
      <c r="AX341" s="250" t="s">
        <v>78</v>
      </c>
      <c r="AY341" s="251" t="s">
        <v>196</v>
      </c>
    </row>
    <row r="342" spans="2:65" s="140" customFormat="1" ht="16.5" customHeight="1">
      <c r="B342" s="141"/>
      <c r="C342" s="227" t="s">
        <v>578</v>
      </c>
      <c r="D342" s="227" t="s">
        <v>198</v>
      </c>
      <c r="E342" s="228" t="s">
        <v>579</v>
      </c>
      <c r="F342" s="229" t="s">
        <v>580</v>
      </c>
      <c r="G342" s="230" t="s">
        <v>201</v>
      </c>
      <c r="H342" s="231">
        <v>6.12</v>
      </c>
      <c r="I342" s="26"/>
      <c r="J342" s="232">
        <f>ROUND(I342*H342,2)</f>
        <v>0</v>
      </c>
      <c r="K342" s="229" t="s">
        <v>202</v>
      </c>
      <c r="L342" s="141"/>
      <c r="M342" s="233" t="s">
        <v>5</v>
      </c>
      <c r="N342" s="234" t="s">
        <v>42</v>
      </c>
      <c r="O342" s="142"/>
      <c r="P342" s="235">
        <f>O342*H342</f>
        <v>0</v>
      </c>
      <c r="Q342" s="235">
        <v>2.4534</v>
      </c>
      <c r="R342" s="235">
        <f>Q342*H342</f>
        <v>15.014807999999999</v>
      </c>
      <c r="S342" s="235">
        <v>0</v>
      </c>
      <c r="T342" s="236">
        <f>S342*H342</f>
        <v>0</v>
      </c>
      <c r="AR342" s="128" t="s">
        <v>203</v>
      </c>
      <c r="AT342" s="128" t="s">
        <v>198</v>
      </c>
      <c r="AU342" s="128" t="s">
        <v>80</v>
      </c>
      <c r="AY342" s="128" t="s">
        <v>196</v>
      </c>
      <c r="BE342" s="237">
        <f>IF(N342="základní",J342,0)</f>
        <v>0</v>
      </c>
      <c r="BF342" s="237">
        <f>IF(N342="snížená",J342,0)</f>
        <v>0</v>
      </c>
      <c r="BG342" s="237">
        <f>IF(N342="zákl. přenesená",J342,0)</f>
        <v>0</v>
      </c>
      <c r="BH342" s="237">
        <f>IF(N342="sníž. přenesená",J342,0)</f>
        <v>0</v>
      </c>
      <c r="BI342" s="237">
        <f>IF(N342="nulová",J342,0)</f>
        <v>0</v>
      </c>
      <c r="BJ342" s="128" t="s">
        <v>78</v>
      </c>
      <c r="BK342" s="237">
        <f>ROUND(I342*H342,2)</f>
        <v>0</v>
      </c>
      <c r="BL342" s="128" t="s">
        <v>203</v>
      </c>
      <c r="BM342" s="128" t="s">
        <v>581</v>
      </c>
    </row>
    <row r="343" spans="2:65" s="140" customFormat="1" ht="16.5" customHeight="1">
      <c r="B343" s="141"/>
      <c r="C343" s="227" t="s">
        <v>426</v>
      </c>
      <c r="D343" s="227" t="s">
        <v>198</v>
      </c>
      <c r="E343" s="228" t="s">
        <v>582</v>
      </c>
      <c r="F343" s="229" t="s">
        <v>583</v>
      </c>
      <c r="G343" s="230" t="s">
        <v>330</v>
      </c>
      <c r="H343" s="231">
        <v>43.367</v>
      </c>
      <c r="I343" s="26"/>
      <c r="J343" s="232">
        <f>ROUND(I343*H343,2)</f>
        <v>0</v>
      </c>
      <c r="K343" s="229" t="s">
        <v>202</v>
      </c>
      <c r="L343" s="141"/>
      <c r="M343" s="233" t="s">
        <v>5</v>
      </c>
      <c r="N343" s="234" t="s">
        <v>42</v>
      </c>
      <c r="O343" s="142"/>
      <c r="P343" s="235">
        <f>O343*H343</f>
        <v>0</v>
      </c>
      <c r="Q343" s="235">
        <v>0.00519</v>
      </c>
      <c r="R343" s="235">
        <f>Q343*H343</f>
        <v>0.22507473</v>
      </c>
      <c r="S343" s="235">
        <v>0</v>
      </c>
      <c r="T343" s="236">
        <f>S343*H343</f>
        <v>0</v>
      </c>
      <c r="AR343" s="128" t="s">
        <v>203</v>
      </c>
      <c r="AT343" s="128" t="s">
        <v>198</v>
      </c>
      <c r="AU343" s="128" t="s">
        <v>80</v>
      </c>
      <c r="AY343" s="128" t="s">
        <v>196</v>
      </c>
      <c r="BE343" s="237">
        <f>IF(N343="základní",J343,0)</f>
        <v>0</v>
      </c>
      <c r="BF343" s="237">
        <f>IF(N343="snížená",J343,0)</f>
        <v>0</v>
      </c>
      <c r="BG343" s="237">
        <f>IF(N343="zákl. přenesená",J343,0)</f>
        <v>0</v>
      </c>
      <c r="BH343" s="237">
        <f>IF(N343="sníž. přenesená",J343,0)</f>
        <v>0</v>
      </c>
      <c r="BI343" s="237">
        <f>IF(N343="nulová",J343,0)</f>
        <v>0</v>
      </c>
      <c r="BJ343" s="128" t="s">
        <v>78</v>
      </c>
      <c r="BK343" s="237">
        <f>ROUND(I343*H343,2)</f>
        <v>0</v>
      </c>
      <c r="BL343" s="128" t="s">
        <v>203</v>
      </c>
      <c r="BM343" s="128" t="s">
        <v>584</v>
      </c>
    </row>
    <row r="344" spans="2:65" s="140" customFormat="1" ht="16.5" customHeight="1">
      <c r="B344" s="141"/>
      <c r="C344" s="227" t="s">
        <v>585</v>
      </c>
      <c r="D344" s="227" t="s">
        <v>198</v>
      </c>
      <c r="E344" s="228" t="s">
        <v>586</v>
      </c>
      <c r="F344" s="229" t="s">
        <v>587</v>
      </c>
      <c r="G344" s="230" t="s">
        <v>330</v>
      </c>
      <c r="H344" s="231">
        <v>43.367</v>
      </c>
      <c r="I344" s="26"/>
      <c r="J344" s="232">
        <f>ROUND(I344*H344,2)</f>
        <v>0</v>
      </c>
      <c r="K344" s="229" t="s">
        <v>202</v>
      </c>
      <c r="L344" s="141"/>
      <c r="M344" s="233" t="s">
        <v>5</v>
      </c>
      <c r="N344" s="234" t="s">
        <v>42</v>
      </c>
      <c r="O344" s="142"/>
      <c r="P344" s="235">
        <f>O344*H344</f>
        <v>0</v>
      </c>
      <c r="Q344" s="235">
        <v>0</v>
      </c>
      <c r="R344" s="235">
        <f>Q344*H344</f>
        <v>0</v>
      </c>
      <c r="S344" s="235">
        <v>0</v>
      </c>
      <c r="T344" s="236">
        <f>S344*H344</f>
        <v>0</v>
      </c>
      <c r="AR344" s="128" t="s">
        <v>203</v>
      </c>
      <c r="AT344" s="128" t="s">
        <v>198</v>
      </c>
      <c r="AU344" s="128" t="s">
        <v>80</v>
      </c>
      <c r="AY344" s="128" t="s">
        <v>196</v>
      </c>
      <c r="BE344" s="237">
        <f>IF(N344="základní",J344,0)</f>
        <v>0</v>
      </c>
      <c r="BF344" s="237">
        <f>IF(N344="snížená",J344,0)</f>
        <v>0</v>
      </c>
      <c r="BG344" s="237">
        <f>IF(N344="zákl. přenesená",J344,0)</f>
        <v>0</v>
      </c>
      <c r="BH344" s="237">
        <f>IF(N344="sníž. přenesená",J344,0)</f>
        <v>0</v>
      </c>
      <c r="BI344" s="237">
        <f>IF(N344="nulová",J344,0)</f>
        <v>0</v>
      </c>
      <c r="BJ344" s="128" t="s">
        <v>78</v>
      </c>
      <c r="BK344" s="237">
        <f>ROUND(I344*H344,2)</f>
        <v>0</v>
      </c>
      <c r="BL344" s="128" t="s">
        <v>203</v>
      </c>
      <c r="BM344" s="128" t="s">
        <v>588</v>
      </c>
    </row>
    <row r="345" spans="2:65" s="140" customFormat="1" ht="25.5" customHeight="1">
      <c r="B345" s="141"/>
      <c r="C345" s="227" t="s">
        <v>429</v>
      </c>
      <c r="D345" s="227" t="s">
        <v>198</v>
      </c>
      <c r="E345" s="228" t="s">
        <v>589</v>
      </c>
      <c r="F345" s="229" t="s">
        <v>590</v>
      </c>
      <c r="G345" s="230" t="s">
        <v>285</v>
      </c>
      <c r="H345" s="231">
        <v>0.734</v>
      </c>
      <c r="I345" s="26"/>
      <c r="J345" s="232">
        <f>ROUND(I345*H345,2)</f>
        <v>0</v>
      </c>
      <c r="K345" s="229" t="s">
        <v>202</v>
      </c>
      <c r="L345" s="141"/>
      <c r="M345" s="233" t="s">
        <v>5</v>
      </c>
      <c r="N345" s="234" t="s">
        <v>42</v>
      </c>
      <c r="O345" s="142"/>
      <c r="P345" s="235">
        <f>O345*H345</f>
        <v>0</v>
      </c>
      <c r="Q345" s="235">
        <v>1.05256</v>
      </c>
      <c r="R345" s="235">
        <f>Q345*H345</f>
        <v>0.77257904</v>
      </c>
      <c r="S345" s="235">
        <v>0</v>
      </c>
      <c r="T345" s="236">
        <f>S345*H345</f>
        <v>0</v>
      </c>
      <c r="AR345" s="128" t="s">
        <v>203</v>
      </c>
      <c r="AT345" s="128" t="s">
        <v>198</v>
      </c>
      <c r="AU345" s="128" t="s">
        <v>80</v>
      </c>
      <c r="AY345" s="128" t="s">
        <v>196</v>
      </c>
      <c r="BE345" s="237">
        <f>IF(N345="základní",J345,0)</f>
        <v>0</v>
      </c>
      <c r="BF345" s="237">
        <f>IF(N345="snížená",J345,0)</f>
        <v>0</v>
      </c>
      <c r="BG345" s="237">
        <f>IF(N345="zákl. přenesená",J345,0)</f>
        <v>0</v>
      </c>
      <c r="BH345" s="237">
        <f>IF(N345="sníž. přenesená",J345,0)</f>
        <v>0</v>
      </c>
      <c r="BI345" s="237">
        <f>IF(N345="nulová",J345,0)</f>
        <v>0</v>
      </c>
      <c r="BJ345" s="128" t="s">
        <v>78</v>
      </c>
      <c r="BK345" s="237">
        <f>ROUND(I345*H345,2)</f>
        <v>0</v>
      </c>
      <c r="BL345" s="128" t="s">
        <v>203</v>
      </c>
      <c r="BM345" s="128" t="s">
        <v>591</v>
      </c>
    </row>
    <row r="346" spans="2:65" s="140" customFormat="1" ht="25.5" customHeight="1">
      <c r="B346" s="141"/>
      <c r="C346" s="227" t="s">
        <v>592</v>
      </c>
      <c r="D346" s="227" t="s">
        <v>198</v>
      </c>
      <c r="E346" s="228" t="s">
        <v>593</v>
      </c>
      <c r="F346" s="229" t="s">
        <v>594</v>
      </c>
      <c r="G346" s="230" t="s">
        <v>201</v>
      </c>
      <c r="H346" s="231">
        <v>2.034</v>
      </c>
      <c r="I346" s="26"/>
      <c r="J346" s="232">
        <f>ROUND(I346*H346,2)</f>
        <v>0</v>
      </c>
      <c r="K346" s="229" t="s">
        <v>202</v>
      </c>
      <c r="L346" s="141"/>
      <c r="M346" s="233" t="s">
        <v>5</v>
      </c>
      <c r="N346" s="234" t="s">
        <v>42</v>
      </c>
      <c r="O346" s="142"/>
      <c r="P346" s="235">
        <f>O346*H346</f>
        <v>0</v>
      </c>
      <c r="Q346" s="235">
        <v>2.45329</v>
      </c>
      <c r="R346" s="235">
        <f>Q346*H346</f>
        <v>4.989991859999999</v>
      </c>
      <c r="S346" s="235">
        <v>0</v>
      </c>
      <c r="T346" s="236">
        <f>S346*H346</f>
        <v>0</v>
      </c>
      <c r="AR346" s="128" t="s">
        <v>203</v>
      </c>
      <c r="AT346" s="128" t="s">
        <v>198</v>
      </c>
      <c r="AU346" s="128" t="s">
        <v>80</v>
      </c>
      <c r="AY346" s="128" t="s">
        <v>196</v>
      </c>
      <c r="BE346" s="237">
        <f>IF(N346="základní",J346,0)</f>
        <v>0</v>
      </c>
      <c r="BF346" s="237">
        <f>IF(N346="snížená",J346,0)</f>
        <v>0</v>
      </c>
      <c r="BG346" s="237">
        <f>IF(N346="zákl. přenesená",J346,0)</f>
        <v>0</v>
      </c>
      <c r="BH346" s="237">
        <f>IF(N346="sníž. přenesená",J346,0)</f>
        <v>0</v>
      </c>
      <c r="BI346" s="237">
        <f>IF(N346="nulová",J346,0)</f>
        <v>0</v>
      </c>
      <c r="BJ346" s="128" t="s">
        <v>78</v>
      </c>
      <c r="BK346" s="237">
        <f>ROUND(I346*H346,2)</f>
        <v>0</v>
      </c>
      <c r="BL346" s="128" t="s">
        <v>203</v>
      </c>
      <c r="BM346" s="128" t="s">
        <v>595</v>
      </c>
    </row>
    <row r="347" spans="2:47" s="140" customFormat="1" ht="175.5">
      <c r="B347" s="141"/>
      <c r="D347" s="238" t="s">
        <v>204</v>
      </c>
      <c r="F347" s="239" t="s">
        <v>596</v>
      </c>
      <c r="I347" s="22"/>
      <c r="L347" s="141"/>
      <c r="M347" s="240"/>
      <c r="N347" s="142"/>
      <c r="O347" s="142"/>
      <c r="P347" s="142"/>
      <c r="Q347" s="142"/>
      <c r="R347" s="142"/>
      <c r="S347" s="142"/>
      <c r="T347" s="241"/>
      <c r="AT347" s="128" t="s">
        <v>204</v>
      </c>
      <c r="AU347" s="128" t="s">
        <v>80</v>
      </c>
    </row>
    <row r="348" spans="2:51" s="243" customFormat="1" ht="13.5">
      <c r="B348" s="242"/>
      <c r="D348" s="238" t="s">
        <v>206</v>
      </c>
      <c r="E348" s="244" t="s">
        <v>5</v>
      </c>
      <c r="F348" s="245" t="s">
        <v>597</v>
      </c>
      <c r="H348" s="244" t="s">
        <v>5</v>
      </c>
      <c r="I348" s="27"/>
      <c r="L348" s="242"/>
      <c r="M348" s="246"/>
      <c r="N348" s="247"/>
      <c r="O348" s="247"/>
      <c r="P348" s="247"/>
      <c r="Q348" s="247"/>
      <c r="R348" s="247"/>
      <c r="S348" s="247"/>
      <c r="T348" s="248"/>
      <c r="AT348" s="244" t="s">
        <v>206</v>
      </c>
      <c r="AU348" s="244" t="s">
        <v>80</v>
      </c>
      <c r="AV348" s="243" t="s">
        <v>78</v>
      </c>
      <c r="AW348" s="243" t="s">
        <v>34</v>
      </c>
      <c r="AX348" s="243" t="s">
        <v>71</v>
      </c>
      <c r="AY348" s="244" t="s">
        <v>196</v>
      </c>
    </row>
    <row r="349" spans="2:51" s="250" customFormat="1" ht="13.5">
      <c r="B349" s="249"/>
      <c r="D349" s="238" t="s">
        <v>206</v>
      </c>
      <c r="E349" s="251" t="s">
        <v>5</v>
      </c>
      <c r="F349" s="252" t="s">
        <v>598</v>
      </c>
      <c r="H349" s="253">
        <v>2.034</v>
      </c>
      <c r="I349" s="28"/>
      <c r="L349" s="249"/>
      <c r="M349" s="254"/>
      <c r="N349" s="255"/>
      <c r="O349" s="255"/>
      <c r="P349" s="255"/>
      <c r="Q349" s="255"/>
      <c r="R349" s="255"/>
      <c r="S349" s="255"/>
      <c r="T349" s="256"/>
      <c r="AT349" s="251" t="s">
        <v>206</v>
      </c>
      <c r="AU349" s="251" t="s">
        <v>80</v>
      </c>
      <c r="AV349" s="250" t="s">
        <v>80</v>
      </c>
      <c r="AW349" s="250" t="s">
        <v>34</v>
      </c>
      <c r="AX349" s="250" t="s">
        <v>71</v>
      </c>
      <c r="AY349" s="251" t="s">
        <v>196</v>
      </c>
    </row>
    <row r="350" spans="2:51" s="258" customFormat="1" ht="13.5">
      <c r="B350" s="257"/>
      <c r="D350" s="238" t="s">
        <v>206</v>
      </c>
      <c r="E350" s="259" t="s">
        <v>5</v>
      </c>
      <c r="F350" s="260" t="s">
        <v>209</v>
      </c>
      <c r="H350" s="261">
        <v>2.034</v>
      </c>
      <c r="I350" s="29"/>
      <c r="L350" s="257"/>
      <c r="M350" s="262"/>
      <c r="N350" s="263"/>
      <c r="O350" s="263"/>
      <c r="P350" s="263"/>
      <c r="Q350" s="263"/>
      <c r="R350" s="263"/>
      <c r="S350" s="263"/>
      <c r="T350" s="264"/>
      <c r="AT350" s="259" t="s">
        <v>206</v>
      </c>
      <c r="AU350" s="259" t="s">
        <v>80</v>
      </c>
      <c r="AV350" s="258" t="s">
        <v>203</v>
      </c>
      <c r="AW350" s="258" t="s">
        <v>34</v>
      </c>
      <c r="AX350" s="258" t="s">
        <v>78</v>
      </c>
      <c r="AY350" s="259" t="s">
        <v>196</v>
      </c>
    </row>
    <row r="351" spans="2:63" s="215" customFormat="1" ht="29.85" customHeight="1">
      <c r="B351" s="214"/>
      <c r="D351" s="216" t="s">
        <v>70</v>
      </c>
      <c r="E351" s="225" t="s">
        <v>221</v>
      </c>
      <c r="F351" s="225" t="s">
        <v>599</v>
      </c>
      <c r="I351" s="25"/>
      <c r="J351" s="226">
        <f>BK351</f>
        <v>0</v>
      </c>
      <c r="L351" s="214"/>
      <c r="M351" s="219"/>
      <c r="N351" s="220"/>
      <c r="O351" s="220"/>
      <c r="P351" s="221">
        <f>SUM(P352:P355)</f>
        <v>0</v>
      </c>
      <c r="Q351" s="220"/>
      <c r="R351" s="221">
        <f>SUM(R352:R355)</f>
        <v>0</v>
      </c>
      <c r="S351" s="220"/>
      <c r="T351" s="222">
        <f>SUM(T352:T355)</f>
        <v>0</v>
      </c>
      <c r="AR351" s="216" t="s">
        <v>78</v>
      </c>
      <c r="AT351" s="223" t="s">
        <v>70</v>
      </c>
      <c r="AU351" s="223" t="s">
        <v>78</v>
      </c>
      <c r="AY351" s="216" t="s">
        <v>196</v>
      </c>
      <c r="BK351" s="224">
        <f>SUM(BK352:BK355)</f>
        <v>0</v>
      </c>
    </row>
    <row r="352" spans="2:65" s="140" customFormat="1" ht="16.5" customHeight="1">
      <c r="B352" s="141"/>
      <c r="C352" s="227" t="s">
        <v>440</v>
      </c>
      <c r="D352" s="227" t="s">
        <v>198</v>
      </c>
      <c r="E352" s="228" t="s">
        <v>600</v>
      </c>
      <c r="F352" s="229" t="s">
        <v>601</v>
      </c>
      <c r="G352" s="230" t="s">
        <v>304</v>
      </c>
      <c r="H352" s="231">
        <v>12</v>
      </c>
      <c r="I352" s="26"/>
      <c r="J352" s="232">
        <f>ROUND(I352*H352,2)</f>
        <v>0</v>
      </c>
      <c r="K352" s="229" t="s">
        <v>5</v>
      </c>
      <c r="L352" s="141"/>
      <c r="M352" s="233" t="s">
        <v>5</v>
      </c>
      <c r="N352" s="234" t="s">
        <v>42</v>
      </c>
      <c r="O352" s="142"/>
      <c r="P352" s="235">
        <f>O352*H352</f>
        <v>0</v>
      </c>
      <c r="Q352" s="235">
        <v>0</v>
      </c>
      <c r="R352" s="235">
        <f>Q352*H352</f>
        <v>0</v>
      </c>
      <c r="S352" s="235">
        <v>0</v>
      </c>
      <c r="T352" s="236">
        <f>S352*H352</f>
        <v>0</v>
      </c>
      <c r="AR352" s="128" t="s">
        <v>203</v>
      </c>
      <c r="AT352" s="128" t="s">
        <v>198</v>
      </c>
      <c r="AU352" s="128" t="s">
        <v>80</v>
      </c>
      <c r="AY352" s="128" t="s">
        <v>196</v>
      </c>
      <c r="BE352" s="237">
        <f>IF(N352="základní",J352,0)</f>
        <v>0</v>
      </c>
      <c r="BF352" s="237">
        <f>IF(N352="snížená",J352,0)</f>
        <v>0</v>
      </c>
      <c r="BG352" s="237">
        <f>IF(N352="zákl. přenesená",J352,0)</f>
        <v>0</v>
      </c>
      <c r="BH352" s="237">
        <f>IF(N352="sníž. přenesená",J352,0)</f>
        <v>0</v>
      </c>
      <c r="BI352" s="237">
        <f>IF(N352="nulová",J352,0)</f>
        <v>0</v>
      </c>
      <c r="BJ352" s="128" t="s">
        <v>78</v>
      </c>
      <c r="BK352" s="237">
        <f>ROUND(I352*H352,2)</f>
        <v>0</v>
      </c>
      <c r="BL352" s="128" t="s">
        <v>203</v>
      </c>
      <c r="BM352" s="128" t="s">
        <v>602</v>
      </c>
    </row>
    <row r="353" spans="2:51" s="243" customFormat="1" ht="13.5">
      <c r="B353" s="242"/>
      <c r="D353" s="238" t="s">
        <v>206</v>
      </c>
      <c r="E353" s="244" t="s">
        <v>5</v>
      </c>
      <c r="F353" s="245" t="s">
        <v>315</v>
      </c>
      <c r="H353" s="244" t="s">
        <v>5</v>
      </c>
      <c r="I353" s="27"/>
      <c r="L353" s="242"/>
      <c r="M353" s="246"/>
      <c r="N353" s="247"/>
      <c r="O353" s="247"/>
      <c r="P353" s="247"/>
      <c r="Q353" s="247"/>
      <c r="R353" s="247"/>
      <c r="S353" s="247"/>
      <c r="T353" s="248"/>
      <c r="AT353" s="244" t="s">
        <v>206</v>
      </c>
      <c r="AU353" s="244" t="s">
        <v>80</v>
      </c>
      <c r="AV353" s="243" t="s">
        <v>78</v>
      </c>
      <c r="AW353" s="243" t="s">
        <v>34</v>
      </c>
      <c r="AX353" s="243" t="s">
        <v>71</v>
      </c>
      <c r="AY353" s="244" t="s">
        <v>196</v>
      </c>
    </row>
    <row r="354" spans="2:51" s="250" customFormat="1" ht="13.5">
      <c r="B354" s="249"/>
      <c r="D354" s="238" t="s">
        <v>206</v>
      </c>
      <c r="E354" s="251" t="s">
        <v>5</v>
      </c>
      <c r="F354" s="252" t="s">
        <v>603</v>
      </c>
      <c r="H354" s="253">
        <v>12</v>
      </c>
      <c r="I354" s="28"/>
      <c r="L354" s="249"/>
      <c r="M354" s="254"/>
      <c r="N354" s="255"/>
      <c r="O354" s="255"/>
      <c r="P354" s="255"/>
      <c r="Q354" s="255"/>
      <c r="R354" s="255"/>
      <c r="S354" s="255"/>
      <c r="T354" s="256"/>
      <c r="AT354" s="251" t="s">
        <v>206</v>
      </c>
      <c r="AU354" s="251" t="s">
        <v>80</v>
      </c>
      <c r="AV354" s="250" t="s">
        <v>80</v>
      </c>
      <c r="AW354" s="250" t="s">
        <v>34</v>
      </c>
      <c r="AX354" s="250" t="s">
        <v>71</v>
      </c>
      <c r="AY354" s="251" t="s">
        <v>196</v>
      </c>
    </row>
    <row r="355" spans="2:51" s="258" customFormat="1" ht="13.5">
      <c r="B355" s="257"/>
      <c r="D355" s="238" t="s">
        <v>206</v>
      </c>
      <c r="E355" s="259" t="s">
        <v>5</v>
      </c>
      <c r="F355" s="260" t="s">
        <v>209</v>
      </c>
      <c r="H355" s="261">
        <v>12</v>
      </c>
      <c r="I355" s="29"/>
      <c r="L355" s="257"/>
      <c r="M355" s="262"/>
      <c r="N355" s="263"/>
      <c r="O355" s="263"/>
      <c r="P355" s="263"/>
      <c r="Q355" s="263"/>
      <c r="R355" s="263"/>
      <c r="S355" s="263"/>
      <c r="T355" s="264"/>
      <c r="AT355" s="259" t="s">
        <v>206</v>
      </c>
      <c r="AU355" s="259" t="s">
        <v>80</v>
      </c>
      <c r="AV355" s="258" t="s">
        <v>203</v>
      </c>
      <c r="AW355" s="258" t="s">
        <v>34</v>
      </c>
      <c r="AX355" s="258" t="s">
        <v>78</v>
      </c>
      <c r="AY355" s="259" t="s">
        <v>196</v>
      </c>
    </row>
    <row r="356" spans="2:63" s="215" customFormat="1" ht="29.85" customHeight="1">
      <c r="B356" s="214"/>
      <c r="D356" s="216" t="s">
        <v>70</v>
      </c>
      <c r="E356" s="225" t="s">
        <v>470</v>
      </c>
      <c r="F356" s="225" t="s">
        <v>604</v>
      </c>
      <c r="I356" s="25"/>
      <c r="J356" s="226">
        <f>BK356</f>
        <v>0</v>
      </c>
      <c r="L356" s="214"/>
      <c r="M356" s="219"/>
      <c r="N356" s="220"/>
      <c r="O356" s="220"/>
      <c r="P356" s="221">
        <f>SUM(P357:P375)</f>
        <v>0</v>
      </c>
      <c r="Q356" s="220"/>
      <c r="R356" s="221">
        <f>SUM(R357:R375)</f>
        <v>37.18589653</v>
      </c>
      <c r="S356" s="220"/>
      <c r="T356" s="222">
        <f>SUM(T357:T375)</f>
        <v>0</v>
      </c>
      <c r="AR356" s="216" t="s">
        <v>78</v>
      </c>
      <c r="AT356" s="223" t="s">
        <v>70</v>
      </c>
      <c r="AU356" s="223" t="s">
        <v>78</v>
      </c>
      <c r="AY356" s="216" t="s">
        <v>196</v>
      </c>
      <c r="BK356" s="224">
        <f>SUM(BK357:BK375)</f>
        <v>0</v>
      </c>
    </row>
    <row r="357" spans="2:65" s="140" customFormat="1" ht="25.5" customHeight="1">
      <c r="B357" s="141"/>
      <c r="C357" s="227" t="s">
        <v>605</v>
      </c>
      <c r="D357" s="227" t="s">
        <v>198</v>
      </c>
      <c r="E357" s="228" t="s">
        <v>606</v>
      </c>
      <c r="F357" s="229" t="s">
        <v>607</v>
      </c>
      <c r="G357" s="230" t="s">
        <v>330</v>
      </c>
      <c r="H357" s="231">
        <v>46.603</v>
      </c>
      <c r="I357" s="26"/>
      <c r="J357" s="232">
        <f>ROUND(I357*H357,2)</f>
        <v>0</v>
      </c>
      <c r="K357" s="229" t="s">
        <v>202</v>
      </c>
      <c r="L357" s="141"/>
      <c r="M357" s="233" t="s">
        <v>5</v>
      </c>
      <c r="N357" s="234" t="s">
        <v>42</v>
      </c>
      <c r="O357" s="142"/>
      <c r="P357" s="235">
        <f>O357*H357</f>
        <v>0</v>
      </c>
      <c r="Q357" s="235">
        <v>0</v>
      </c>
      <c r="R357" s="235">
        <f>Q357*H357</f>
        <v>0</v>
      </c>
      <c r="S357" s="235">
        <v>0</v>
      </c>
      <c r="T357" s="236">
        <f>S357*H357</f>
        <v>0</v>
      </c>
      <c r="AR357" s="128" t="s">
        <v>203</v>
      </c>
      <c r="AT357" s="128" t="s">
        <v>198</v>
      </c>
      <c r="AU357" s="128" t="s">
        <v>80</v>
      </c>
      <c r="AY357" s="128" t="s">
        <v>196</v>
      </c>
      <c r="BE357" s="237">
        <f>IF(N357="základní",J357,0)</f>
        <v>0</v>
      </c>
      <c r="BF357" s="237">
        <f>IF(N357="snížená",J357,0)</f>
        <v>0</v>
      </c>
      <c r="BG357" s="237">
        <f>IF(N357="zákl. přenesená",J357,0)</f>
        <v>0</v>
      </c>
      <c r="BH357" s="237">
        <f>IF(N357="sníž. přenesená",J357,0)</f>
        <v>0</v>
      </c>
      <c r="BI357" s="237">
        <f>IF(N357="nulová",J357,0)</f>
        <v>0</v>
      </c>
      <c r="BJ357" s="128" t="s">
        <v>78</v>
      </c>
      <c r="BK357" s="237">
        <f>ROUND(I357*H357,2)</f>
        <v>0</v>
      </c>
      <c r="BL357" s="128" t="s">
        <v>203</v>
      </c>
      <c r="BM357" s="128" t="s">
        <v>608</v>
      </c>
    </row>
    <row r="358" spans="2:47" s="140" customFormat="1" ht="54">
      <c r="B358" s="141"/>
      <c r="D358" s="238" t="s">
        <v>204</v>
      </c>
      <c r="F358" s="239" t="s">
        <v>609</v>
      </c>
      <c r="I358" s="22"/>
      <c r="L358" s="141"/>
      <c r="M358" s="240"/>
      <c r="N358" s="142"/>
      <c r="O358" s="142"/>
      <c r="P358" s="142"/>
      <c r="Q358" s="142"/>
      <c r="R358" s="142"/>
      <c r="S358" s="142"/>
      <c r="T358" s="241"/>
      <c r="AT358" s="128" t="s">
        <v>204</v>
      </c>
      <c r="AU358" s="128" t="s">
        <v>80</v>
      </c>
    </row>
    <row r="359" spans="2:65" s="140" customFormat="1" ht="38.25" customHeight="1">
      <c r="B359" s="141"/>
      <c r="C359" s="227" t="s">
        <v>449</v>
      </c>
      <c r="D359" s="227" t="s">
        <v>198</v>
      </c>
      <c r="E359" s="228" t="s">
        <v>610</v>
      </c>
      <c r="F359" s="229" t="s">
        <v>611</v>
      </c>
      <c r="G359" s="230" t="s">
        <v>330</v>
      </c>
      <c r="H359" s="231">
        <v>88.734</v>
      </c>
      <c r="I359" s="26"/>
      <c r="J359" s="232">
        <f>ROUND(I359*H359,2)</f>
        <v>0</v>
      </c>
      <c r="K359" s="229" t="s">
        <v>202</v>
      </c>
      <c r="L359" s="141"/>
      <c r="M359" s="233" t="s">
        <v>5</v>
      </c>
      <c r="N359" s="234" t="s">
        <v>42</v>
      </c>
      <c r="O359" s="142"/>
      <c r="P359" s="235">
        <f>O359*H359</f>
        <v>0</v>
      </c>
      <c r="Q359" s="235">
        <v>0.01838</v>
      </c>
      <c r="R359" s="235">
        <f>Q359*H359</f>
        <v>1.63093092</v>
      </c>
      <c r="S359" s="235">
        <v>0</v>
      </c>
      <c r="T359" s="236">
        <f>S359*H359</f>
        <v>0</v>
      </c>
      <c r="AR359" s="128" t="s">
        <v>203</v>
      </c>
      <c r="AT359" s="128" t="s">
        <v>198</v>
      </c>
      <c r="AU359" s="128" t="s">
        <v>80</v>
      </c>
      <c r="AY359" s="128" t="s">
        <v>196</v>
      </c>
      <c r="BE359" s="237">
        <f>IF(N359="základní",J359,0)</f>
        <v>0</v>
      </c>
      <c r="BF359" s="237">
        <f>IF(N359="snížená",J359,0)</f>
        <v>0</v>
      </c>
      <c r="BG359" s="237">
        <f>IF(N359="zákl. přenesená",J359,0)</f>
        <v>0</v>
      </c>
      <c r="BH359" s="237">
        <f>IF(N359="sníž. přenesená",J359,0)</f>
        <v>0</v>
      </c>
      <c r="BI359" s="237">
        <f>IF(N359="nulová",J359,0)</f>
        <v>0</v>
      </c>
      <c r="BJ359" s="128" t="s">
        <v>78</v>
      </c>
      <c r="BK359" s="237">
        <f>ROUND(I359*H359,2)</f>
        <v>0</v>
      </c>
      <c r="BL359" s="128" t="s">
        <v>203</v>
      </c>
      <c r="BM359" s="128" t="s">
        <v>612</v>
      </c>
    </row>
    <row r="360" spans="2:47" s="140" customFormat="1" ht="94.5">
      <c r="B360" s="141"/>
      <c r="D360" s="238" t="s">
        <v>204</v>
      </c>
      <c r="F360" s="239" t="s">
        <v>613</v>
      </c>
      <c r="I360" s="22"/>
      <c r="L360" s="141"/>
      <c r="M360" s="240"/>
      <c r="N360" s="142"/>
      <c r="O360" s="142"/>
      <c r="P360" s="142"/>
      <c r="Q360" s="142"/>
      <c r="R360" s="142"/>
      <c r="S360" s="142"/>
      <c r="T360" s="241"/>
      <c r="AT360" s="128" t="s">
        <v>204</v>
      </c>
      <c r="AU360" s="128" t="s">
        <v>80</v>
      </c>
    </row>
    <row r="361" spans="2:65" s="140" customFormat="1" ht="25.5" customHeight="1">
      <c r="B361" s="141"/>
      <c r="C361" s="227" t="s">
        <v>614</v>
      </c>
      <c r="D361" s="227" t="s">
        <v>198</v>
      </c>
      <c r="E361" s="228" t="s">
        <v>615</v>
      </c>
      <c r="F361" s="229" t="s">
        <v>616</v>
      </c>
      <c r="G361" s="230" t="s">
        <v>330</v>
      </c>
      <c r="H361" s="231">
        <v>39.78</v>
      </c>
      <c r="I361" s="26"/>
      <c r="J361" s="232">
        <f>ROUND(I361*H361,2)</f>
        <v>0</v>
      </c>
      <c r="K361" s="229" t="s">
        <v>202</v>
      </c>
      <c r="L361" s="141"/>
      <c r="M361" s="233" t="s">
        <v>5</v>
      </c>
      <c r="N361" s="234" t="s">
        <v>42</v>
      </c>
      <c r="O361" s="142"/>
      <c r="P361" s="235">
        <f>O361*H361</f>
        <v>0</v>
      </c>
      <c r="Q361" s="235">
        <v>0</v>
      </c>
      <c r="R361" s="235">
        <f>Q361*H361</f>
        <v>0</v>
      </c>
      <c r="S361" s="235">
        <v>0</v>
      </c>
      <c r="T361" s="236">
        <f>S361*H361</f>
        <v>0</v>
      </c>
      <c r="AR361" s="128" t="s">
        <v>203</v>
      </c>
      <c r="AT361" s="128" t="s">
        <v>198</v>
      </c>
      <c r="AU361" s="128" t="s">
        <v>80</v>
      </c>
      <c r="AY361" s="128" t="s">
        <v>196</v>
      </c>
      <c r="BE361" s="237">
        <f>IF(N361="základní",J361,0)</f>
        <v>0</v>
      </c>
      <c r="BF361" s="237">
        <f>IF(N361="snížená",J361,0)</f>
        <v>0</v>
      </c>
      <c r="BG361" s="237">
        <f>IF(N361="zákl. přenesená",J361,0)</f>
        <v>0</v>
      </c>
      <c r="BH361" s="237">
        <f>IF(N361="sníž. přenesená",J361,0)</f>
        <v>0</v>
      </c>
      <c r="BI361" s="237">
        <f>IF(N361="nulová",J361,0)</f>
        <v>0</v>
      </c>
      <c r="BJ361" s="128" t="s">
        <v>78</v>
      </c>
      <c r="BK361" s="237">
        <f>ROUND(I361*H361,2)</f>
        <v>0</v>
      </c>
      <c r="BL361" s="128" t="s">
        <v>203</v>
      </c>
      <c r="BM361" s="128" t="s">
        <v>617</v>
      </c>
    </row>
    <row r="362" spans="2:47" s="140" customFormat="1" ht="148.5">
      <c r="B362" s="141"/>
      <c r="D362" s="238" t="s">
        <v>204</v>
      </c>
      <c r="F362" s="239" t="s">
        <v>618</v>
      </c>
      <c r="I362" s="22"/>
      <c r="L362" s="141"/>
      <c r="M362" s="240"/>
      <c r="N362" s="142"/>
      <c r="O362" s="142"/>
      <c r="P362" s="142"/>
      <c r="Q362" s="142"/>
      <c r="R362" s="142"/>
      <c r="S362" s="142"/>
      <c r="T362" s="241"/>
      <c r="AT362" s="128" t="s">
        <v>204</v>
      </c>
      <c r="AU362" s="128" t="s">
        <v>80</v>
      </c>
    </row>
    <row r="363" spans="2:65" s="140" customFormat="1" ht="25.5" customHeight="1">
      <c r="B363" s="141"/>
      <c r="C363" s="227" t="s">
        <v>455</v>
      </c>
      <c r="D363" s="227" t="s">
        <v>198</v>
      </c>
      <c r="E363" s="228" t="s">
        <v>619</v>
      </c>
      <c r="F363" s="229" t="s">
        <v>620</v>
      </c>
      <c r="G363" s="230" t="s">
        <v>330</v>
      </c>
      <c r="H363" s="231">
        <v>94.62</v>
      </c>
      <c r="I363" s="26"/>
      <c r="J363" s="232">
        <f>ROUND(I363*H363,2)</f>
        <v>0</v>
      </c>
      <c r="K363" s="229" t="s">
        <v>202</v>
      </c>
      <c r="L363" s="141"/>
      <c r="M363" s="233" t="s">
        <v>5</v>
      </c>
      <c r="N363" s="234" t="s">
        <v>42</v>
      </c>
      <c r="O363" s="142"/>
      <c r="P363" s="235">
        <f>O363*H363</f>
        <v>0</v>
      </c>
      <c r="Q363" s="235">
        <v>0.0154</v>
      </c>
      <c r="R363" s="235">
        <f>Q363*H363</f>
        <v>1.457148</v>
      </c>
      <c r="S363" s="235">
        <v>0</v>
      </c>
      <c r="T363" s="236">
        <f>S363*H363</f>
        <v>0</v>
      </c>
      <c r="AR363" s="128" t="s">
        <v>203</v>
      </c>
      <c r="AT363" s="128" t="s">
        <v>198</v>
      </c>
      <c r="AU363" s="128" t="s">
        <v>80</v>
      </c>
      <c r="AY363" s="128" t="s">
        <v>196</v>
      </c>
      <c r="BE363" s="237">
        <f>IF(N363="základní",J363,0)</f>
        <v>0</v>
      </c>
      <c r="BF363" s="237">
        <f>IF(N363="snížená",J363,0)</f>
        <v>0</v>
      </c>
      <c r="BG363" s="237">
        <f>IF(N363="zákl. přenesená",J363,0)</f>
        <v>0</v>
      </c>
      <c r="BH363" s="237">
        <f>IF(N363="sníž. přenesená",J363,0)</f>
        <v>0</v>
      </c>
      <c r="BI363" s="237">
        <f>IF(N363="nulová",J363,0)</f>
        <v>0</v>
      </c>
      <c r="BJ363" s="128" t="s">
        <v>78</v>
      </c>
      <c r="BK363" s="237">
        <f>ROUND(I363*H363,2)</f>
        <v>0</v>
      </c>
      <c r="BL363" s="128" t="s">
        <v>203</v>
      </c>
      <c r="BM363" s="128" t="s">
        <v>621</v>
      </c>
    </row>
    <row r="364" spans="2:47" s="140" customFormat="1" ht="94.5">
      <c r="B364" s="141"/>
      <c r="D364" s="238" t="s">
        <v>204</v>
      </c>
      <c r="F364" s="239" t="s">
        <v>613</v>
      </c>
      <c r="I364" s="22"/>
      <c r="L364" s="141"/>
      <c r="M364" s="240"/>
      <c r="N364" s="142"/>
      <c r="O364" s="142"/>
      <c r="P364" s="142"/>
      <c r="Q364" s="142"/>
      <c r="R364" s="142"/>
      <c r="S364" s="142"/>
      <c r="T364" s="241"/>
      <c r="AT364" s="128" t="s">
        <v>204</v>
      </c>
      <c r="AU364" s="128" t="s">
        <v>80</v>
      </c>
    </row>
    <row r="365" spans="2:65" s="140" customFormat="1" ht="38.25" customHeight="1">
      <c r="B365" s="141"/>
      <c r="C365" s="227" t="s">
        <v>622</v>
      </c>
      <c r="D365" s="227" t="s">
        <v>198</v>
      </c>
      <c r="E365" s="228" t="s">
        <v>623</v>
      </c>
      <c r="F365" s="229" t="s">
        <v>624</v>
      </c>
      <c r="G365" s="230" t="s">
        <v>330</v>
      </c>
      <c r="H365" s="231">
        <v>1685.337</v>
      </c>
      <c r="I365" s="26"/>
      <c r="J365" s="232">
        <f>ROUND(I365*H365,2)</f>
        <v>0</v>
      </c>
      <c r="K365" s="229" t="s">
        <v>202</v>
      </c>
      <c r="L365" s="141"/>
      <c r="M365" s="233" t="s">
        <v>5</v>
      </c>
      <c r="N365" s="234" t="s">
        <v>42</v>
      </c>
      <c r="O365" s="142"/>
      <c r="P365" s="235">
        <f>O365*H365</f>
        <v>0</v>
      </c>
      <c r="Q365" s="235">
        <v>0.01838</v>
      </c>
      <c r="R365" s="235">
        <f>Q365*H365</f>
        <v>30.97649406</v>
      </c>
      <c r="S365" s="235">
        <v>0</v>
      </c>
      <c r="T365" s="236">
        <f>S365*H365</f>
        <v>0</v>
      </c>
      <c r="AR365" s="128" t="s">
        <v>203</v>
      </c>
      <c r="AT365" s="128" t="s">
        <v>198</v>
      </c>
      <c r="AU365" s="128" t="s">
        <v>80</v>
      </c>
      <c r="AY365" s="128" t="s">
        <v>196</v>
      </c>
      <c r="BE365" s="237">
        <f>IF(N365="základní",J365,0)</f>
        <v>0</v>
      </c>
      <c r="BF365" s="237">
        <f>IF(N365="snížená",J365,0)</f>
        <v>0</v>
      </c>
      <c r="BG365" s="237">
        <f>IF(N365="zákl. přenesená",J365,0)</f>
        <v>0</v>
      </c>
      <c r="BH365" s="237">
        <f>IF(N365="sníž. přenesená",J365,0)</f>
        <v>0</v>
      </c>
      <c r="BI365" s="237">
        <f>IF(N365="nulová",J365,0)</f>
        <v>0</v>
      </c>
      <c r="BJ365" s="128" t="s">
        <v>78</v>
      </c>
      <c r="BK365" s="237">
        <f>ROUND(I365*H365,2)</f>
        <v>0</v>
      </c>
      <c r="BL365" s="128" t="s">
        <v>203</v>
      </c>
      <c r="BM365" s="128" t="s">
        <v>625</v>
      </c>
    </row>
    <row r="366" spans="2:47" s="140" customFormat="1" ht="94.5">
      <c r="B366" s="141"/>
      <c r="D366" s="238" t="s">
        <v>204</v>
      </c>
      <c r="F366" s="239" t="s">
        <v>613</v>
      </c>
      <c r="I366" s="22"/>
      <c r="L366" s="141"/>
      <c r="M366" s="240"/>
      <c r="N366" s="142"/>
      <c r="O366" s="142"/>
      <c r="P366" s="142"/>
      <c r="Q366" s="142"/>
      <c r="R366" s="142"/>
      <c r="S366" s="142"/>
      <c r="T366" s="241"/>
      <c r="AT366" s="128" t="s">
        <v>204</v>
      </c>
      <c r="AU366" s="128" t="s">
        <v>80</v>
      </c>
    </row>
    <row r="367" spans="2:65" s="140" customFormat="1" ht="25.5" customHeight="1">
      <c r="B367" s="141"/>
      <c r="C367" s="227" t="s">
        <v>461</v>
      </c>
      <c r="D367" s="227" t="s">
        <v>198</v>
      </c>
      <c r="E367" s="228" t="s">
        <v>626</v>
      </c>
      <c r="F367" s="229" t="s">
        <v>627</v>
      </c>
      <c r="G367" s="230" t="s">
        <v>330</v>
      </c>
      <c r="H367" s="231">
        <v>1.725</v>
      </c>
      <c r="I367" s="26"/>
      <c r="J367" s="232">
        <f>ROUND(I367*H367,2)</f>
        <v>0</v>
      </c>
      <c r="K367" s="229" t="s">
        <v>202</v>
      </c>
      <c r="L367" s="141"/>
      <c r="M367" s="233" t="s">
        <v>5</v>
      </c>
      <c r="N367" s="234" t="s">
        <v>42</v>
      </c>
      <c r="O367" s="142"/>
      <c r="P367" s="235">
        <f>O367*H367</f>
        <v>0</v>
      </c>
      <c r="Q367" s="235">
        <v>0.04153</v>
      </c>
      <c r="R367" s="235">
        <f>Q367*H367</f>
        <v>0.07163925</v>
      </c>
      <c r="S367" s="235">
        <v>0</v>
      </c>
      <c r="T367" s="236">
        <f>S367*H367</f>
        <v>0</v>
      </c>
      <c r="AR367" s="128" t="s">
        <v>203</v>
      </c>
      <c r="AT367" s="128" t="s">
        <v>198</v>
      </c>
      <c r="AU367" s="128" t="s">
        <v>80</v>
      </c>
      <c r="AY367" s="128" t="s">
        <v>196</v>
      </c>
      <c r="BE367" s="237">
        <f>IF(N367="základní",J367,0)</f>
        <v>0</v>
      </c>
      <c r="BF367" s="237">
        <f>IF(N367="snížená",J367,0)</f>
        <v>0</v>
      </c>
      <c r="BG367" s="237">
        <f>IF(N367="zákl. přenesená",J367,0)</f>
        <v>0</v>
      </c>
      <c r="BH367" s="237">
        <f>IF(N367="sníž. přenesená",J367,0)</f>
        <v>0</v>
      </c>
      <c r="BI367" s="237">
        <f>IF(N367="nulová",J367,0)</f>
        <v>0</v>
      </c>
      <c r="BJ367" s="128" t="s">
        <v>78</v>
      </c>
      <c r="BK367" s="237">
        <f>ROUND(I367*H367,2)</f>
        <v>0</v>
      </c>
      <c r="BL367" s="128" t="s">
        <v>203</v>
      </c>
      <c r="BM367" s="128" t="s">
        <v>628</v>
      </c>
    </row>
    <row r="368" spans="2:51" s="243" customFormat="1" ht="13.5">
      <c r="B368" s="242"/>
      <c r="D368" s="238" t="s">
        <v>206</v>
      </c>
      <c r="E368" s="244" t="s">
        <v>5</v>
      </c>
      <c r="F368" s="245" t="s">
        <v>629</v>
      </c>
      <c r="H368" s="244" t="s">
        <v>5</v>
      </c>
      <c r="I368" s="27"/>
      <c r="L368" s="242"/>
      <c r="M368" s="246"/>
      <c r="N368" s="247"/>
      <c r="O368" s="247"/>
      <c r="P368" s="247"/>
      <c r="Q368" s="247"/>
      <c r="R368" s="247"/>
      <c r="S368" s="247"/>
      <c r="T368" s="248"/>
      <c r="AT368" s="244" t="s">
        <v>206</v>
      </c>
      <c r="AU368" s="244" t="s">
        <v>80</v>
      </c>
      <c r="AV368" s="243" t="s">
        <v>78</v>
      </c>
      <c r="AW368" s="243" t="s">
        <v>34</v>
      </c>
      <c r="AX368" s="243" t="s">
        <v>71</v>
      </c>
      <c r="AY368" s="244" t="s">
        <v>196</v>
      </c>
    </row>
    <row r="369" spans="2:51" s="250" customFormat="1" ht="13.5">
      <c r="B369" s="249"/>
      <c r="D369" s="238" t="s">
        <v>206</v>
      </c>
      <c r="E369" s="251" t="s">
        <v>5</v>
      </c>
      <c r="F369" s="252" t="s">
        <v>630</v>
      </c>
      <c r="H369" s="253">
        <v>1.725</v>
      </c>
      <c r="I369" s="28"/>
      <c r="L369" s="249"/>
      <c r="M369" s="254"/>
      <c r="N369" s="255"/>
      <c r="O369" s="255"/>
      <c r="P369" s="255"/>
      <c r="Q369" s="255"/>
      <c r="R369" s="255"/>
      <c r="S369" s="255"/>
      <c r="T369" s="256"/>
      <c r="AT369" s="251" t="s">
        <v>206</v>
      </c>
      <c r="AU369" s="251" t="s">
        <v>80</v>
      </c>
      <c r="AV369" s="250" t="s">
        <v>80</v>
      </c>
      <c r="AW369" s="250" t="s">
        <v>34</v>
      </c>
      <c r="AX369" s="250" t="s">
        <v>71</v>
      </c>
      <c r="AY369" s="251" t="s">
        <v>196</v>
      </c>
    </row>
    <row r="370" spans="2:51" s="258" customFormat="1" ht="13.5">
      <c r="B370" s="257"/>
      <c r="D370" s="238" t="s">
        <v>206</v>
      </c>
      <c r="E370" s="259" t="s">
        <v>5</v>
      </c>
      <c r="F370" s="260" t="s">
        <v>209</v>
      </c>
      <c r="H370" s="261">
        <v>1.725</v>
      </c>
      <c r="I370" s="29"/>
      <c r="L370" s="257"/>
      <c r="M370" s="262"/>
      <c r="N370" s="263"/>
      <c r="O370" s="263"/>
      <c r="P370" s="263"/>
      <c r="Q370" s="263"/>
      <c r="R370" s="263"/>
      <c r="S370" s="263"/>
      <c r="T370" s="264"/>
      <c r="AT370" s="259" t="s">
        <v>206</v>
      </c>
      <c r="AU370" s="259" t="s">
        <v>80</v>
      </c>
      <c r="AV370" s="258" t="s">
        <v>203</v>
      </c>
      <c r="AW370" s="258" t="s">
        <v>34</v>
      </c>
      <c r="AX370" s="258" t="s">
        <v>78</v>
      </c>
      <c r="AY370" s="259" t="s">
        <v>196</v>
      </c>
    </row>
    <row r="371" spans="2:65" s="140" customFormat="1" ht="38.25" customHeight="1">
      <c r="B371" s="141"/>
      <c r="C371" s="227" t="s">
        <v>631</v>
      </c>
      <c r="D371" s="227" t="s">
        <v>198</v>
      </c>
      <c r="E371" s="228" t="s">
        <v>632</v>
      </c>
      <c r="F371" s="229" t="s">
        <v>633</v>
      </c>
      <c r="G371" s="230" t="s">
        <v>330</v>
      </c>
      <c r="H371" s="231">
        <v>123.469</v>
      </c>
      <c r="I371" s="26"/>
      <c r="J371" s="232">
        <f>ROUND(I371*H371,2)</f>
        <v>0</v>
      </c>
      <c r="K371" s="229" t="s">
        <v>202</v>
      </c>
      <c r="L371" s="141"/>
      <c r="M371" s="233" t="s">
        <v>5</v>
      </c>
      <c r="N371" s="234" t="s">
        <v>42</v>
      </c>
      <c r="O371" s="142"/>
      <c r="P371" s="235">
        <f>O371*H371</f>
        <v>0</v>
      </c>
      <c r="Q371" s="235">
        <v>0.0247</v>
      </c>
      <c r="R371" s="235">
        <f>Q371*H371</f>
        <v>3.0496843</v>
      </c>
      <c r="S371" s="235">
        <v>0</v>
      </c>
      <c r="T371" s="236">
        <f>S371*H371</f>
        <v>0</v>
      </c>
      <c r="AR371" s="128" t="s">
        <v>203</v>
      </c>
      <c r="AT371" s="128" t="s">
        <v>198</v>
      </c>
      <c r="AU371" s="128" t="s">
        <v>80</v>
      </c>
      <c r="AY371" s="128" t="s">
        <v>196</v>
      </c>
      <c r="BE371" s="237">
        <f>IF(N371="základní",J371,0)</f>
        <v>0</v>
      </c>
      <c r="BF371" s="237">
        <f>IF(N371="snížená",J371,0)</f>
        <v>0</v>
      </c>
      <c r="BG371" s="237">
        <f>IF(N371="zákl. přenesená",J371,0)</f>
        <v>0</v>
      </c>
      <c r="BH371" s="237">
        <f>IF(N371="sníž. přenesená",J371,0)</f>
        <v>0</v>
      </c>
      <c r="BI371" s="237">
        <f>IF(N371="nulová",J371,0)</f>
        <v>0</v>
      </c>
      <c r="BJ371" s="128" t="s">
        <v>78</v>
      </c>
      <c r="BK371" s="237">
        <f>ROUND(I371*H371,2)</f>
        <v>0</v>
      </c>
      <c r="BL371" s="128" t="s">
        <v>203</v>
      </c>
      <c r="BM371" s="128" t="s">
        <v>634</v>
      </c>
    </row>
    <row r="372" spans="2:47" s="140" customFormat="1" ht="94.5">
      <c r="B372" s="141"/>
      <c r="D372" s="238" t="s">
        <v>204</v>
      </c>
      <c r="F372" s="239" t="s">
        <v>635</v>
      </c>
      <c r="I372" s="22"/>
      <c r="L372" s="141"/>
      <c r="M372" s="240"/>
      <c r="N372" s="142"/>
      <c r="O372" s="142"/>
      <c r="P372" s="142"/>
      <c r="Q372" s="142"/>
      <c r="R372" s="142"/>
      <c r="S372" s="142"/>
      <c r="T372" s="241"/>
      <c r="AT372" s="128" t="s">
        <v>204</v>
      </c>
      <c r="AU372" s="128" t="s">
        <v>80</v>
      </c>
    </row>
    <row r="373" spans="2:51" s="243" customFormat="1" ht="13.5">
      <c r="B373" s="242"/>
      <c r="D373" s="238" t="s">
        <v>206</v>
      </c>
      <c r="E373" s="244" t="s">
        <v>5</v>
      </c>
      <c r="F373" s="245" t="s">
        <v>636</v>
      </c>
      <c r="H373" s="244" t="s">
        <v>5</v>
      </c>
      <c r="I373" s="27"/>
      <c r="L373" s="242"/>
      <c r="M373" s="246"/>
      <c r="N373" s="247"/>
      <c r="O373" s="247"/>
      <c r="P373" s="247"/>
      <c r="Q373" s="247"/>
      <c r="R373" s="247"/>
      <c r="S373" s="247"/>
      <c r="T373" s="248"/>
      <c r="AT373" s="244" t="s">
        <v>206</v>
      </c>
      <c r="AU373" s="244" t="s">
        <v>80</v>
      </c>
      <c r="AV373" s="243" t="s">
        <v>78</v>
      </c>
      <c r="AW373" s="243" t="s">
        <v>34</v>
      </c>
      <c r="AX373" s="243" t="s">
        <v>71</v>
      </c>
      <c r="AY373" s="244" t="s">
        <v>196</v>
      </c>
    </row>
    <row r="374" spans="2:51" s="250" customFormat="1" ht="13.5">
      <c r="B374" s="249"/>
      <c r="D374" s="238" t="s">
        <v>206</v>
      </c>
      <c r="E374" s="251" t="s">
        <v>5</v>
      </c>
      <c r="F374" s="252" t="s">
        <v>637</v>
      </c>
      <c r="H374" s="253">
        <v>123.469</v>
      </c>
      <c r="I374" s="28"/>
      <c r="L374" s="249"/>
      <c r="M374" s="254"/>
      <c r="N374" s="255"/>
      <c r="O374" s="255"/>
      <c r="P374" s="255"/>
      <c r="Q374" s="255"/>
      <c r="R374" s="255"/>
      <c r="S374" s="255"/>
      <c r="T374" s="256"/>
      <c r="AT374" s="251" t="s">
        <v>206</v>
      </c>
      <c r="AU374" s="251" t="s">
        <v>80</v>
      </c>
      <c r="AV374" s="250" t="s">
        <v>80</v>
      </c>
      <c r="AW374" s="250" t="s">
        <v>34</v>
      </c>
      <c r="AX374" s="250" t="s">
        <v>71</v>
      </c>
      <c r="AY374" s="251" t="s">
        <v>196</v>
      </c>
    </row>
    <row r="375" spans="2:51" s="258" customFormat="1" ht="13.5">
      <c r="B375" s="257"/>
      <c r="D375" s="238" t="s">
        <v>206</v>
      </c>
      <c r="E375" s="259" t="s">
        <v>5</v>
      </c>
      <c r="F375" s="260" t="s">
        <v>209</v>
      </c>
      <c r="H375" s="261">
        <v>123.469</v>
      </c>
      <c r="I375" s="29"/>
      <c r="L375" s="257"/>
      <c r="M375" s="262"/>
      <c r="N375" s="263"/>
      <c r="O375" s="263"/>
      <c r="P375" s="263"/>
      <c r="Q375" s="263"/>
      <c r="R375" s="263"/>
      <c r="S375" s="263"/>
      <c r="T375" s="264"/>
      <c r="AT375" s="259" t="s">
        <v>206</v>
      </c>
      <c r="AU375" s="259" t="s">
        <v>80</v>
      </c>
      <c r="AV375" s="258" t="s">
        <v>203</v>
      </c>
      <c r="AW375" s="258" t="s">
        <v>34</v>
      </c>
      <c r="AX375" s="258" t="s">
        <v>78</v>
      </c>
      <c r="AY375" s="259" t="s">
        <v>196</v>
      </c>
    </row>
    <row r="376" spans="2:63" s="215" customFormat="1" ht="29.85" customHeight="1">
      <c r="B376" s="214"/>
      <c r="D376" s="216" t="s">
        <v>70</v>
      </c>
      <c r="E376" s="225" t="s">
        <v>378</v>
      </c>
      <c r="F376" s="225" t="s">
        <v>638</v>
      </c>
      <c r="I376" s="25"/>
      <c r="J376" s="226">
        <f>BK376</f>
        <v>0</v>
      </c>
      <c r="L376" s="214"/>
      <c r="M376" s="219"/>
      <c r="N376" s="220"/>
      <c r="O376" s="220"/>
      <c r="P376" s="221">
        <f>SUM(P377:P439)</f>
        <v>0</v>
      </c>
      <c r="Q376" s="220"/>
      <c r="R376" s="221">
        <f>SUM(R377:R439)</f>
        <v>12.197804179999999</v>
      </c>
      <c r="S376" s="220"/>
      <c r="T376" s="222">
        <f>SUM(T377:T439)</f>
        <v>0</v>
      </c>
      <c r="AR376" s="216" t="s">
        <v>78</v>
      </c>
      <c r="AT376" s="223" t="s">
        <v>70</v>
      </c>
      <c r="AU376" s="223" t="s">
        <v>78</v>
      </c>
      <c r="AY376" s="216" t="s">
        <v>196</v>
      </c>
      <c r="BK376" s="224">
        <f>SUM(BK377:BK439)</f>
        <v>0</v>
      </c>
    </row>
    <row r="377" spans="2:65" s="140" customFormat="1" ht="25.5" customHeight="1">
      <c r="B377" s="141"/>
      <c r="C377" s="227" t="s">
        <v>466</v>
      </c>
      <c r="D377" s="227" t="s">
        <v>198</v>
      </c>
      <c r="E377" s="228" t="s">
        <v>639</v>
      </c>
      <c r="F377" s="229" t="s">
        <v>640</v>
      </c>
      <c r="G377" s="230" t="s">
        <v>304</v>
      </c>
      <c r="H377" s="231">
        <v>442.7</v>
      </c>
      <c r="I377" s="26"/>
      <c r="J377" s="232">
        <f>ROUND(I377*H377,2)</f>
        <v>0</v>
      </c>
      <c r="K377" s="229" t="s">
        <v>5</v>
      </c>
      <c r="L377" s="141"/>
      <c r="M377" s="233" t="s">
        <v>5</v>
      </c>
      <c r="N377" s="234" t="s">
        <v>42</v>
      </c>
      <c r="O377" s="142"/>
      <c r="P377" s="235">
        <f>O377*H377</f>
        <v>0</v>
      </c>
      <c r="Q377" s="235">
        <v>0</v>
      </c>
      <c r="R377" s="235">
        <f>Q377*H377</f>
        <v>0</v>
      </c>
      <c r="S377" s="235">
        <v>0</v>
      </c>
      <c r="T377" s="236">
        <f>S377*H377</f>
        <v>0</v>
      </c>
      <c r="AR377" s="128" t="s">
        <v>203</v>
      </c>
      <c r="AT377" s="128" t="s">
        <v>198</v>
      </c>
      <c r="AU377" s="128" t="s">
        <v>80</v>
      </c>
      <c r="AY377" s="128" t="s">
        <v>196</v>
      </c>
      <c r="BE377" s="237">
        <f>IF(N377="základní",J377,0)</f>
        <v>0</v>
      </c>
      <c r="BF377" s="237">
        <f>IF(N377="snížená",J377,0)</f>
        <v>0</v>
      </c>
      <c r="BG377" s="237">
        <f>IF(N377="zákl. přenesená",J377,0)</f>
        <v>0</v>
      </c>
      <c r="BH377" s="237">
        <f>IF(N377="sníž. přenesená",J377,0)</f>
        <v>0</v>
      </c>
      <c r="BI377" s="237">
        <f>IF(N377="nulová",J377,0)</f>
        <v>0</v>
      </c>
      <c r="BJ377" s="128" t="s">
        <v>78</v>
      </c>
      <c r="BK377" s="237">
        <f>ROUND(I377*H377,2)</f>
        <v>0</v>
      </c>
      <c r="BL377" s="128" t="s">
        <v>203</v>
      </c>
      <c r="BM377" s="128" t="s">
        <v>641</v>
      </c>
    </row>
    <row r="378" spans="2:47" s="140" customFormat="1" ht="94.5">
      <c r="B378" s="141"/>
      <c r="D378" s="238" t="s">
        <v>204</v>
      </c>
      <c r="F378" s="239" t="s">
        <v>642</v>
      </c>
      <c r="I378" s="22"/>
      <c r="L378" s="141"/>
      <c r="M378" s="240"/>
      <c r="N378" s="142"/>
      <c r="O378" s="142"/>
      <c r="P378" s="142"/>
      <c r="Q378" s="142"/>
      <c r="R378" s="142"/>
      <c r="S378" s="142"/>
      <c r="T378" s="241"/>
      <c r="AT378" s="128" t="s">
        <v>204</v>
      </c>
      <c r="AU378" s="128" t="s">
        <v>80</v>
      </c>
    </row>
    <row r="379" spans="2:51" s="250" customFormat="1" ht="13.5">
      <c r="B379" s="249"/>
      <c r="D379" s="238" t="s">
        <v>206</v>
      </c>
      <c r="E379" s="251" t="s">
        <v>5</v>
      </c>
      <c r="F379" s="252" t="s">
        <v>643</v>
      </c>
      <c r="H379" s="253">
        <v>87.6</v>
      </c>
      <c r="I379" s="28"/>
      <c r="L379" s="249"/>
      <c r="M379" s="254"/>
      <c r="N379" s="255"/>
      <c r="O379" s="255"/>
      <c r="P379" s="255"/>
      <c r="Q379" s="255"/>
      <c r="R379" s="255"/>
      <c r="S379" s="255"/>
      <c r="T379" s="256"/>
      <c r="AT379" s="251" t="s">
        <v>206</v>
      </c>
      <c r="AU379" s="251" t="s">
        <v>80</v>
      </c>
      <c r="AV379" s="250" t="s">
        <v>80</v>
      </c>
      <c r="AW379" s="250" t="s">
        <v>34</v>
      </c>
      <c r="AX379" s="250" t="s">
        <v>71</v>
      </c>
      <c r="AY379" s="251" t="s">
        <v>196</v>
      </c>
    </row>
    <row r="380" spans="2:51" s="276" customFormat="1" ht="13.5">
      <c r="B380" s="275"/>
      <c r="D380" s="238" t="s">
        <v>206</v>
      </c>
      <c r="E380" s="277" t="s">
        <v>5</v>
      </c>
      <c r="F380" s="278" t="s">
        <v>644</v>
      </c>
      <c r="H380" s="279">
        <v>87.6</v>
      </c>
      <c r="I380" s="31"/>
      <c r="L380" s="275"/>
      <c r="M380" s="280"/>
      <c r="N380" s="281"/>
      <c r="O380" s="281"/>
      <c r="P380" s="281"/>
      <c r="Q380" s="281"/>
      <c r="R380" s="281"/>
      <c r="S380" s="281"/>
      <c r="T380" s="282"/>
      <c r="AT380" s="277" t="s">
        <v>206</v>
      </c>
      <c r="AU380" s="277" t="s">
        <v>80</v>
      </c>
      <c r="AV380" s="276" t="s">
        <v>215</v>
      </c>
      <c r="AW380" s="276" t="s">
        <v>34</v>
      </c>
      <c r="AX380" s="276" t="s">
        <v>71</v>
      </c>
      <c r="AY380" s="277" t="s">
        <v>196</v>
      </c>
    </row>
    <row r="381" spans="2:51" s="250" customFormat="1" ht="13.5">
      <c r="B381" s="249"/>
      <c r="D381" s="238" t="s">
        <v>206</v>
      </c>
      <c r="E381" s="251" t="s">
        <v>5</v>
      </c>
      <c r="F381" s="252" t="s">
        <v>645</v>
      </c>
      <c r="H381" s="253">
        <v>277.31</v>
      </c>
      <c r="I381" s="28"/>
      <c r="L381" s="249"/>
      <c r="M381" s="254"/>
      <c r="N381" s="255"/>
      <c r="O381" s="255"/>
      <c r="P381" s="255"/>
      <c r="Q381" s="255"/>
      <c r="R381" s="255"/>
      <c r="S381" s="255"/>
      <c r="T381" s="256"/>
      <c r="AT381" s="251" t="s">
        <v>206</v>
      </c>
      <c r="AU381" s="251" t="s">
        <v>80</v>
      </c>
      <c r="AV381" s="250" t="s">
        <v>80</v>
      </c>
      <c r="AW381" s="250" t="s">
        <v>34</v>
      </c>
      <c r="AX381" s="250" t="s">
        <v>71</v>
      </c>
      <c r="AY381" s="251" t="s">
        <v>196</v>
      </c>
    </row>
    <row r="382" spans="2:51" s="276" customFormat="1" ht="13.5">
      <c r="B382" s="275"/>
      <c r="D382" s="238" t="s">
        <v>206</v>
      </c>
      <c r="E382" s="277" t="s">
        <v>5</v>
      </c>
      <c r="F382" s="278" t="s">
        <v>644</v>
      </c>
      <c r="H382" s="279">
        <v>277.31</v>
      </c>
      <c r="I382" s="31"/>
      <c r="L382" s="275"/>
      <c r="M382" s="280"/>
      <c r="N382" s="281"/>
      <c r="O382" s="281"/>
      <c r="P382" s="281"/>
      <c r="Q382" s="281"/>
      <c r="R382" s="281"/>
      <c r="S382" s="281"/>
      <c r="T382" s="282"/>
      <c r="AT382" s="277" t="s">
        <v>206</v>
      </c>
      <c r="AU382" s="277" t="s">
        <v>80</v>
      </c>
      <c r="AV382" s="276" t="s">
        <v>215</v>
      </c>
      <c r="AW382" s="276" t="s">
        <v>34</v>
      </c>
      <c r="AX382" s="276" t="s">
        <v>71</v>
      </c>
      <c r="AY382" s="277" t="s">
        <v>196</v>
      </c>
    </row>
    <row r="383" spans="2:51" s="250" customFormat="1" ht="13.5">
      <c r="B383" s="249"/>
      <c r="D383" s="238" t="s">
        <v>206</v>
      </c>
      <c r="E383" s="251" t="s">
        <v>5</v>
      </c>
      <c r="F383" s="252" t="s">
        <v>646</v>
      </c>
      <c r="H383" s="253">
        <v>41.52</v>
      </c>
      <c r="I383" s="28"/>
      <c r="L383" s="249"/>
      <c r="M383" s="254"/>
      <c r="N383" s="255"/>
      <c r="O383" s="255"/>
      <c r="P383" s="255"/>
      <c r="Q383" s="255"/>
      <c r="R383" s="255"/>
      <c r="S383" s="255"/>
      <c r="T383" s="256"/>
      <c r="AT383" s="251" t="s">
        <v>206</v>
      </c>
      <c r="AU383" s="251" t="s">
        <v>80</v>
      </c>
      <c r="AV383" s="250" t="s">
        <v>80</v>
      </c>
      <c r="AW383" s="250" t="s">
        <v>34</v>
      </c>
      <c r="AX383" s="250" t="s">
        <v>71</v>
      </c>
      <c r="AY383" s="251" t="s">
        <v>196</v>
      </c>
    </row>
    <row r="384" spans="2:51" s="276" customFormat="1" ht="13.5">
      <c r="B384" s="275"/>
      <c r="D384" s="238" t="s">
        <v>206</v>
      </c>
      <c r="E384" s="277" t="s">
        <v>5</v>
      </c>
      <c r="F384" s="278" t="s">
        <v>644</v>
      </c>
      <c r="H384" s="279">
        <v>41.52</v>
      </c>
      <c r="I384" s="31"/>
      <c r="L384" s="275"/>
      <c r="M384" s="280"/>
      <c r="N384" s="281"/>
      <c r="O384" s="281"/>
      <c r="P384" s="281"/>
      <c r="Q384" s="281"/>
      <c r="R384" s="281"/>
      <c r="S384" s="281"/>
      <c r="T384" s="282"/>
      <c r="AT384" s="277" t="s">
        <v>206</v>
      </c>
      <c r="AU384" s="277" t="s">
        <v>80</v>
      </c>
      <c r="AV384" s="276" t="s">
        <v>215</v>
      </c>
      <c r="AW384" s="276" t="s">
        <v>34</v>
      </c>
      <c r="AX384" s="276" t="s">
        <v>71</v>
      </c>
      <c r="AY384" s="277" t="s">
        <v>196</v>
      </c>
    </row>
    <row r="385" spans="2:51" s="250" customFormat="1" ht="13.5">
      <c r="B385" s="249"/>
      <c r="D385" s="238" t="s">
        <v>206</v>
      </c>
      <c r="E385" s="251" t="s">
        <v>5</v>
      </c>
      <c r="F385" s="252" t="s">
        <v>647</v>
      </c>
      <c r="H385" s="253">
        <v>36.27</v>
      </c>
      <c r="I385" s="28"/>
      <c r="L385" s="249"/>
      <c r="M385" s="254"/>
      <c r="N385" s="255"/>
      <c r="O385" s="255"/>
      <c r="P385" s="255"/>
      <c r="Q385" s="255"/>
      <c r="R385" s="255"/>
      <c r="S385" s="255"/>
      <c r="T385" s="256"/>
      <c r="AT385" s="251" t="s">
        <v>206</v>
      </c>
      <c r="AU385" s="251" t="s">
        <v>80</v>
      </c>
      <c r="AV385" s="250" t="s">
        <v>80</v>
      </c>
      <c r="AW385" s="250" t="s">
        <v>34</v>
      </c>
      <c r="AX385" s="250" t="s">
        <v>71</v>
      </c>
      <c r="AY385" s="251" t="s">
        <v>196</v>
      </c>
    </row>
    <row r="386" spans="2:51" s="276" customFormat="1" ht="13.5">
      <c r="B386" s="275"/>
      <c r="D386" s="238" t="s">
        <v>206</v>
      </c>
      <c r="E386" s="277" t="s">
        <v>5</v>
      </c>
      <c r="F386" s="278" t="s">
        <v>644</v>
      </c>
      <c r="H386" s="279">
        <v>36.27</v>
      </c>
      <c r="I386" s="31"/>
      <c r="L386" s="275"/>
      <c r="M386" s="280"/>
      <c r="N386" s="281"/>
      <c r="O386" s="281"/>
      <c r="P386" s="281"/>
      <c r="Q386" s="281"/>
      <c r="R386" s="281"/>
      <c r="S386" s="281"/>
      <c r="T386" s="282"/>
      <c r="AT386" s="277" t="s">
        <v>206</v>
      </c>
      <c r="AU386" s="277" t="s">
        <v>80</v>
      </c>
      <c r="AV386" s="276" t="s">
        <v>215</v>
      </c>
      <c r="AW386" s="276" t="s">
        <v>34</v>
      </c>
      <c r="AX386" s="276" t="s">
        <v>71</v>
      </c>
      <c r="AY386" s="277" t="s">
        <v>196</v>
      </c>
    </row>
    <row r="387" spans="2:51" s="258" customFormat="1" ht="13.5">
      <c r="B387" s="257"/>
      <c r="D387" s="238" t="s">
        <v>206</v>
      </c>
      <c r="E387" s="259" t="s">
        <v>5</v>
      </c>
      <c r="F387" s="260" t="s">
        <v>209</v>
      </c>
      <c r="H387" s="261">
        <v>442.7</v>
      </c>
      <c r="I387" s="29"/>
      <c r="L387" s="257"/>
      <c r="M387" s="262"/>
      <c r="N387" s="263"/>
      <c r="O387" s="263"/>
      <c r="P387" s="263"/>
      <c r="Q387" s="263"/>
      <c r="R387" s="263"/>
      <c r="S387" s="263"/>
      <c r="T387" s="264"/>
      <c r="AT387" s="259" t="s">
        <v>206</v>
      </c>
      <c r="AU387" s="259" t="s">
        <v>80</v>
      </c>
      <c r="AV387" s="258" t="s">
        <v>203</v>
      </c>
      <c r="AW387" s="258" t="s">
        <v>34</v>
      </c>
      <c r="AX387" s="258" t="s">
        <v>78</v>
      </c>
      <c r="AY387" s="259" t="s">
        <v>196</v>
      </c>
    </row>
    <row r="388" spans="2:65" s="140" customFormat="1" ht="16.5" customHeight="1">
      <c r="B388" s="141"/>
      <c r="C388" s="266" t="s">
        <v>648</v>
      </c>
      <c r="D388" s="266" t="s">
        <v>297</v>
      </c>
      <c r="E388" s="267" t="s">
        <v>649</v>
      </c>
      <c r="F388" s="268" t="s">
        <v>650</v>
      </c>
      <c r="G388" s="269" t="s">
        <v>304</v>
      </c>
      <c r="H388" s="270">
        <v>91.98</v>
      </c>
      <c r="I388" s="30"/>
      <c r="J388" s="271">
        <f>ROUND(I388*H388,2)</f>
        <v>0</v>
      </c>
      <c r="K388" s="268" t="s">
        <v>5</v>
      </c>
      <c r="L388" s="272"/>
      <c r="M388" s="273" t="s">
        <v>5</v>
      </c>
      <c r="N388" s="274" t="s">
        <v>42</v>
      </c>
      <c r="O388" s="142"/>
      <c r="P388" s="235">
        <f>O388*H388</f>
        <v>0</v>
      </c>
      <c r="Q388" s="235">
        <v>3E-05</v>
      </c>
      <c r="R388" s="235">
        <f>Q388*H388</f>
        <v>0.0027594000000000004</v>
      </c>
      <c r="S388" s="235">
        <v>0</v>
      </c>
      <c r="T388" s="236">
        <f>S388*H388</f>
        <v>0</v>
      </c>
      <c r="AR388" s="128" t="s">
        <v>230</v>
      </c>
      <c r="AT388" s="128" t="s">
        <v>297</v>
      </c>
      <c r="AU388" s="128" t="s">
        <v>80</v>
      </c>
      <c r="AY388" s="128" t="s">
        <v>196</v>
      </c>
      <c r="BE388" s="237">
        <f>IF(N388="základní",J388,0)</f>
        <v>0</v>
      </c>
      <c r="BF388" s="237">
        <f>IF(N388="snížená",J388,0)</f>
        <v>0</v>
      </c>
      <c r="BG388" s="237">
        <f>IF(N388="zákl. přenesená",J388,0)</f>
        <v>0</v>
      </c>
      <c r="BH388" s="237">
        <f>IF(N388="sníž. přenesená",J388,0)</f>
        <v>0</v>
      </c>
      <c r="BI388" s="237">
        <f>IF(N388="nulová",J388,0)</f>
        <v>0</v>
      </c>
      <c r="BJ388" s="128" t="s">
        <v>78</v>
      </c>
      <c r="BK388" s="237">
        <f>ROUND(I388*H388,2)</f>
        <v>0</v>
      </c>
      <c r="BL388" s="128" t="s">
        <v>203</v>
      </c>
      <c r="BM388" s="128" t="s">
        <v>651</v>
      </c>
    </row>
    <row r="389" spans="2:51" s="250" customFormat="1" ht="13.5">
      <c r="B389" s="249"/>
      <c r="D389" s="238" t="s">
        <v>206</v>
      </c>
      <c r="F389" s="252" t="s">
        <v>652</v>
      </c>
      <c r="H389" s="253">
        <v>91.98</v>
      </c>
      <c r="I389" s="28"/>
      <c r="L389" s="249"/>
      <c r="M389" s="254"/>
      <c r="N389" s="255"/>
      <c r="O389" s="255"/>
      <c r="P389" s="255"/>
      <c r="Q389" s="255"/>
      <c r="R389" s="255"/>
      <c r="S389" s="255"/>
      <c r="T389" s="256"/>
      <c r="AT389" s="251" t="s">
        <v>206</v>
      </c>
      <c r="AU389" s="251" t="s">
        <v>80</v>
      </c>
      <c r="AV389" s="250" t="s">
        <v>80</v>
      </c>
      <c r="AW389" s="250" t="s">
        <v>6</v>
      </c>
      <c r="AX389" s="250" t="s">
        <v>78</v>
      </c>
      <c r="AY389" s="251" t="s">
        <v>196</v>
      </c>
    </row>
    <row r="390" spans="2:65" s="140" customFormat="1" ht="16.5" customHeight="1">
      <c r="B390" s="141"/>
      <c r="C390" s="266" t="s">
        <v>469</v>
      </c>
      <c r="D390" s="266" t="s">
        <v>297</v>
      </c>
      <c r="E390" s="267" t="s">
        <v>653</v>
      </c>
      <c r="F390" s="268" t="s">
        <v>654</v>
      </c>
      <c r="G390" s="269" t="s">
        <v>304</v>
      </c>
      <c r="H390" s="270">
        <v>291.176</v>
      </c>
      <c r="I390" s="30"/>
      <c r="J390" s="271">
        <f>ROUND(I390*H390,2)</f>
        <v>0</v>
      </c>
      <c r="K390" s="268" t="s">
        <v>202</v>
      </c>
      <c r="L390" s="272"/>
      <c r="M390" s="273" t="s">
        <v>5</v>
      </c>
      <c r="N390" s="274" t="s">
        <v>42</v>
      </c>
      <c r="O390" s="142"/>
      <c r="P390" s="235">
        <f>O390*H390</f>
        <v>0</v>
      </c>
      <c r="Q390" s="235">
        <v>3E-05</v>
      </c>
      <c r="R390" s="235">
        <f>Q390*H390</f>
        <v>0.00873528</v>
      </c>
      <c r="S390" s="235">
        <v>0</v>
      </c>
      <c r="T390" s="236">
        <f>S390*H390</f>
        <v>0</v>
      </c>
      <c r="AR390" s="128" t="s">
        <v>230</v>
      </c>
      <c r="AT390" s="128" t="s">
        <v>297</v>
      </c>
      <c r="AU390" s="128" t="s">
        <v>80</v>
      </c>
      <c r="AY390" s="128" t="s">
        <v>196</v>
      </c>
      <c r="BE390" s="237">
        <f>IF(N390="základní",J390,0)</f>
        <v>0</v>
      </c>
      <c r="BF390" s="237">
        <f>IF(N390="snížená",J390,0)</f>
        <v>0</v>
      </c>
      <c r="BG390" s="237">
        <f>IF(N390="zákl. přenesená",J390,0)</f>
        <v>0</v>
      </c>
      <c r="BH390" s="237">
        <f>IF(N390="sníž. přenesená",J390,0)</f>
        <v>0</v>
      </c>
      <c r="BI390" s="237">
        <f>IF(N390="nulová",J390,0)</f>
        <v>0</v>
      </c>
      <c r="BJ390" s="128" t="s">
        <v>78</v>
      </c>
      <c r="BK390" s="237">
        <f>ROUND(I390*H390,2)</f>
        <v>0</v>
      </c>
      <c r="BL390" s="128" t="s">
        <v>203</v>
      </c>
      <c r="BM390" s="128" t="s">
        <v>655</v>
      </c>
    </row>
    <row r="391" spans="2:51" s="250" customFormat="1" ht="13.5">
      <c r="B391" s="249"/>
      <c r="D391" s="238" t="s">
        <v>206</v>
      </c>
      <c r="F391" s="252" t="s">
        <v>656</v>
      </c>
      <c r="H391" s="253">
        <v>291.176</v>
      </c>
      <c r="I391" s="28"/>
      <c r="L391" s="249"/>
      <c r="M391" s="254"/>
      <c r="N391" s="255"/>
      <c r="O391" s="255"/>
      <c r="P391" s="255"/>
      <c r="Q391" s="255"/>
      <c r="R391" s="255"/>
      <c r="S391" s="255"/>
      <c r="T391" s="256"/>
      <c r="AT391" s="251" t="s">
        <v>206</v>
      </c>
      <c r="AU391" s="251" t="s">
        <v>80</v>
      </c>
      <c r="AV391" s="250" t="s">
        <v>80</v>
      </c>
      <c r="AW391" s="250" t="s">
        <v>6</v>
      </c>
      <c r="AX391" s="250" t="s">
        <v>78</v>
      </c>
      <c r="AY391" s="251" t="s">
        <v>196</v>
      </c>
    </row>
    <row r="392" spans="2:65" s="140" customFormat="1" ht="16.5" customHeight="1">
      <c r="B392" s="141"/>
      <c r="C392" s="266" t="s">
        <v>657</v>
      </c>
      <c r="D392" s="266" t="s">
        <v>297</v>
      </c>
      <c r="E392" s="267" t="s">
        <v>658</v>
      </c>
      <c r="F392" s="268" t="s">
        <v>659</v>
      </c>
      <c r="G392" s="269" t="s">
        <v>304</v>
      </c>
      <c r="H392" s="270">
        <v>43.596</v>
      </c>
      <c r="I392" s="30"/>
      <c r="J392" s="271">
        <f>ROUND(I392*H392,2)</f>
        <v>0</v>
      </c>
      <c r="K392" s="268" t="s">
        <v>202</v>
      </c>
      <c r="L392" s="272"/>
      <c r="M392" s="273" t="s">
        <v>5</v>
      </c>
      <c r="N392" s="274" t="s">
        <v>42</v>
      </c>
      <c r="O392" s="142"/>
      <c r="P392" s="235">
        <f>O392*H392</f>
        <v>0</v>
      </c>
      <c r="Q392" s="235">
        <v>0.0003</v>
      </c>
      <c r="R392" s="235">
        <f>Q392*H392</f>
        <v>0.013078799999999998</v>
      </c>
      <c r="S392" s="235">
        <v>0</v>
      </c>
      <c r="T392" s="236">
        <f>S392*H392</f>
        <v>0</v>
      </c>
      <c r="AR392" s="128" t="s">
        <v>230</v>
      </c>
      <c r="AT392" s="128" t="s">
        <v>297</v>
      </c>
      <c r="AU392" s="128" t="s">
        <v>80</v>
      </c>
      <c r="AY392" s="128" t="s">
        <v>196</v>
      </c>
      <c r="BE392" s="237">
        <f>IF(N392="základní",J392,0)</f>
        <v>0</v>
      </c>
      <c r="BF392" s="237">
        <f>IF(N392="snížená",J392,0)</f>
        <v>0</v>
      </c>
      <c r="BG392" s="237">
        <f>IF(N392="zákl. přenesená",J392,0)</f>
        <v>0</v>
      </c>
      <c r="BH392" s="237">
        <f>IF(N392="sníž. přenesená",J392,0)</f>
        <v>0</v>
      </c>
      <c r="BI392" s="237">
        <f>IF(N392="nulová",J392,0)</f>
        <v>0</v>
      </c>
      <c r="BJ392" s="128" t="s">
        <v>78</v>
      </c>
      <c r="BK392" s="237">
        <f>ROUND(I392*H392,2)</f>
        <v>0</v>
      </c>
      <c r="BL392" s="128" t="s">
        <v>203</v>
      </c>
      <c r="BM392" s="128" t="s">
        <v>660</v>
      </c>
    </row>
    <row r="393" spans="2:51" s="250" customFormat="1" ht="13.5">
      <c r="B393" s="249"/>
      <c r="D393" s="238" t="s">
        <v>206</v>
      </c>
      <c r="F393" s="252" t="s">
        <v>661</v>
      </c>
      <c r="H393" s="253">
        <v>43.596</v>
      </c>
      <c r="I393" s="28"/>
      <c r="L393" s="249"/>
      <c r="M393" s="254"/>
      <c r="N393" s="255"/>
      <c r="O393" s="255"/>
      <c r="P393" s="255"/>
      <c r="Q393" s="255"/>
      <c r="R393" s="255"/>
      <c r="S393" s="255"/>
      <c r="T393" s="256"/>
      <c r="AT393" s="251" t="s">
        <v>206</v>
      </c>
      <c r="AU393" s="251" t="s">
        <v>80</v>
      </c>
      <c r="AV393" s="250" t="s">
        <v>80</v>
      </c>
      <c r="AW393" s="250" t="s">
        <v>6</v>
      </c>
      <c r="AX393" s="250" t="s">
        <v>78</v>
      </c>
      <c r="AY393" s="251" t="s">
        <v>196</v>
      </c>
    </row>
    <row r="394" spans="2:65" s="140" customFormat="1" ht="16.5" customHeight="1">
      <c r="B394" s="141"/>
      <c r="C394" s="266" t="s">
        <v>473</v>
      </c>
      <c r="D394" s="266" t="s">
        <v>297</v>
      </c>
      <c r="E394" s="267" t="s">
        <v>662</v>
      </c>
      <c r="F394" s="268" t="s">
        <v>663</v>
      </c>
      <c r="G394" s="269" t="s">
        <v>304</v>
      </c>
      <c r="H394" s="270">
        <v>38.084</v>
      </c>
      <c r="I394" s="30"/>
      <c r="J394" s="271">
        <f>ROUND(I394*H394,2)</f>
        <v>0</v>
      </c>
      <c r="K394" s="268" t="s">
        <v>202</v>
      </c>
      <c r="L394" s="272"/>
      <c r="M394" s="273" t="s">
        <v>5</v>
      </c>
      <c r="N394" s="274" t="s">
        <v>42</v>
      </c>
      <c r="O394" s="142"/>
      <c r="P394" s="235">
        <f>O394*H394</f>
        <v>0</v>
      </c>
      <c r="Q394" s="235">
        <v>0.0002</v>
      </c>
      <c r="R394" s="235">
        <f>Q394*H394</f>
        <v>0.007616800000000001</v>
      </c>
      <c r="S394" s="235">
        <v>0</v>
      </c>
      <c r="T394" s="236">
        <f>S394*H394</f>
        <v>0</v>
      </c>
      <c r="AR394" s="128" t="s">
        <v>230</v>
      </c>
      <c r="AT394" s="128" t="s">
        <v>297</v>
      </c>
      <c r="AU394" s="128" t="s">
        <v>80</v>
      </c>
      <c r="AY394" s="128" t="s">
        <v>196</v>
      </c>
      <c r="BE394" s="237">
        <f>IF(N394="základní",J394,0)</f>
        <v>0</v>
      </c>
      <c r="BF394" s="237">
        <f>IF(N394="snížená",J394,0)</f>
        <v>0</v>
      </c>
      <c r="BG394" s="237">
        <f>IF(N394="zákl. přenesená",J394,0)</f>
        <v>0</v>
      </c>
      <c r="BH394" s="237">
        <f>IF(N394="sníž. přenesená",J394,0)</f>
        <v>0</v>
      </c>
      <c r="BI394" s="237">
        <f>IF(N394="nulová",J394,0)</f>
        <v>0</v>
      </c>
      <c r="BJ394" s="128" t="s">
        <v>78</v>
      </c>
      <c r="BK394" s="237">
        <f>ROUND(I394*H394,2)</f>
        <v>0</v>
      </c>
      <c r="BL394" s="128" t="s">
        <v>203</v>
      </c>
      <c r="BM394" s="128" t="s">
        <v>664</v>
      </c>
    </row>
    <row r="395" spans="2:51" s="250" customFormat="1" ht="13.5">
      <c r="B395" s="249"/>
      <c r="D395" s="238" t="s">
        <v>206</v>
      </c>
      <c r="F395" s="252" t="s">
        <v>665</v>
      </c>
      <c r="H395" s="253">
        <v>38.084</v>
      </c>
      <c r="I395" s="28"/>
      <c r="L395" s="249"/>
      <c r="M395" s="254"/>
      <c r="N395" s="255"/>
      <c r="O395" s="255"/>
      <c r="P395" s="255"/>
      <c r="Q395" s="255"/>
      <c r="R395" s="255"/>
      <c r="S395" s="255"/>
      <c r="T395" s="256"/>
      <c r="AT395" s="251" t="s">
        <v>206</v>
      </c>
      <c r="AU395" s="251" t="s">
        <v>80</v>
      </c>
      <c r="AV395" s="250" t="s">
        <v>80</v>
      </c>
      <c r="AW395" s="250" t="s">
        <v>6</v>
      </c>
      <c r="AX395" s="250" t="s">
        <v>78</v>
      </c>
      <c r="AY395" s="251" t="s">
        <v>196</v>
      </c>
    </row>
    <row r="396" spans="2:65" s="140" customFormat="1" ht="38.25" customHeight="1">
      <c r="B396" s="141"/>
      <c r="C396" s="227" t="s">
        <v>666</v>
      </c>
      <c r="D396" s="227" t="s">
        <v>198</v>
      </c>
      <c r="E396" s="228" t="s">
        <v>667</v>
      </c>
      <c r="F396" s="229" t="s">
        <v>668</v>
      </c>
      <c r="G396" s="230" t="s">
        <v>304</v>
      </c>
      <c r="H396" s="231">
        <v>318.83</v>
      </c>
      <c r="I396" s="26"/>
      <c r="J396" s="232">
        <f>ROUND(I396*H396,2)</f>
        <v>0</v>
      </c>
      <c r="K396" s="229" t="s">
        <v>5</v>
      </c>
      <c r="L396" s="141"/>
      <c r="M396" s="233" t="s">
        <v>5</v>
      </c>
      <c r="N396" s="234" t="s">
        <v>42</v>
      </c>
      <c r="O396" s="142"/>
      <c r="P396" s="235">
        <f>O396*H396</f>
        <v>0</v>
      </c>
      <c r="Q396" s="235">
        <v>0</v>
      </c>
      <c r="R396" s="235">
        <f>Q396*H396</f>
        <v>0</v>
      </c>
      <c r="S396" s="235">
        <v>0</v>
      </c>
      <c r="T396" s="236">
        <f>S396*H396</f>
        <v>0</v>
      </c>
      <c r="AR396" s="128" t="s">
        <v>203</v>
      </c>
      <c r="AT396" s="128" t="s">
        <v>198</v>
      </c>
      <c r="AU396" s="128" t="s">
        <v>80</v>
      </c>
      <c r="AY396" s="128" t="s">
        <v>196</v>
      </c>
      <c r="BE396" s="237">
        <f>IF(N396="základní",J396,0)</f>
        <v>0</v>
      </c>
      <c r="BF396" s="237">
        <f>IF(N396="snížená",J396,0)</f>
        <v>0</v>
      </c>
      <c r="BG396" s="237">
        <f>IF(N396="zákl. přenesená",J396,0)</f>
        <v>0</v>
      </c>
      <c r="BH396" s="237">
        <f>IF(N396="sníž. přenesená",J396,0)</f>
        <v>0</v>
      </c>
      <c r="BI396" s="237">
        <f>IF(N396="nulová",J396,0)</f>
        <v>0</v>
      </c>
      <c r="BJ396" s="128" t="s">
        <v>78</v>
      </c>
      <c r="BK396" s="237">
        <f>ROUND(I396*H396,2)</f>
        <v>0</v>
      </c>
      <c r="BL396" s="128" t="s">
        <v>203</v>
      </c>
      <c r="BM396" s="128" t="s">
        <v>669</v>
      </c>
    </row>
    <row r="397" spans="2:47" s="140" customFormat="1" ht="94.5">
      <c r="B397" s="141"/>
      <c r="D397" s="238" t="s">
        <v>204</v>
      </c>
      <c r="F397" s="239" t="s">
        <v>642</v>
      </c>
      <c r="I397" s="22"/>
      <c r="L397" s="141"/>
      <c r="M397" s="240"/>
      <c r="N397" s="142"/>
      <c r="O397" s="142"/>
      <c r="P397" s="142"/>
      <c r="Q397" s="142"/>
      <c r="R397" s="142"/>
      <c r="S397" s="142"/>
      <c r="T397" s="241"/>
      <c r="AT397" s="128" t="s">
        <v>204</v>
      </c>
      <c r="AU397" s="128" t="s">
        <v>80</v>
      </c>
    </row>
    <row r="398" spans="2:51" s="250" customFormat="1" ht="13.5">
      <c r="B398" s="249"/>
      <c r="D398" s="238" t="s">
        <v>206</v>
      </c>
      <c r="E398" s="251" t="s">
        <v>5</v>
      </c>
      <c r="F398" s="252" t="s">
        <v>670</v>
      </c>
      <c r="H398" s="253">
        <v>318.83</v>
      </c>
      <c r="I398" s="28"/>
      <c r="L398" s="249"/>
      <c r="M398" s="254"/>
      <c r="N398" s="255"/>
      <c r="O398" s="255"/>
      <c r="P398" s="255"/>
      <c r="Q398" s="255"/>
      <c r="R398" s="255"/>
      <c r="S398" s="255"/>
      <c r="T398" s="256"/>
      <c r="AT398" s="251" t="s">
        <v>206</v>
      </c>
      <c r="AU398" s="251" t="s">
        <v>80</v>
      </c>
      <c r="AV398" s="250" t="s">
        <v>80</v>
      </c>
      <c r="AW398" s="250" t="s">
        <v>34</v>
      </c>
      <c r="AX398" s="250" t="s">
        <v>71</v>
      </c>
      <c r="AY398" s="251" t="s">
        <v>196</v>
      </c>
    </row>
    <row r="399" spans="2:51" s="258" customFormat="1" ht="13.5">
      <c r="B399" s="257"/>
      <c r="D399" s="238" t="s">
        <v>206</v>
      </c>
      <c r="E399" s="259" t="s">
        <v>5</v>
      </c>
      <c r="F399" s="260" t="s">
        <v>209</v>
      </c>
      <c r="H399" s="261">
        <v>318.83</v>
      </c>
      <c r="I399" s="29"/>
      <c r="L399" s="257"/>
      <c r="M399" s="262"/>
      <c r="N399" s="263"/>
      <c r="O399" s="263"/>
      <c r="P399" s="263"/>
      <c r="Q399" s="263"/>
      <c r="R399" s="263"/>
      <c r="S399" s="263"/>
      <c r="T399" s="264"/>
      <c r="AT399" s="259" t="s">
        <v>206</v>
      </c>
      <c r="AU399" s="259" t="s">
        <v>80</v>
      </c>
      <c r="AV399" s="258" t="s">
        <v>203</v>
      </c>
      <c r="AW399" s="258" t="s">
        <v>34</v>
      </c>
      <c r="AX399" s="258" t="s">
        <v>78</v>
      </c>
      <c r="AY399" s="259" t="s">
        <v>196</v>
      </c>
    </row>
    <row r="400" spans="2:65" s="140" customFormat="1" ht="16.5" customHeight="1">
      <c r="B400" s="141"/>
      <c r="C400" s="266" t="s">
        <v>476</v>
      </c>
      <c r="D400" s="266" t="s">
        <v>297</v>
      </c>
      <c r="E400" s="267" t="s">
        <v>671</v>
      </c>
      <c r="F400" s="268" t="s">
        <v>672</v>
      </c>
      <c r="G400" s="269" t="s">
        <v>304</v>
      </c>
      <c r="H400" s="270">
        <v>334.772</v>
      </c>
      <c r="I400" s="30"/>
      <c r="J400" s="271">
        <f>ROUND(I400*H400,2)</f>
        <v>0</v>
      </c>
      <c r="K400" s="268" t="s">
        <v>202</v>
      </c>
      <c r="L400" s="272"/>
      <c r="M400" s="273" t="s">
        <v>5</v>
      </c>
      <c r="N400" s="274" t="s">
        <v>42</v>
      </c>
      <c r="O400" s="142"/>
      <c r="P400" s="235">
        <f>O400*H400</f>
        <v>0</v>
      </c>
      <c r="Q400" s="235">
        <v>4E-05</v>
      </c>
      <c r="R400" s="235">
        <f>Q400*H400</f>
        <v>0.01339088</v>
      </c>
      <c r="S400" s="235">
        <v>0</v>
      </c>
      <c r="T400" s="236">
        <f>S400*H400</f>
        <v>0</v>
      </c>
      <c r="AR400" s="128" t="s">
        <v>230</v>
      </c>
      <c r="AT400" s="128" t="s">
        <v>297</v>
      </c>
      <c r="AU400" s="128" t="s">
        <v>80</v>
      </c>
      <c r="AY400" s="128" t="s">
        <v>196</v>
      </c>
      <c r="BE400" s="237">
        <f>IF(N400="základní",J400,0)</f>
        <v>0</v>
      </c>
      <c r="BF400" s="237">
        <f>IF(N400="snížená",J400,0)</f>
        <v>0</v>
      </c>
      <c r="BG400" s="237">
        <f>IF(N400="zákl. přenesená",J400,0)</f>
        <v>0</v>
      </c>
      <c r="BH400" s="237">
        <f>IF(N400="sníž. přenesená",J400,0)</f>
        <v>0</v>
      </c>
      <c r="BI400" s="237">
        <f>IF(N400="nulová",J400,0)</f>
        <v>0</v>
      </c>
      <c r="BJ400" s="128" t="s">
        <v>78</v>
      </c>
      <c r="BK400" s="237">
        <f>ROUND(I400*H400,2)</f>
        <v>0</v>
      </c>
      <c r="BL400" s="128" t="s">
        <v>203</v>
      </c>
      <c r="BM400" s="128" t="s">
        <v>673</v>
      </c>
    </row>
    <row r="401" spans="2:51" s="250" customFormat="1" ht="13.5">
      <c r="B401" s="249"/>
      <c r="D401" s="238" t="s">
        <v>206</v>
      </c>
      <c r="F401" s="252" t="s">
        <v>674</v>
      </c>
      <c r="H401" s="253">
        <v>334.772</v>
      </c>
      <c r="I401" s="28"/>
      <c r="L401" s="249"/>
      <c r="M401" s="254"/>
      <c r="N401" s="255"/>
      <c r="O401" s="255"/>
      <c r="P401" s="255"/>
      <c r="Q401" s="255"/>
      <c r="R401" s="255"/>
      <c r="S401" s="255"/>
      <c r="T401" s="256"/>
      <c r="AT401" s="251" t="s">
        <v>206</v>
      </c>
      <c r="AU401" s="251" t="s">
        <v>80</v>
      </c>
      <c r="AV401" s="250" t="s">
        <v>80</v>
      </c>
      <c r="AW401" s="250" t="s">
        <v>6</v>
      </c>
      <c r="AX401" s="250" t="s">
        <v>78</v>
      </c>
      <c r="AY401" s="251" t="s">
        <v>196</v>
      </c>
    </row>
    <row r="402" spans="2:65" s="140" customFormat="1" ht="25.5" customHeight="1">
      <c r="B402" s="141"/>
      <c r="C402" s="227" t="s">
        <v>675</v>
      </c>
      <c r="D402" s="227" t="s">
        <v>198</v>
      </c>
      <c r="E402" s="228" t="s">
        <v>606</v>
      </c>
      <c r="F402" s="229" t="s">
        <v>607</v>
      </c>
      <c r="G402" s="230" t="s">
        <v>330</v>
      </c>
      <c r="H402" s="231">
        <v>149.43</v>
      </c>
      <c r="I402" s="26"/>
      <c r="J402" s="232">
        <f>ROUND(I402*H402,2)</f>
        <v>0</v>
      </c>
      <c r="K402" s="229" t="s">
        <v>202</v>
      </c>
      <c r="L402" s="141"/>
      <c r="M402" s="233" t="s">
        <v>5</v>
      </c>
      <c r="N402" s="234" t="s">
        <v>42</v>
      </c>
      <c r="O402" s="142"/>
      <c r="P402" s="235">
        <f>O402*H402</f>
        <v>0</v>
      </c>
      <c r="Q402" s="235">
        <v>0</v>
      </c>
      <c r="R402" s="235">
        <f>Q402*H402</f>
        <v>0</v>
      </c>
      <c r="S402" s="235">
        <v>0</v>
      </c>
      <c r="T402" s="236">
        <f>S402*H402</f>
        <v>0</v>
      </c>
      <c r="AR402" s="128" t="s">
        <v>203</v>
      </c>
      <c r="AT402" s="128" t="s">
        <v>198</v>
      </c>
      <c r="AU402" s="128" t="s">
        <v>80</v>
      </c>
      <c r="AY402" s="128" t="s">
        <v>196</v>
      </c>
      <c r="BE402" s="237">
        <f>IF(N402="základní",J402,0)</f>
        <v>0</v>
      </c>
      <c r="BF402" s="237">
        <f>IF(N402="snížená",J402,0)</f>
        <v>0</v>
      </c>
      <c r="BG402" s="237">
        <f>IF(N402="zákl. přenesená",J402,0)</f>
        <v>0</v>
      </c>
      <c r="BH402" s="237">
        <f>IF(N402="sníž. přenesená",J402,0)</f>
        <v>0</v>
      </c>
      <c r="BI402" s="237">
        <f>IF(N402="nulová",J402,0)</f>
        <v>0</v>
      </c>
      <c r="BJ402" s="128" t="s">
        <v>78</v>
      </c>
      <c r="BK402" s="237">
        <f>ROUND(I402*H402,2)</f>
        <v>0</v>
      </c>
      <c r="BL402" s="128" t="s">
        <v>203</v>
      </c>
      <c r="BM402" s="128" t="s">
        <v>676</v>
      </c>
    </row>
    <row r="403" spans="2:47" s="140" customFormat="1" ht="54">
      <c r="B403" s="141"/>
      <c r="D403" s="238" t="s">
        <v>204</v>
      </c>
      <c r="F403" s="239" t="s">
        <v>609</v>
      </c>
      <c r="I403" s="22"/>
      <c r="L403" s="141"/>
      <c r="M403" s="240"/>
      <c r="N403" s="142"/>
      <c r="O403" s="142"/>
      <c r="P403" s="142"/>
      <c r="Q403" s="142"/>
      <c r="R403" s="142"/>
      <c r="S403" s="142"/>
      <c r="T403" s="241"/>
      <c r="AT403" s="128" t="s">
        <v>204</v>
      </c>
      <c r="AU403" s="128" t="s">
        <v>80</v>
      </c>
    </row>
    <row r="404" spans="2:65" s="140" customFormat="1" ht="25.5" customHeight="1">
      <c r="B404" s="141"/>
      <c r="C404" s="227" t="s">
        <v>480</v>
      </c>
      <c r="D404" s="227" t="s">
        <v>198</v>
      </c>
      <c r="E404" s="228" t="s">
        <v>677</v>
      </c>
      <c r="F404" s="229" t="s">
        <v>678</v>
      </c>
      <c r="G404" s="230" t="s">
        <v>304</v>
      </c>
      <c r="H404" s="231">
        <v>39.15</v>
      </c>
      <c r="I404" s="26"/>
      <c r="J404" s="232">
        <f>ROUND(I404*H404,2)</f>
        <v>0</v>
      </c>
      <c r="K404" s="229" t="s">
        <v>202</v>
      </c>
      <c r="L404" s="141"/>
      <c r="M404" s="233" t="s">
        <v>5</v>
      </c>
      <c r="N404" s="234" t="s">
        <v>42</v>
      </c>
      <c r="O404" s="142"/>
      <c r="P404" s="235">
        <f>O404*H404</f>
        <v>0</v>
      </c>
      <c r="Q404" s="235">
        <v>6E-05</v>
      </c>
      <c r="R404" s="235">
        <f>Q404*H404</f>
        <v>0.002349</v>
      </c>
      <c r="S404" s="235">
        <v>0</v>
      </c>
      <c r="T404" s="236">
        <f>S404*H404</f>
        <v>0</v>
      </c>
      <c r="AR404" s="128" t="s">
        <v>203</v>
      </c>
      <c r="AT404" s="128" t="s">
        <v>198</v>
      </c>
      <c r="AU404" s="128" t="s">
        <v>80</v>
      </c>
      <c r="AY404" s="128" t="s">
        <v>196</v>
      </c>
      <c r="BE404" s="237">
        <f>IF(N404="základní",J404,0)</f>
        <v>0</v>
      </c>
      <c r="BF404" s="237">
        <f>IF(N404="snížená",J404,0)</f>
        <v>0</v>
      </c>
      <c r="BG404" s="237">
        <f>IF(N404="zákl. přenesená",J404,0)</f>
        <v>0</v>
      </c>
      <c r="BH404" s="237">
        <f>IF(N404="sníž. přenesená",J404,0)</f>
        <v>0</v>
      </c>
      <c r="BI404" s="237">
        <f>IF(N404="nulová",J404,0)</f>
        <v>0</v>
      </c>
      <c r="BJ404" s="128" t="s">
        <v>78</v>
      </c>
      <c r="BK404" s="237">
        <f>ROUND(I404*H404,2)</f>
        <v>0</v>
      </c>
      <c r="BL404" s="128" t="s">
        <v>203</v>
      </c>
      <c r="BM404" s="128" t="s">
        <v>679</v>
      </c>
    </row>
    <row r="405" spans="2:47" s="140" customFormat="1" ht="94.5">
      <c r="B405" s="141"/>
      <c r="D405" s="238" t="s">
        <v>204</v>
      </c>
      <c r="F405" s="239" t="s">
        <v>680</v>
      </c>
      <c r="I405" s="22"/>
      <c r="L405" s="141"/>
      <c r="M405" s="240"/>
      <c r="N405" s="142"/>
      <c r="O405" s="142"/>
      <c r="P405" s="142"/>
      <c r="Q405" s="142"/>
      <c r="R405" s="142"/>
      <c r="S405" s="142"/>
      <c r="T405" s="241"/>
      <c r="AT405" s="128" t="s">
        <v>204</v>
      </c>
      <c r="AU405" s="128" t="s">
        <v>80</v>
      </c>
    </row>
    <row r="406" spans="2:65" s="140" customFormat="1" ht="16.5" customHeight="1">
      <c r="B406" s="141"/>
      <c r="C406" s="266" t="s">
        <v>681</v>
      </c>
      <c r="D406" s="266" t="s">
        <v>297</v>
      </c>
      <c r="E406" s="267" t="s">
        <v>682</v>
      </c>
      <c r="F406" s="268" t="s">
        <v>683</v>
      </c>
      <c r="G406" s="269" t="s">
        <v>304</v>
      </c>
      <c r="H406" s="270">
        <v>41.108</v>
      </c>
      <c r="I406" s="30"/>
      <c r="J406" s="271">
        <f>ROUND(I406*H406,2)</f>
        <v>0</v>
      </c>
      <c r="K406" s="268" t="s">
        <v>202</v>
      </c>
      <c r="L406" s="272"/>
      <c r="M406" s="273" t="s">
        <v>5</v>
      </c>
      <c r="N406" s="274" t="s">
        <v>42</v>
      </c>
      <c r="O406" s="142"/>
      <c r="P406" s="235">
        <f>O406*H406</f>
        <v>0</v>
      </c>
      <c r="Q406" s="235">
        <v>0.00032</v>
      </c>
      <c r="R406" s="235">
        <f>Q406*H406</f>
        <v>0.013154560000000001</v>
      </c>
      <c r="S406" s="235">
        <v>0</v>
      </c>
      <c r="T406" s="236">
        <f>S406*H406</f>
        <v>0</v>
      </c>
      <c r="AR406" s="128" t="s">
        <v>230</v>
      </c>
      <c r="AT406" s="128" t="s">
        <v>297</v>
      </c>
      <c r="AU406" s="128" t="s">
        <v>80</v>
      </c>
      <c r="AY406" s="128" t="s">
        <v>196</v>
      </c>
      <c r="BE406" s="237">
        <f>IF(N406="základní",J406,0)</f>
        <v>0</v>
      </c>
      <c r="BF406" s="237">
        <f>IF(N406="snížená",J406,0)</f>
        <v>0</v>
      </c>
      <c r="BG406" s="237">
        <f>IF(N406="zákl. přenesená",J406,0)</f>
        <v>0</v>
      </c>
      <c r="BH406" s="237">
        <f>IF(N406="sníž. přenesená",J406,0)</f>
        <v>0</v>
      </c>
      <c r="BI406" s="237">
        <f>IF(N406="nulová",J406,0)</f>
        <v>0</v>
      </c>
      <c r="BJ406" s="128" t="s">
        <v>78</v>
      </c>
      <c r="BK406" s="237">
        <f>ROUND(I406*H406,2)</f>
        <v>0</v>
      </c>
      <c r="BL406" s="128" t="s">
        <v>203</v>
      </c>
      <c r="BM406" s="128" t="s">
        <v>684</v>
      </c>
    </row>
    <row r="407" spans="2:51" s="250" customFormat="1" ht="13.5">
      <c r="B407" s="249"/>
      <c r="D407" s="238" t="s">
        <v>206</v>
      </c>
      <c r="F407" s="252" t="s">
        <v>685</v>
      </c>
      <c r="H407" s="253">
        <v>41.108</v>
      </c>
      <c r="I407" s="28"/>
      <c r="L407" s="249"/>
      <c r="M407" s="254"/>
      <c r="N407" s="255"/>
      <c r="O407" s="255"/>
      <c r="P407" s="255"/>
      <c r="Q407" s="255"/>
      <c r="R407" s="255"/>
      <c r="S407" s="255"/>
      <c r="T407" s="256"/>
      <c r="AT407" s="251" t="s">
        <v>206</v>
      </c>
      <c r="AU407" s="251" t="s">
        <v>80</v>
      </c>
      <c r="AV407" s="250" t="s">
        <v>80</v>
      </c>
      <c r="AW407" s="250" t="s">
        <v>6</v>
      </c>
      <c r="AX407" s="250" t="s">
        <v>78</v>
      </c>
      <c r="AY407" s="251" t="s">
        <v>196</v>
      </c>
    </row>
    <row r="408" spans="2:65" s="140" customFormat="1" ht="25.5" customHeight="1">
      <c r="B408" s="141"/>
      <c r="C408" s="227" t="s">
        <v>484</v>
      </c>
      <c r="D408" s="227" t="s">
        <v>198</v>
      </c>
      <c r="E408" s="228" t="s">
        <v>686</v>
      </c>
      <c r="F408" s="229" t="s">
        <v>687</v>
      </c>
      <c r="G408" s="230" t="s">
        <v>330</v>
      </c>
      <c r="H408" s="231">
        <v>36.03</v>
      </c>
      <c r="I408" s="26"/>
      <c r="J408" s="232">
        <f>ROUND(I408*H408,2)</f>
        <v>0</v>
      </c>
      <c r="K408" s="229" t="s">
        <v>202</v>
      </c>
      <c r="L408" s="141"/>
      <c r="M408" s="233" t="s">
        <v>5</v>
      </c>
      <c r="N408" s="234" t="s">
        <v>42</v>
      </c>
      <c r="O408" s="142"/>
      <c r="P408" s="235">
        <f>O408*H408</f>
        <v>0</v>
      </c>
      <c r="Q408" s="235">
        <v>0.00825</v>
      </c>
      <c r="R408" s="235">
        <f>Q408*H408</f>
        <v>0.2972475</v>
      </c>
      <c r="S408" s="235">
        <v>0</v>
      </c>
      <c r="T408" s="236">
        <f>S408*H408</f>
        <v>0</v>
      </c>
      <c r="AR408" s="128" t="s">
        <v>203</v>
      </c>
      <c r="AT408" s="128" t="s">
        <v>198</v>
      </c>
      <c r="AU408" s="128" t="s">
        <v>80</v>
      </c>
      <c r="AY408" s="128" t="s">
        <v>196</v>
      </c>
      <c r="BE408" s="237">
        <f>IF(N408="základní",J408,0)</f>
        <v>0</v>
      </c>
      <c r="BF408" s="237">
        <f>IF(N408="snížená",J408,0)</f>
        <v>0</v>
      </c>
      <c r="BG408" s="237">
        <f>IF(N408="zákl. přenesená",J408,0)</f>
        <v>0</v>
      </c>
      <c r="BH408" s="237">
        <f>IF(N408="sníž. přenesená",J408,0)</f>
        <v>0</v>
      </c>
      <c r="BI408" s="237">
        <f>IF(N408="nulová",J408,0)</f>
        <v>0</v>
      </c>
      <c r="BJ408" s="128" t="s">
        <v>78</v>
      </c>
      <c r="BK408" s="237">
        <f>ROUND(I408*H408,2)</f>
        <v>0</v>
      </c>
      <c r="BL408" s="128" t="s">
        <v>203</v>
      </c>
      <c r="BM408" s="128" t="s">
        <v>688</v>
      </c>
    </row>
    <row r="409" spans="2:47" s="140" customFormat="1" ht="283.5">
      <c r="B409" s="141"/>
      <c r="D409" s="238" t="s">
        <v>204</v>
      </c>
      <c r="F409" s="239" t="s">
        <v>689</v>
      </c>
      <c r="I409" s="22"/>
      <c r="L409" s="141"/>
      <c r="M409" s="240"/>
      <c r="N409" s="142"/>
      <c r="O409" s="142"/>
      <c r="P409" s="142"/>
      <c r="Q409" s="142"/>
      <c r="R409" s="142"/>
      <c r="S409" s="142"/>
      <c r="T409" s="241"/>
      <c r="AT409" s="128" t="s">
        <v>204</v>
      </c>
      <c r="AU409" s="128" t="s">
        <v>80</v>
      </c>
    </row>
    <row r="410" spans="2:51" s="243" customFormat="1" ht="13.5">
      <c r="B410" s="242"/>
      <c r="D410" s="238" t="s">
        <v>206</v>
      </c>
      <c r="E410" s="244" t="s">
        <v>5</v>
      </c>
      <c r="F410" s="245" t="s">
        <v>690</v>
      </c>
      <c r="H410" s="244" t="s">
        <v>5</v>
      </c>
      <c r="I410" s="27"/>
      <c r="L410" s="242"/>
      <c r="M410" s="246"/>
      <c r="N410" s="247"/>
      <c r="O410" s="247"/>
      <c r="P410" s="247"/>
      <c r="Q410" s="247"/>
      <c r="R410" s="247"/>
      <c r="S410" s="247"/>
      <c r="T410" s="248"/>
      <c r="AT410" s="244" t="s">
        <v>206</v>
      </c>
      <c r="AU410" s="244" t="s">
        <v>80</v>
      </c>
      <c r="AV410" s="243" t="s">
        <v>78</v>
      </c>
      <c r="AW410" s="243" t="s">
        <v>34</v>
      </c>
      <c r="AX410" s="243" t="s">
        <v>71</v>
      </c>
      <c r="AY410" s="244" t="s">
        <v>196</v>
      </c>
    </row>
    <row r="411" spans="2:51" s="250" customFormat="1" ht="13.5">
      <c r="B411" s="249"/>
      <c r="D411" s="238" t="s">
        <v>206</v>
      </c>
      <c r="E411" s="251" t="s">
        <v>5</v>
      </c>
      <c r="F411" s="252" t="s">
        <v>691</v>
      </c>
      <c r="H411" s="253">
        <v>36.03</v>
      </c>
      <c r="I411" s="28"/>
      <c r="L411" s="249"/>
      <c r="M411" s="254"/>
      <c r="N411" s="255"/>
      <c r="O411" s="255"/>
      <c r="P411" s="255"/>
      <c r="Q411" s="255"/>
      <c r="R411" s="255"/>
      <c r="S411" s="255"/>
      <c r="T411" s="256"/>
      <c r="AT411" s="251" t="s">
        <v>206</v>
      </c>
      <c r="AU411" s="251" t="s">
        <v>80</v>
      </c>
      <c r="AV411" s="250" t="s">
        <v>80</v>
      </c>
      <c r="AW411" s="250" t="s">
        <v>34</v>
      </c>
      <c r="AX411" s="250" t="s">
        <v>71</v>
      </c>
      <c r="AY411" s="251" t="s">
        <v>196</v>
      </c>
    </row>
    <row r="412" spans="2:51" s="258" customFormat="1" ht="13.5">
      <c r="B412" s="257"/>
      <c r="D412" s="238" t="s">
        <v>206</v>
      </c>
      <c r="E412" s="259" t="s">
        <v>5</v>
      </c>
      <c r="F412" s="260" t="s">
        <v>209</v>
      </c>
      <c r="H412" s="261">
        <v>36.03</v>
      </c>
      <c r="I412" s="29"/>
      <c r="L412" s="257"/>
      <c r="M412" s="262"/>
      <c r="N412" s="263"/>
      <c r="O412" s="263"/>
      <c r="P412" s="263"/>
      <c r="Q412" s="263"/>
      <c r="R412" s="263"/>
      <c r="S412" s="263"/>
      <c r="T412" s="264"/>
      <c r="AT412" s="259" t="s">
        <v>206</v>
      </c>
      <c r="AU412" s="259" t="s">
        <v>80</v>
      </c>
      <c r="AV412" s="258" t="s">
        <v>203</v>
      </c>
      <c r="AW412" s="258" t="s">
        <v>34</v>
      </c>
      <c r="AX412" s="258" t="s">
        <v>78</v>
      </c>
      <c r="AY412" s="259" t="s">
        <v>196</v>
      </c>
    </row>
    <row r="413" spans="2:65" s="140" customFormat="1" ht="25.5" customHeight="1">
      <c r="B413" s="141"/>
      <c r="C413" s="266" t="s">
        <v>692</v>
      </c>
      <c r="D413" s="266" t="s">
        <v>297</v>
      </c>
      <c r="E413" s="267" t="s">
        <v>693</v>
      </c>
      <c r="F413" s="268" t="s">
        <v>694</v>
      </c>
      <c r="G413" s="269" t="s">
        <v>330</v>
      </c>
      <c r="H413" s="270">
        <v>36.751</v>
      </c>
      <c r="I413" s="30"/>
      <c r="J413" s="271">
        <f>ROUND(I413*H413,2)</f>
        <v>0</v>
      </c>
      <c r="K413" s="268" t="s">
        <v>202</v>
      </c>
      <c r="L413" s="272"/>
      <c r="M413" s="273" t="s">
        <v>5</v>
      </c>
      <c r="N413" s="274" t="s">
        <v>42</v>
      </c>
      <c r="O413" s="142"/>
      <c r="P413" s="235">
        <f>O413*H413</f>
        <v>0</v>
      </c>
      <c r="Q413" s="235">
        <v>0.0024</v>
      </c>
      <c r="R413" s="235">
        <f>Q413*H413</f>
        <v>0.08820239999999999</v>
      </c>
      <c r="S413" s="235">
        <v>0</v>
      </c>
      <c r="T413" s="236">
        <f>S413*H413</f>
        <v>0</v>
      </c>
      <c r="AR413" s="128" t="s">
        <v>230</v>
      </c>
      <c r="AT413" s="128" t="s">
        <v>297</v>
      </c>
      <c r="AU413" s="128" t="s">
        <v>80</v>
      </c>
      <c r="AY413" s="128" t="s">
        <v>196</v>
      </c>
      <c r="BE413" s="237">
        <f>IF(N413="základní",J413,0)</f>
        <v>0</v>
      </c>
      <c r="BF413" s="237">
        <f>IF(N413="snížená",J413,0)</f>
        <v>0</v>
      </c>
      <c r="BG413" s="237">
        <f>IF(N413="zákl. přenesená",J413,0)</f>
        <v>0</v>
      </c>
      <c r="BH413" s="237">
        <f>IF(N413="sníž. přenesená",J413,0)</f>
        <v>0</v>
      </c>
      <c r="BI413" s="237">
        <f>IF(N413="nulová",J413,0)</f>
        <v>0</v>
      </c>
      <c r="BJ413" s="128" t="s">
        <v>78</v>
      </c>
      <c r="BK413" s="237">
        <f>ROUND(I413*H413,2)</f>
        <v>0</v>
      </c>
      <c r="BL413" s="128" t="s">
        <v>203</v>
      </c>
      <c r="BM413" s="128" t="s">
        <v>695</v>
      </c>
    </row>
    <row r="414" spans="2:51" s="250" customFormat="1" ht="13.5">
      <c r="B414" s="249"/>
      <c r="D414" s="238" t="s">
        <v>206</v>
      </c>
      <c r="F414" s="252" t="s">
        <v>696</v>
      </c>
      <c r="H414" s="253">
        <v>36.751</v>
      </c>
      <c r="I414" s="28"/>
      <c r="L414" s="249"/>
      <c r="M414" s="254"/>
      <c r="N414" s="255"/>
      <c r="O414" s="255"/>
      <c r="P414" s="255"/>
      <c r="Q414" s="255"/>
      <c r="R414" s="255"/>
      <c r="S414" s="255"/>
      <c r="T414" s="256"/>
      <c r="AT414" s="251" t="s">
        <v>206</v>
      </c>
      <c r="AU414" s="251" t="s">
        <v>80</v>
      </c>
      <c r="AV414" s="250" t="s">
        <v>80</v>
      </c>
      <c r="AW414" s="250" t="s">
        <v>6</v>
      </c>
      <c r="AX414" s="250" t="s">
        <v>78</v>
      </c>
      <c r="AY414" s="251" t="s">
        <v>196</v>
      </c>
    </row>
    <row r="415" spans="2:65" s="140" customFormat="1" ht="25.5" customHeight="1">
      <c r="B415" s="141"/>
      <c r="C415" s="227" t="s">
        <v>488</v>
      </c>
      <c r="D415" s="227" t="s">
        <v>198</v>
      </c>
      <c r="E415" s="228" t="s">
        <v>697</v>
      </c>
      <c r="F415" s="229" t="s">
        <v>698</v>
      </c>
      <c r="G415" s="230" t="s">
        <v>330</v>
      </c>
      <c r="H415" s="231">
        <v>36.03</v>
      </c>
      <c r="I415" s="26"/>
      <c r="J415" s="232">
        <f>ROUND(I415*H415,2)</f>
        <v>0</v>
      </c>
      <c r="K415" s="229" t="s">
        <v>202</v>
      </c>
      <c r="L415" s="141"/>
      <c r="M415" s="233" t="s">
        <v>5</v>
      </c>
      <c r="N415" s="234" t="s">
        <v>42</v>
      </c>
      <c r="O415" s="142"/>
      <c r="P415" s="235">
        <f>O415*H415</f>
        <v>0</v>
      </c>
      <c r="Q415" s="235">
        <v>0.00268</v>
      </c>
      <c r="R415" s="235">
        <f>Q415*H415</f>
        <v>0.0965604</v>
      </c>
      <c r="S415" s="235">
        <v>0</v>
      </c>
      <c r="T415" s="236">
        <f>S415*H415</f>
        <v>0</v>
      </c>
      <c r="AR415" s="128" t="s">
        <v>203</v>
      </c>
      <c r="AT415" s="128" t="s">
        <v>198</v>
      </c>
      <c r="AU415" s="128" t="s">
        <v>80</v>
      </c>
      <c r="AY415" s="128" t="s">
        <v>196</v>
      </c>
      <c r="BE415" s="237">
        <f>IF(N415="základní",J415,0)</f>
        <v>0</v>
      </c>
      <c r="BF415" s="237">
        <f>IF(N415="snížená",J415,0)</f>
        <v>0</v>
      </c>
      <c r="BG415" s="237">
        <f>IF(N415="zákl. přenesená",J415,0)</f>
        <v>0</v>
      </c>
      <c r="BH415" s="237">
        <f>IF(N415="sníž. přenesená",J415,0)</f>
        <v>0</v>
      </c>
      <c r="BI415" s="237">
        <f>IF(N415="nulová",J415,0)</f>
        <v>0</v>
      </c>
      <c r="BJ415" s="128" t="s">
        <v>78</v>
      </c>
      <c r="BK415" s="237">
        <f>ROUND(I415*H415,2)</f>
        <v>0</v>
      </c>
      <c r="BL415" s="128" t="s">
        <v>203</v>
      </c>
      <c r="BM415" s="128" t="s">
        <v>699</v>
      </c>
    </row>
    <row r="416" spans="2:51" s="243" customFormat="1" ht="13.5">
      <c r="B416" s="242"/>
      <c r="D416" s="238" t="s">
        <v>206</v>
      </c>
      <c r="E416" s="244" t="s">
        <v>5</v>
      </c>
      <c r="F416" s="245" t="s">
        <v>690</v>
      </c>
      <c r="H416" s="244" t="s">
        <v>5</v>
      </c>
      <c r="I416" s="27"/>
      <c r="L416" s="242"/>
      <c r="M416" s="246"/>
      <c r="N416" s="247"/>
      <c r="O416" s="247"/>
      <c r="P416" s="247"/>
      <c r="Q416" s="247"/>
      <c r="R416" s="247"/>
      <c r="S416" s="247"/>
      <c r="T416" s="248"/>
      <c r="AT416" s="244" t="s">
        <v>206</v>
      </c>
      <c r="AU416" s="244" t="s">
        <v>80</v>
      </c>
      <c r="AV416" s="243" t="s">
        <v>78</v>
      </c>
      <c r="AW416" s="243" t="s">
        <v>34</v>
      </c>
      <c r="AX416" s="243" t="s">
        <v>71</v>
      </c>
      <c r="AY416" s="244" t="s">
        <v>196</v>
      </c>
    </row>
    <row r="417" spans="2:51" s="250" customFormat="1" ht="13.5">
      <c r="B417" s="249"/>
      <c r="D417" s="238" t="s">
        <v>206</v>
      </c>
      <c r="E417" s="251" t="s">
        <v>5</v>
      </c>
      <c r="F417" s="252" t="s">
        <v>691</v>
      </c>
      <c r="H417" s="253">
        <v>36.03</v>
      </c>
      <c r="I417" s="28"/>
      <c r="L417" s="249"/>
      <c r="M417" s="254"/>
      <c r="N417" s="255"/>
      <c r="O417" s="255"/>
      <c r="P417" s="255"/>
      <c r="Q417" s="255"/>
      <c r="R417" s="255"/>
      <c r="S417" s="255"/>
      <c r="T417" s="256"/>
      <c r="AT417" s="251" t="s">
        <v>206</v>
      </c>
      <c r="AU417" s="251" t="s">
        <v>80</v>
      </c>
      <c r="AV417" s="250" t="s">
        <v>80</v>
      </c>
      <c r="AW417" s="250" t="s">
        <v>34</v>
      </c>
      <c r="AX417" s="250" t="s">
        <v>71</v>
      </c>
      <c r="AY417" s="251" t="s">
        <v>196</v>
      </c>
    </row>
    <row r="418" spans="2:51" s="258" customFormat="1" ht="13.5">
      <c r="B418" s="257"/>
      <c r="D418" s="238" t="s">
        <v>206</v>
      </c>
      <c r="E418" s="259" t="s">
        <v>5</v>
      </c>
      <c r="F418" s="260" t="s">
        <v>209</v>
      </c>
      <c r="H418" s="261">
        <v>36.03</v>
      </c>
      <c r="I418" s="29"/>
      <c r="L418" s="257"/>
      <c r="M418" s="262"/>
      <c r="N418" s="263"/>
      <c r="O418" s="263"/>
      <c r="P418" s="263"/>
      <c r="Q418" s="263"/>
      <c r="R418" s="263"/>
      <c r="S418" s="263"/>
      <c r="T418" s="264"/>
      <c r="AT418" s="259" t="s">
        <v>206</v>
      </c>
      <c r="AU418" s="259" t="s">
        <v>80</v>
      </c>
      <c r="AV418" s="258" t="s">
        <v>203</v>
      </c>
      <c r="AW418" s="258" t="s">
        <v>34</v>
      </c>
      <c r="AX418" s="258" t="s">
        <v>78</v>
      </c>
      <c r="AY418" s="259" t="s">
        <v>196</v>
      </c>
    </row>
    <row r="419" spans="2:65" s="140" customFormat="1" ht="25.5" customHeight="1">
      <c r="B419" s="141"/>
      <c r="C419" s="227" t="s">
        <v>700</v>
      </c>
      <c r="D419" s="227" t="s">
        <v>198</v>
      </c>
      <c r="E419" s="228" t="s">
        <v>701</v>
      </c>
      <c r="F419" s="229" t="s">
        <v>702</v>
      </c>
      <c r="G419" s="230" t="s">
        <v>330</v>
      </c>
      <c r="H419" s="231">
        <v>343.234</v>
      </c>
      <c r="I419" s="26"/>
      <c r="J419" s="232">
        <f>ROUND(I419*H419,2)</f>
        <v>0</v>
      </c>
      <c r="K419" s="229" t="s">
        <v>202</v>
      </c>
      <c r="L419" s="141"/>
      <c r="M419" s="233" t="s">
        <v>5</v>
      </c>
      <c r="N419" s="234" t="s">
        <v>42</v>
      </c>
      <c r="O419" s="142"/>
      <c r="P419" s="235">
        <f>O419*H419</f>
        <v>0</v>
      </c>
      <c r="Q419" s="235">
        <v>0.00938</v>
      </c>
      <c r="R419" s="235">
        <f>Q419*H419</f>
        <v>3.2195349199999996</v>
      </c>
      <c r="S419" s="235">
        <v>0</v>
      </c>
      <c r="T419" s="236">
        <f>S419*H419</f>
        <v>0</v>
      </c>
      <c r="AR419" s="128" t="s">
        <v>203</v>
      </c>
      <c r="AT419" s="128" t="s">
        <v>198</v>
      </c>
      <c r="AU419" s="128" t="s">
        <v>80</v>
      </c>
      <c r="AY419" s="128" t="s">
        <v>196</v>
      </c>
      <c r="BE419" s="237">
        <f>IF(N419="základní",J419,0)</f>
        <v>0</v>
      </c>
      <c r="BF419" s="237">
        <f>IF(N419="snížená",J419,0)</f>
        <v>0</v>
      </c>
      <c r="BG419" s="237">
        <f>IF(N419="zákl. přenesená",J419,0)</f>
        <v>0</v>
      </c>
      <c r="BH419" s="237">
        <f>IF(N419="sníž. přenesená",J419,0)</f>
        <v>0</v>
      </c>
      <c r="BI419" s="237">
        <f>IF(N419="nulová",J419,0)</f>
        <v>0</v>
      </c>
      <c r="BJ419" s="128" t="s">
        <v>78</v>
      </c>
      <c r="BK419" s="237">
        <f>ROUND(I419*H419,2)</f>
        <v>0</v>
      </c>
      <c r="BL419" s="128" t="s">
        <v>203</v>
      </c>
      <c r="BM419" s="128" t="s">
        <v>703</v>
      </c>
    </row>
    <row r="420" spans="2:47" s="140" customFormat="1" ht="283.5">
      <c r="B420" s="141"/>
      <c r="D420" s="238" t="s">
        <v>204</v>
      </c>
      <c r="F420" s="239" t="s">
        <v>689</v>
      </c>
      <c r="I420" s="22"/>
      <c r="L420" s="141"/>
      <c r="M420" s="240"/>
      <c r="N420" s="142"/>
      <c r="O420" s="142"/>
      <c r="P420" s="142"/>
      <c r="Q420" s="142"/>
      <c r="R420" s="142"/>
      <c r="S420" s="142"/>
      <c r="T420" s="241"/>
      <c r="AT420" s="128" t="s">
        <v>204</v>
      </c>
      <c r="AU420" s="128" t="s">
        <v>80</v>
      </c>
    </row>
    <row r="421" spans="2:65" s="140" customFormat="1" ht="25.5" customHeight="1">
      <c r="B421" s="141"/>
      <c r="C421" s="266" t="s">
        <v>492</v>
      </c>
      <c r="D421" s="266" t="s">
        <v>297</v>
      </c>
      <c r="E421" s="267" t="s">
        <v>704</v>
      </c>
      <c r="F421" s="268" t="s">
        <v>705</v>
      </c>
      <c r="G421" s="269" t="s">
        <v>330</v>
      </c>
      <c r="H421" s="270">
        <v>350.099</v>
      </c>
      <c r="I421" s="30"/>
      <c r="J421" s="271">
        <f>ROUND(I421*H421,2)</f>
        <v>0</v>
      </c>
      <c r="K421" s="268" t="s">
        <v>202</v>
      </c>
      <c r="L421" s="272"/>
      <c r="M421" s="273" t="s">
        <v>5</v>
      </c>
      <c r="N421" s="274" t="s">
        <v>42</v>
      </c>
      <c r="O421" s="142"/>
      <c r="P421" s="235">
        <f>O421*H421</f>
        <v>0</v>
      </c>
      <c r="Q421" s="235">
        <v>0.0135</v>
      </c>
      <c r="R421" s="235">
        <f>Q421*H421</f>
        <v>4.7263364999999995</v>
      </c>
      <c r="S421" s="235">
        <v>0</v>
      </c>
      <c r="T421" s="236">
        <f>S421*H421</f>
        <v>0</v>
      </c>
      <c r="AR421" s="128" t="s">
        <v>230</v>
      </c>
      <c r="AT421" s="128" t="s">
        <v>297</v>
      </c>
      <c r="AU421" s="128" t="s">
        <v>80</v>
      </c>
      <c r="AY421" s="128" t="s">
        <v>196</v>
      </c>
      <c r="BE421" s="237">
        <f>IF(N421="základní",J421,0)</f>
        <v>0</v>
      </c>
      <c r="BF421" s="237">
        <f>IF(N421="snížená",J421,0)</f>
        <v>0</v>
      </c>
      <c r="BG421" s="237">
        <f>IF(N421="zákl. přenesená",J421,0)</f>
        <v>0</v>
      </c>
      <c r="BH421" s="237">
        <f>IF(N421="sníž. přenesená",J421,0)</f>
        <v>0</v>
      </c>
      <c r="BI421" s="237">
        <f>IF(N421="nulová",J421,0)</f>
        <v>0</v>
      </c>
      <c r="BJ421" s="128" t="s">
        <v>78</v>
      </c>
      <c r="BK421" s="237">
        <f>ROUND(I421*H421,2)</f>
        <v>0</v>
      </c>
      <c r="BL421" s="128" t="s">
        <v>203</v>
      </c>
      <c r="BM421" s="128" t="s">
        <v>706</v>
      </c>
    </row>
    <row r="422" spans="2:51" s="250" customFormat="1" ht="13.5">
      <c r="B422" s="249"/>
      <c r="D422" s="238" t="s">
        <v>206</v>
      </c>
      <c r="F422" s="252" t="s">
        <v>707</v>
      </c>
      <c r="H422" s="253">
        <v>350.099</v>
      </c>
      <c r="I422" s="28"/>
      <c r="L422" s="249"/>
      <c r="M422" s="254"/>
      <c r="N422" s="255"/>
      <c r="O422" s="255"/>
      <c r="P422" s="255"/>
      <c r="Q422" s="255"/>
      <c r="R422" s="255"/>
      <c r="S422" s="255"/>
      <c r="T422" s="256"/>
      <c r="AT422" s="251" t="s">
        <v>206</v>
      </c>
      <c r="AU422" s="251" t="s">
        <v>80</v>
      </c>
      <c r="AV422" s="250" t="s">
        <v>80</v>
      </c>
      <c r="AW422" s="250" t="s">
        <v>6</v>
      </c>
      <c r="AX422" s="250" t="s">
        <v>78</v>
      </c>
      <c r="AY422" s="251" t="s">
        <v>196</v>
      </c>
    </row>
    <row r="423" spans="2:65" s="140" customFormat="1" ht="25.5" customHeight="1">
      <c r="B423" s="141"/>
      <c r="C423" s="227" t="s">
        <v>708</v>
      </c>
      <c r="D423" s="227" t="s">
        <v>198</v>
      </c>
      <c r="E423" s="228" t="s">
        <v>709</v>
      </c>
      <c r="F423" s="229" t="s">
        <v>710</v>
      </c>
      <c r="G423" s="230" t="s">
        <v>330</v>
      </c>
      <c r="H423" s="231">
        <v>343.234</v>
      </c>
      <c r="I423" s="26"/>
      <c r="J423" s="232">
        <f>ROUND(I423*H423,2)</f>
        <v>0</v>
      </c>
      <c r="K423" s="229" t="s">
        <v>202</v>
      </c>
      <c r="L423" s="141"/>
      <c r="M423" s="233" t="s">
        <v>5</v>
      </c>
      <c r="N423" s="234" t="s">
        <v>42</v>
      </c>
      <c r="O423" s="142"/>
      <c r="P423" s="235">
        <f>O423*H423</f>
        <v>0</v>
      </c>
      <c r="Q423" s="235">
        <v>0.00288</v>
      </c>
      <c r="R423" s="235">
        <f>Q423*H423</f>
        <v>0.98851392</v>
      </c>
      <c r="S423" s="235">
        <v>0</v>
      </c>
      <c r="T423" s="236">
        <f>S423*H423</f>
        <v>0</v>
      </c>
      <c r="AR423" s="128" t="s">
        <v>203</v>
      </c>
      <c r="AT423" s="128" t="s">
        <v>198</v>
      </c>
      <c r="AU423" s="128" t="s">
        <v>80</v>
      </c>
      <c r="AY423" s="128" t="s">
        <v>196</v>
      </c>
      <c r="BE423" s="237">
        <f>IF(N423="základní",J423,0)</f>
        <v>0</v>
      </c>
      <c r="BF423" s="237">
        <f>IF(N423="snížená",J423,0)</f>
        <v>0</v>
      </c>
      <c r="BG423" s="237">
        <f>IF(N423="zákl. přenesená",J423,0)</f>
        <v>0</v>
      </c>
      <c r="BH423" s="237">
        <f>IF(N423="sníž. přenesená",J423,0)</f>
        <v>0</v>
      </c>
      <c r="BI423" s="237">
        <f>IF(N423="nulová",J423,0)</f>
        <v>0</v>
      </c>
      <c r="BJ423" s="128" t="s">
        <v>78</v>
      </c>
      <c r="BK423" s="237">
        <f>ROUND(I423*H423,2)</f>
        <v>0</v>
      </c>
      <c r="BL423" s="128" t="s">
        <v>203</v>
      </c>
      <c r="BM423" s="128" t="s">
        <v>711</v>
      </c>
    </row>
    <row r="424" spans="2:65" s="140" customFormat="1" ht="38.25" customHeight="1">
      <c r="B424" s="141"/>
      <c r="C424" s="227" t="s">
        <v>496</v>
      </c>
      <c r="D424" s="227" t="s">
        <v>198</v>
      </c>
      <c r="E424" s="228" t="s">
        <v>712</v>
      </c>
      <c r="F424" s="229" t="s">
        <v>713</v>
      </c>
      <c r="G424" s="230" t="s">
        <v>304</v>
      </c>
      <c r="H424" s="231">
        <v>5.72</v>
      </c>
      <c r="I424" s="26"/>
      <c r="J424" s="232">
        <f>ROUND(I424*H424,2)</f>
        <v>0</v>
      </c>
      <c r="K424" s="229" t="s">
        <v>202</v>
      </c>
      <c r="L424" s="141"/>
      <c r="M424" s="233" t="s">
        <v>5</v>
      </c>
      <c r="N424" s="234" t="s">
        <v>42</v>
      </c>
      <c r="O424" s="142"/>
      <c r="P424" s="235">
        <f>O424*H424</f>
        <v>0</v>
      </c>
      <c r="Q424" s="235">
        <v>0.00339</v>
      </c>
      <c r="R424" s="235">
        <f>Q424*H424</f>
        <v>0.019390799999999996</v>
      </c>
      <c r="S424" s="235">
        <v>0</v>
      </c>
      <c r="T424" s="236">
        <f>S424*H424</f>
        <v>0</v>
      </c>
      <c r="AR424" s="128" t="s">
        <v>203</v>
      </c>
      <c r="AT424" s="128" t="s">
        <v>198</v>
      </c>
      <c r="AU424" s="128" t="s">
        <v>80</v>
      </c>
      <c r="AY424" s="128" t="s">
        <v>196</v>
      </c>
      <c r="BE424" s="237">
        <f>IF(N424="základní",J424,0)</f>
        <v>0</v>
      </c>
      <c r="BF424" s="237">
        <f>IF(N424="snížená",J424,0)</f>
        <v>0</v>
      </c>
      <c r="BG424" s="237">
        <f>IF(N424="zákl. přenesená",J424,0)</f>
        <v>0</v>
      </c>
      <c r="BH424" s="237">
        <f>IF(N424="sníž. přenesená",J424,0)</f>
        <v>0</v>
      </c>
      <c r="BI424" s="237">
        <f>IF(N424="nulová",J424,0)</f>
        <v>0</v>
      </c>
      <c r="BJ424" s="128" t="s">
        <v>78</v>
      </c>
      <c r="BK424" s="237">
        <f>ROUND(I424*H424,2)</f>
        <v>0</v>
      </c>
      <c r="BL424" s="128" t="s">
        <v>203</v>
      </c>
      <c r="BM424" s="128" t="s">
        <v>714</v>
      </c>
    </row>
    <row r="425" spans="2:47" s="140" customFormat="1" ht="189">
      <c r="B425" s="141"/>
      <c r="D425" s="238" t="s">
        <v>204</v>
      </c>
      <c r="F425" s="239" t="s">
        <v>715</v>
      </c>
      <c r="I425" s="22"/>
      <c r="L425" s="141"/>
      <c r="M425" s="240"/>
      <c r="N425" s="142"/>
      <c r="O425" s="142"/>
      <c r="P425" s="142"/>
      <c r="Q425" s="142"/>
      <c r="R425" s="142"/>
      <c r="S425" s="142"/>
      <c r="T425" s="241"/>
      <c r="AT425" s="128" t="s">
        <v>204</v>
      </c>
      <c r="AU425" s="128" t="s">
        <v>80</v>
      </c>
    </row>
    <row r="426" spans="2:65" s="140" customFormat="1" ht="25.5" customHeight="1">
      <c r="B426" s="141"/>
      <c r="C426" s="266" t="s">
        <v>716</v>
      </c>
      <c r="D426" s="266" t="s">
        <v>297</v>
      </c>
      <c r="E426" s="267" t="s">
        <v>717</v>
      </c>
      <c r="F426" s="268" t="s">
        <v>718</v>
      </c>
      <c r="G426" s="269" t="s">
        <v>330</v>
      </c>
      <c r="H426" s="270">
        <v>1.888</v>
      </c>
      <c r="I426" s="30"/>
      <c r="J426" s="271">
        <f>ROUND(I426*H426,2)</f>
        <v>0</v>
      </c>
      <c r="K426" s="268" t="s">
        <v>202</v>
      </c>
      <c r="L426" s="272"/>
      <c r="M426" s="273" t="s">
        <v>5</v>
      </c>
      <c r="N426" s="274" t="s">
        <v>42</v>
      </c>
      <c r="O426" s="142"/>
      <c r="P426" s="235">
        <f>O426*H426</f>
        <v>0</v>
      </c>
      <c r="Q426" s="235">
        <v>0.006</v>
      </c>
      <c r="R426" s="235">
        <f>Q426*H426</f>
        <v>0.011328</v>
      </c>
      <c r="S426" s="235">
        <v>0</v>
      </c>
      <c r="T426" s="236">
        <f>S426*H426</f>
        <v>0</v>
      </c>
      <c r="AR426" s="128" t="s">
        <v>230</v>
      </c>
      <c r="AT426" s="128" t="s">
        <v>297</v>
      </c>
      <c r="AU426" s="128" t="s">
        <v>80</v>
      </c>
      <c r="AY426" s="128" t="s">
        <v>196</v>
      </c>
      <c r="BE426" s="237">
        <f>IF(N426="základní",J426,0)</f>
        <v>0</v>
      </c>
      <c r="BF426" s="237">
        <f>IF(N426="snížená",J426,0)</f>
        <v>0</v>
      </c>
      <c r="BG426" s="237">
        <f>IF(N426="zákl. přenesená",J426,0)</f>
        <v>0</v>
      </c>
      <c r="BH426" s="237">
        <f>IF(N426="sníž. přenesená",J426,0)</f>
        <v>0</v>
      </c>
      <c r="BI426" s="237">
        <f>IF(N426="nulová",J426,0)</f>
        <v>0</v>
      </c>
      <c r="BJ426" s="128" t="s">
        <v>78</v>
      </c>
      <c r="BK426" s="237">
        <f>ROUND(I426*H426,2)</f>
        <v>0</v>
      </c>
      <c r="BL426" s="128" t="s">
        <v>203</v>
      </c>
      <c r="BM426" s="128" t="s">
        <v>719</v>
      </c>
    </row>
    <row r="427" spans="2:51" s="250" customFormat="1" ht="13.5">
      <c r="B427" s="249"/>
      <c r="D427" s="238" t="s">
        <v>206</v>
      </c>
      <c r="F427" s="252" t="s">
        <v>720</v>
      </c>
      <c r="H427" s="253">
        <v>1.888</v>
      </c>
      <c r="I427" s="28"/>
      <c r="L427" s="249"/>
      <c r="M427" s="254"/>
      <c r="N427" s="255"/>
      <c r="O427" s="255"/>
      <c r="P427" s="255"/>
      <c r="Q427" s="255"/>
      <c r="R427" s="255"/>
      <c r="S427" s="255"/>
      <c r="T427" s="256"/>
      <c r="AT427" s="251" t="s">
        <v>206</v>
      </c>
      <c r="AU427" s="251" t="s">
        <v>80</v>
      </c>
      <c r="AV427" s="250" t="s">
        <v>80</v>
      </c>
      <c r="AW427" s="250" t="s">
        <v>6</v>
      </c>
      <c r="AX427" s="250" t="s">
        <v>78</v>
      </c>
      <c r="AY427" s="251" t="s">
        <v>196</v>
      </c>
    </row>
    <row r="428" spans="2:65" s="140" customFormat="1" ht="25.5" customHeight="1">
      <c r="B428" s="141"/>
      <c r="C428" s="227" t="s">
        <v>499</v>
      </c>
      <c r="D428" s="227" t="s">
        <v>198</v>
      </c>
      <c r="E428" s="228" t="s">
        <v>709</v>
      </c>
      <c r="F428" s="229" t="s">
        <v>710</v>
      </c>
      <c r="G428" s="230" t="s">
        <v>330</v>
      </c>
      <c r="H428" s="231">
        <v>1.716</v>
      </c>
      <c r="I428" s="26"/>
      <c r="J428" s="232">
        <f>ROUND(I428*H428,2)</f>
        <v>0</v>
      </c>
      <c r="K428" s="229" t="s">
        <v>202</v>
      </c>
      <c r="L428" s="141"/>
      <c r="M428" s="233" t="s">
        <v>5</v>
      </c>
      <c r="N428" s="234" t="s">
        <v>42</v>
      </c>
      <c r="O428" s="142"/>
      <c r="P428" s="235">
        <f>O428*H428</f>
        <v>0</v>
      </c>
      <c r="Q428" s="235">
        <v>0.00288</v>
      </c>
      <c r="R428" s="235">
        <f>Q428*H428</f>
        <v>0.004942080000000001</v>
      </c>
      <c r="S428" s="235">
        <v>0</v>
      </c>
      <c r="T428" s="236">
        <f>S428*H428</f>
        <v>0</v>
      </c>
      <c r="AR428" s="128" t="s">
        <v>203</v>
      </c>
      <c r="AT428" s="128" t="s">
        <v>198</v>
      </c>
      <c r="AU428" s="128" t="s">
        <v>80</v>
      </c>
      <c r="AY428" s="128" t="s">
        <v>196</v>
      </c>
      <c r="BE428" s="237">
        <f>IF(N428="základní",J428,0)</f>
        <v>0</v>
      </c>
      <c r="BF428" s="237">
        <f>IF(N428="snížená",J428,0)</f>
        <v>0</v>
      </c>
      <c r="BG428" s="237">
        <f>IF(N428="zákl. přenesená",J428,0)</f>
        <v>0</v>
      </c>
      <c r="BH428" s="237">
        <f>IF(N428="sníž. přenesená",J428,0)</f>
        <v>0</v>
      </c>
      <c r="BI428" s="237">
        <f>IF(N428="nulová",J428,0)</f>
        <v>0</v>
      </c>
      <c r="BJ428" s="128" t="s">
        <v>78</v>
      </c>
      <c r="BK428" s="237">
        <f>ROUND(I428*H428,2)</f>
        <v>0</v>
      </c>
      <c r="BL428" s="128" t="s">
        <v>203</v>
      </c>
      <c r="BM428" s="128" t="s">
        <v>721</v>
      </c>
    </row>
    <row r="429" spans="2:65" s="140" customFormat="1" ht="25.5" customHeight="1">
      <c r="B429" s="141"/>
      <c r="C429" s="227" t="s">
        <v>722</v>
      </c>
      <c r="D429" s="227" t="s">
        <v>198</v>
      </c>
      <c r="E429" s="228" t="s">
        <v>723</v>
      </c>
      <c r="F429" s="229" t="s">
        <v>724</v>
      </c>
      <c r="G429" s="230" t="s">
        <v>330</v>
      </c>
      <c r="H429" s="231">
        <v>504.27</v>
      </c>
      <c r="I429" s="26"/>
      <c r="J429" s="232">
        <f>ROUND(I429*H429,2)</f>
        <v>0</v>
      </c>
      <c r="K429" s="229" t="s">
        <v>202</v>
      </c>
      <c r="L429" s="141"/>
      <c r="M429" s="233" t="s">
        <v>5</v>
      </c>
      <c r="N429" s="234" t="s">
        <v>42</v>
      </c>
      <c r="O429" s="142"/>
      <c r="P429" s="235">
        <f>O429*H429</f>
        <v>0</v>
      </c>
      <c r="Q429" s="235">
        <v>0</v>
      </c>
      <c r="R429" s="235">
        <f>Q429*H429</f>
        <v>0</v>
      </c>
      <c r="S429" s="235">
        <v>0</v>
      </c>
      <c r="T429" s="236">
        <f>S429*H429</f>
        <v>0</v>
      </c>
      <c r="AR429" s="128" t="s">
        <v>203</v>
      </c>
      <c r="AT429" s="128" t="s">
        <v>198</v>
      </c>
      <c r="AU429" s="128" t="s">
        <v>80</v>
      </c>
      <c r="AY429" s="128" t="s">
        <v>196</v>
      </c>
      <c r="BE429" s="237">
        <f>IF(N429="základní",J429,0)</f>
        <v>0</v>
      </c>
      <c r="BF429" s="237">
        <f>IF(N429="snížená",J429,0)</f>
        <v>0</v>
      </c>
      <c r="BG429" s="237">
        <f>IF(N429="zákl. přenesená",J429,0)</f>
        <v>0</v>
      </c>
      <c r="BH429" s="237">
        <f>IF(N429="sníž. přenesená",J429,0)</f>
        <v>0</v>
      </c>
      <c r="BI429" s="237">
        <f>IF(N429="nulová",J429,0)</f>
        <v>0</v>
      </c>
      <c r="BJ429" s="128" t="s">
        <v>78</v>
      </c>
      <c r="BK429" s="237">
        <f>ROUND(I429*H429,2)</f>
        <v>0</v>
      </c>
      <c r="BL429" s="128" t="s">
        <v>203</v>
      </c>
      <c r="BM429" s="128" t="s">
        <v>725</v>
      </c>
    </row>
    <row r="430" spans="2:65" s="140" customFormat="1" ht="25.5" customHeight="1">
      <c r="B430" s="141"/>
      <c r="C430" s="227" t="s">
        <v>504</v>
      </c>
      <c r="D430" s="227" t="s">
        <v>198</v>
      </c>
      <c r="E430" s="228" t="s">
        <v>726</v>
      </c>
      <c r="F430" s="229" t="s">
        <v>727</v>
      </c>
      <c r="G430" s="230" t="s">
        <v>330</v>
      </c>
      <c r="H430" s="231">
        <v>27.973</v>
      </c>
      <c r="I430" s="26"/>
      <c r="J430" s="232">
        <f>ROUND(I430*H430,2)</f>
        <v>0</v>
      </c>
      <c r="K430" s="229" t="s">
        <v>202</v>
      </c>
      <c r="L430" s="141"/>
      <c r="M430" s="233" t="s">
        <v>5</v>
      </c>
      <c r="N430" s="234" t="s">
        <v>42</v>
      </c>
      <c r="O430" s="142"/>
      <c r="P430" s="235">
        <f>O430*H430</f>
        <v>0</v>
      </c>
      <c r="Q430" s="235">
        <v>0.00328</v>
      </c>
      <c r="R430" s="235">
        <f>Q430*H430</f>
        <v>0.09175143999999999</v>
      </c>
      <c r="S430" s="235">
        <v>0</v>
      </c>
      <c r="T430" s="236">
        <f>S430*H430</f>
        <v>0</v>
      </c>
      <c r="AR430" s="128" t="s">
        <v>203</v>
      </c>
      <c r="AT430" s="128" t="s">
        <v>198</v>
      </c>
      <c r="AU430" s="128" t="s">
        <v>80</v>
      </c>
      <c r="AY430" s="128" t="s">
        <v>196</v>
      </c>
      <c r="BE430" s="237">
        <f>IF(N430="základní",J430,0)</f>
        <v>0</v>
      </c>
      <c r="BF430" s="237">
        <f>IF(N430="snížená",J430,0)</f>
        <v>0</v>
      </c>
      <c r="BG430" s="237">
        <f>IF(N430="zákl. přenesená",J430,0)</f>
        <v>0</v>
      </c>
      <c r="BH430" s="237">
        <f>IF(N430="sníž. přenesená",J430,0)</f>
        <v>0</v>
      </c>
      <c r="BI430" s="237">
        <f>IF(N430="nulová",J430,0)</f>
        <v>0</v>
      </c>
      <c r="BJ430" s="128" t="s">
        <v>78</v>
      </c>
      <c r="BK430" s="237">
        <f>ROUND(I430*H430,2)</f>
        <v>0</v>
      </c>
      <c r="BL430" s="128" t="s">
        <v>203</v>
      </c>
      <c r="BM430" s="128" t="s">
        <v>728</v>
      </c>
    </row>
    <row r="431" spans="2:51" s="243" customFormat="1" ht="13.5">
      <c r="B431" s="242"/>
      <c r="D431" s="238" t="s">
        <v>206</v>
      </c>
      <c r="E431" s="244" t="s">
        <v>5</v>
      </c>
      <c r="F431" s="245" t="s">
        <v>729</v>
      </c>
      <c r="H431" s="244" t="s">
        <v>5</v>
      </c>
      <c r="I431" s="27"/>
      <c r="L431" s="242"/>
      <c r="M431" s="246"/>
      <c r="N431" s="247"/>
      <c r="O431" s="247"/>
      <c r="P431" s="247"/>
      <c r="Q431" s="247"/>
      <c r="R431" s="247"/>
      <c r="S431" s="247"/>
      <c r="T431" s="248"/>
      <c r="AT431" s="244" t="s">
        <v>206</v>
      </c>
      <c r="AU431" s="244" t="s">
        <v>80</v>
      </c>
      <c r="AV431" s="243" t="s">
        <v>78</v>
      </c>
      <c r="AW431" s="243" t="s">
        <v>34</v>
      </c>
      <c r="AX431" s="243" t="s">
        <v>71</v>
      </c>
      <c r="AY431" s="244" t="s">
        <v>196</v>
      </c>
    </row>
    <row r="432" spans="2:51" s="250" customFormat="1" ht="13.5">
      <c r="B432" s="249"/>
      <c r="D432" s="238" t="s">
        <v>206</v>
      </c>
      <c r="E432" s="251" t="s">
        <v>5</v>
      </c>
      <c r="F432" s="252" t="s">
        <v>730</v>
      </c>
      <c r="H432" s="253">
        <v>27.973</v>
      </c>
      <c r="I432" s="28"/>
      <c r="L432" s="249"/>
      <c r="M432" s="254"/>
      <c r="N432" s="255"/>
      <c r="O432" s="255"/>
      <c r="P432" s="255"/>
      <c r="Q432" s="255"/>
      <c r="R432" s="255"/>
      <c r="S432" s="255"/>
      <c r="T432" s="256"/>
      <c r="AT432" s="251" t="s">
        <v>206</v>
      </c>
      <c r="AU432" s="251" t="s">
        <v>80</v>
      </c>
      <c r="AV432" s="250" t="s">
        <v>80</v>
      </c>
      <c r="AW432" s="250" t="s">
        <v>34</v>
      </c>
      <c r="AX432" s="250" t="s">
        <v>71</v>
      </c>
      <c r="AY432" s="251" t="s">
        <v>196</v>
      </c>
    </row>
    <row r="433" spans="2:51" s="258" customFormat="1" ht="13.5">
      <c r="B433" s="257"/>
      <c r="D433" s="238" t="s">
        <v>206</v>
      </c>
      <c r="E433" s="259" t="s">
        <v>5</v>
      </c>
      <c r="F433" s="260" t="s">
        <v>209</v>
      </c>
      <c r="H433" s="261">
        <v>27.973</v>
      </c>
      <c r="I433" s="29"/>
      <c r="L433" s="257"/>
      <c r="M433" s="262"/>
      <c r="N433" s="263"/>
      <c r="O433" s="263"/>
      <c r="P433" s="263"/>
      <c r="Q433" s="263"/>
      <c r="R433" s="263"/>
      <c r="S433" s="263"/>
      <c r="T433" s="264"/>
      <c r="AT433" s="259" t="s">
        <v>206</v>
      </c>
      <c r="AU433" s="259" t="s">
        <v>80</v>
      </c>
      <c r="AV433" s="258" t="s">
        <v>203</v>
      </c>
      <c r="AW433" s="258" t="s">
        <v>34</v>
      </c>
      <c r="AX433" s="258" t="s">
        <v>78</v>
      </c>
      <c r="AY433" s="259" t="s">
        <v>196</v>
      </c>
    </row>
    <row r="434" spans="2:65" s="140" customFormat="1" ht="16.5" customHeight="1">
      <c r="B434" s="141"/>
      <c r="C434" s="227" t="s">
        <v>731</v>
      </c>
      <c r="D434" s="227" t="s">
        <v>198</v>
      </c>
      <c r="E434" s="228" t="s">
        <v>732</v>
      </c>
      <c r="F434" s="229" t="s">
        <v>733</v>
      </c>
      <c r="G434" s="230" t="s">
        <v>330</v>
      </c>
      <c r="H434" s="231">
        <v>51.05</v>
      </c>
      <c r="I434" s="26"/>
      <c r="J434" s="232">
        <f>ROUND(I434*H434,2)</f>
        <v>0</v>
      </c>
      <c r="K434" s="229" t="s">
        <v>5</v>
      </c>
      <c r="L434" s="141"/>
      <c r="M434" s="233" t="s">
        <v>5</v>
      </c>
      <c r="N434" s="234" t="s">
        <v>42</v>
      </c>
      <c r="O434" s="142"/>
      <c r="P434" s="235">
        <f>O434*H434</f>
        <v>0</v>
      </c>
      <c r="Q434" s="235">
        <v>0</v>
      </c>
      <c r="R434" s="235">
        <f>Q434*H434</f>
        <v>0</v>
      </c>
      <c r="S434" s="235">
        <v>0</v>
      </c>
      <c r="T434" s="236">
        <f>S434*H434</f>
        <v>0</v>
      </c>
      <c r="AR434" s="128" t="s">
        <v>203</v>
      </c>
      <c r="AT434" s="128" t="s">
        <v>198</v>
      </c>
      <c r="AU434" s="128" t="s">
        <v>80</v>
      </c>
      <c r="AY434" s="128" t="s">
        <v>196</v>
      </c>
      <c r="BE434" s="237">
        <f>IF(N434="základní",J434,0)</f>
        <v>0</v>
      </c>
      <c r="BF434" s="237">
        <f>IF(N434="snížená",J434,0)</f>
        <v>0</v>
      </c>
      <c r="BG434" s="237">
        <f>IF(N434="zákl. přenesená",J434,0)</f>
        <v>0</v>
      </c>
      <c r="BH434" s="237">
        <f>IF(N434="sníž. přenesená",J434,0)</f>
        <v>0</v>
      </c>
      <c r="BI434" s="237">
        <f>IF(N434="nulová",J434,0)</f>
        <v>0</v>
      </c>
      <c r="BJ434" s="128" t="s">
        <v>78</v>
      </c>
      <c r="BK434" s="237">
        <f>ROUND(I434*H434,2)</f>
        <v>0</v>
      </c>
      <c r="BL434" s="128" t="s">
        <v>203</v>
      </c>
      <c r="BM434" s="128" t="s">
        <v>734</v>
      </c>
    </row>
    <row r="435" spans="2:65" s="140" customFormat="1" ht="25.5" customHeight="1">
      <c r="B435" s="141"/>
      <c r="C435" s="227" t="s">
        <v>508</v>
      </c>
      <c r="D435" s="227" t="s">
        <v>198</v>
      </c>
      <c r="E435" s="228" t="s">
        <v>735</v>
      </c>
      <c r="F435" s="229" t="s">
        <v>736</v>
      </c>
      <c r="G435" s="230" t="s">
        <v>330</v>
      </c>
      <c r="H435" s="231">
        <v>97.04</v>
      </c>
      <c r="I435" s="26"/>
      <c r="J435" s="232">
        <f>ROUND(I435*H435,2)</f>
        <v>0</v>
      </c>
      <c r="K435" s="229" t="s">
        <v>202</v>
      </c>
      <c r="L435" s="141"/>
      <c r="M435" s="233" t="s">
        <v>5</v>
      </c>
      <c r="N435" s="234" t="s">
        <v>42</v>
      </c>
      <c r="O435" s="142"/>
      <c r="P435" s="235">
        <f>O435*H435</f>
        <v>0</v>
      </c>
      <c r="Q435" s="235">
        <v>0.00947</v>
      </c>
      <c r="R435" s="235">
        <f>Q435*H435</f>
        <v>0.9189688</v>
      </c>
      <c r="S435" s="235">
        <v>0</v>
      </c>
      <c r="T435" s="236">
        <f>S435*H435</f>
        <v>0</v>
      </c>
      <c r="AR435" s="128" t="s">
        <v>203</v>
      </c>
      <c r="AT435" s="128" t="s">
        <v>198</v>
      </c>
      <c r="AU435" s="128" t="s">
        <v>80</v>
      </c>
      <c r="AY435" s="128" t="s">
        <v>196</v>
      </c>
      <c r="BE435" s="237">
        <f>IF(N435="základní",J435,0)</f>
        <v>0</v>
      </c>
      <c r="BF435" s="237">
        <f>IF(N435="snížená",J435,0)</f>
        <v>0</v>
      </c>
      <c r="BG435" s="237">
        <f>IF(N435="zákl. přenesená",J435,0)</f>
        <v>0</v>
      </c>
      <c r="BH435" s="237">
        <f>IF(N435="sníž. přenesená",J435,0)</f>
        <v>0</v>
      </c>
      <c r="BI435" s="237">
        <f>IF(N435="nulová",J435,0)</f>
        <v>0</v>
      </c>
      <c r="BJ435" s="128" t="s">
        <v>78</v>
      </c>
      <c r="BK435" s="237">
        <f>ROUND(I435*H435,2)</f>
        <v>0</v>
      </c>
      <c r="BL435" s="128" t="s">
        <v>203</v>
      </c>
      <c r="BM435" s="128" t="s">
        <v>737</v>
      </c>
    </row>
    <row r="436" spans="2:47" s="140" customFormat="1" ht="283.5">
      <c r="B436" s="141"/>
      <c r="D436" s="238" t="s">
        <v>204</v>
      </c>
      <c r="F436" s="239" t="s">
        <v>689</v>
      </c>
      <c r="I436" s="22"/>
      <c r="L436" s="141"/>
      <c r="M436" s="240"/>
      <c r="N436" s="142"/>
      <c r="O436" s="142"/>
      <c r="P436" s="142"/>
      <c r="Q436" s="142"/>
      <c r="R436" s="142"/>
      <c r="S436" s="142"/>
      <c r="T436" s="241"/>
      <c r="AT436" s="128" t="s">
        <v>204</v>
      </c>
      <c r="AU436" s="128" t="s">
        <v>80</v>
      </c>
    </row>
    <row r="437" spans="2:65" s="140" customFormat="1" ht="25.5" customHeight="1">
      <c r="B437" s="141"/>
      <c r="C437" s="266" t="s">
        <v>738</v>
      </c>
      <c r="D437" s="266" t="s">
        <v>297</v>
      </c>
      <c r="E437" s="267" t="s">
        <v>704</v>
      </c>
      <c r="F437" s="268" t="s">
        <v>705</v>
      </c>
      <c r="G437" s="269" t="s">
        <v>330</v>
      </c>
      <c r="H437" s="270">
        <v>98.981</v>
      </c>
      <c r="I437" s="30"/>
      <c r="J437" s="271">
        <f>ROUND(I437*H437,2)</f>
        <v>0</v>
      </c>
      <c r="K437" s="268" t="s">
        <v>202</v>
      </c>
      <c r="L437" s="272"/>
      <c r="M437" s="273" t="s">
        <v>5</v>
      </c>
      <c r="N437" s="274" t="s">
        <v>42</v>
      </c>
      <c r="O437" s="142"/>
      <c r="P437" s="235">
        <f>O437*H437</f>
        <v>0</v>
      </c>
      <c r="Q437" s="235">
        <v>0.0135</v>
      </c>
      <c r="R437" s="235">
        <f>Q437*H437</f>
        <v>1.3362435</v>
      </c>
      <c r="S437" s="235">
        <v>0</v>
      </c>
      <c r="T437" s="236">
        <f>S437*H437</f>
        <v>0</v>
      </c>
      <c r="AR437" s="128" t="s">
        <v>230</v>
      </c>
      <c r="AT437" s="128" t="s">
        <v>297</v>
      </c>
      <c r="AU437" s="128" t="s">
        <v>80</v>
      </c>
      <c r="AY437" s="128" t="s">
        <v>196</v>
      </c>
      <c r="BE437" s="237">
        <f>IF(N437="základní",J437,0)</f>
        <v>0</v>
      </c>
      <c r="BF437" s="237">
        <f>IF(N437="snížená",J437,0)</f>
        <v>0</v>
      </c>
      <c r="BG437" s="237">
        <f>IF(N437="zákl. přenesená",J437,0)</f>
        <v>0</v>
      </c>
      <c r="BH437" s="237">
        <f>IF(N437="sníž. přenesená",J437,0)</f>
        <v>0</v>
      </c>
      <c r="BI437" s="237">
        <f>IF(N437="nulová",J437,0)</f>
        <v>0</v>
      </c>
      <c r="BJ437" s="128" t="s">
        <v>78</v>
      </c>
      <c r="BK437" s="237">
        <f>ROUND(I437*H437,2)</f>
        <v>0</v>
      </c>
      <c r="BL437" s="128" t="s">
        <v>203</v>
      </c>
      <c r="BM437" s="128" t="s">
        <v>739</v>
      </c>
    </row>
    <row r="438" spans="2:51" s="250" customFormat="1" ht="13.5">
      <c r="B438" s="249"/>
      <c r="D438" s="238" t="s">
        <v>206</v>
      </c>
      <c r="F438" s="252" t="s">
        <v>740</v>
      </c>
      <c r="H438" s="253">
        <v>98.981</v>
      </c>
      <c r="I438" s="28"/>
      <c r="L438" s="249"/>
      <c r="M438" s="254"/>
      <c r="N438" s="255"/>
      <c r="O438" s="255"/>
      <c r="P438" s="255"/>
      <c r="Q438" s="255"/>
      <c r="R438" s="255"/>
      <c r="S438" s="255"/>
      <c r="T438" s="256"/>
      <c r="AT438" s="251" t="s">
        <v>206</v>
      </c>
      <c r="AU438" s="251" t="s">
        <v>80</v>
      </c>
      <c r="AV438" s="250" t="s">
        <v>80</v>
      </c>
      <c r="AW438" s="250" t="s">
        <v>6</v>
      </c>
      <c r="AX438" s="250" t="s">
        <v>78</v>
      </c>
      <c r="AY438" s="251" t="s">
        <v>196</v>
      </c>
    </row>
    <row r="439" spans="2:65" s="140" customFormat="1" ht="25.5" customHeight="1">
      <c r="B439" s="141"/>
      <c r="C439" s="227" t="s">
        <v>514</v>
      </c>
      <c r="D439" s="227" t="s">
        <v>198</v>
      </c>
      <c r="E439" s="228" t="s">
        <v>741</v>
      </c>
      <c r="F439" s="229" t="s">
        <v>742</v>
      </c>
      <c r="G439" s="230" t="s">
        <v>330</v>
      </c>
      <c r="H439" s="231">
        <v>97.04</v>
      </c>
      <c r="I439" s="26"/>
      <c r="J439" s="232">
        <f>ROUND(I439*H439,2)</f>
        <v>0</v>
      </c>
      <c r="K439" s="229" t="s">
        <v>202</v>
      </c>
      <c r="L439" s="141"/>
      <c r="M439" s="233" t="s">
        <v>5</v>
      </c>
      <c r="N439" s="234" t="s">
        <v>42</v>
      </c>
      <c r="O439" s="142"/>
      <c r="P439" s="235">
        <f>O439*H439</f>
        <v>0</v>
      </c>
      <c r="Q439" s="235">
        <v>0.00348</v>
      </c>
      <c r="R439" s="235">
        <f>Q439*H439</f>
        <v>0.33769920000000003</v>
      </c>
      <c r="S439" s="235">
        <v>0</v>
      </c>
      <c r="T439" s="236">
        <f>S439*H439</f>
        <v>0</v>
      </c>
      <c r="AR439" s="128" t="s">
        <v>203</v>
      </c>
      <c r="AT439" s="128" t="s">
        <v>198</v>
      </c>
      <c r="AU439" s="128" t="s">
        <v>80</v>
      </c>
      <c r="AY439" s="128" t="s">
        <v>196</v>
      </c>
      <c r="BE439" s="237">
        <f>IF(N439="základní",J439,0)</f>
        <v>0</v>
      </c>
      <c r="BF439" s="237">
        <f>IF(N439="snížená",J439,0)</f>
        <v>0</v>
      </c>
      <c r="BG439" s="237">
        <f>IF(N439="zákl. přenesená",J439,0)</f>
        <v>0</v>
      </c>
      <c r="BH439" s="237">
        <f>IF(N439="sníž. přenesená",J439,0)</f>
        <v>0</v>
      </c>
      <c r="BI439" s="237">
        <f>IF(N439="nulová",J439,0)</f>
        <v>0</v>
      </c>
      <c r="BJ439" s="128" t="s">
        <v>78</v>
      </c>
      <c r="BK439" s="237">
        <f>ROUND(I439*H439,2)</f>
        <v>0</v>
      </c>
      <c r="BL439" s="128" t="s">
        <v>203</v>
      </c>
      <c r="BM439" s="128" t="s">
        <v>743</v>
      </c>
    </row>
    <row r="440" spans="2:63" s="215" customFormat="1" ht="29.85" customHeight="1">
      <c r="B440" s="214"/>
      <c r="D440" s="216" t="s">
        <v>70</v>
      </c>
      <c r="E440" s="225" t="s">
        <v>477</v>
      </c>
      <c r="F440" s="225" t="s">
        <v>744</v>
      </c>
      <c r="I440" s="25"/>
      <c r="J440" s="226">
        <f>BK440</f>
        <v>0</v>
      </c>
      <c r="L440" s="214"/>
      <c r="M440" s="219"/>
      <c r="N440" s="220"/>
      <c r="O440" s="220"/>
      <c r="P440" s="221">
        <f>SUM(P441:P465)</f>
        <v>0</v>
      </c>
      <c r="Q440" s="220"/>
      <c r="R440" s="221">
        <f>SUM(R441:R465)</f>
        <v>198.19777566999994</v>
      </c>
      <c r="S440" s="220"/>
      <c r="T440" s="222">
        <f>SUM(T441:T465)</f>
        <v>0</v>
      </c>
      <c r="AR440" s="216" t="s">
        <v>78</v>
      </c>
      <c r="AT440" s="223" t="s">
        <v>70</v>
      </c>
      <c r="AU440" s="223" t="s">
        <v>78</v>
      </c>
      <c r="AY440" s="216" t="s">
        <v>196</v>
      </c>
      <c r="BK440" s="224">
        <f>SUM(BK441:BK465)</f>
        <v>0</v>
      </c>
    </row>
    <row r="441" spans="2:65" s="140" customFormat="1" ht="25.5" customHeight="1">
      <c r="B441" s="141"/>
      <c r="C441" s="227" t="s">
        <v>745</v>
      </c>
      <c r="D441" s="227" t="s">
        <v>198</v>
      </c>
      <c r="E441" s="228" t="s">
        <v>746</v>
      </c>
      <c r="F441" s="229" t="s">
        <v>747</v>
      </c>
      <c r="G441" s="230" t="s">
        <v>201</v>
      </c>
      <c r="H441" s="231">
        <v>19.261</v>
      </c>
      <c r="I441" s="26"/>
      <c r="J441" s="232">
        <f>ROUND(I441*H441,2)</f>
        <v>0</v>
      </c>
      <c r="K441" s="229" t="s">
        <v>202</v>
      </c>
      <c r="L441" s="141"/>
      <c r="M441" s="233" t="s">
        <v>5</v>
      </c>
      <c r="N441" s="234" t="s">
        <v>42</v>
      </c>
      <c r="O441" s="142"/>
      <c r="P441" s="235">
        <f>O441*H441</f>
        <v>0</v>
      </c>
      <c r="Q441" s="235">
        <v>2.25634</v>
      </c>
      <c r="R441" s="235">
        <f>Q441*H441</f>
        <v>43.45936473999999</v>
      </c>
      <c r="S441" s="235">
        <v>0</v>
      </c>
      <c r="T441" s="236">
        <f>S441*H441</f>
        <v>0</v>
      </c>
      <c r="AR441" s="128" t="s">
        <v>203</v>
      </c>
      <c r="AT441" s="128" t="s">
        <v>198</v>
      </c>
      <c r="AU441" s="128" t="s">
        <v>80</v>
      </c>
      <c r="AY441" s="128" t="s">
        <v>196</v>
      </c>
      <c r="BE441" s="237">
        <f>IF(N441="základní",J441,0)</f>
        <v>0</v>
      </c>
      <c r="BF441" s="237">
        <f>IF(N441="snížená",J441,0)</f>
        <v>0</v>
      </c>
      <c r="BG441" s="237">
        <f>IF(N441="zákl. přenesená",J441,0)</f>
        <v>0</v>
      </c>
      <c r="BH441" s="237">
        <f>IF(N441="sníž. přenesená",J441,0)</f>
        <v>0</v>
      </c>
      <c r="BI441" s="237">
        <f>IF(N441="nulová",J441,0)</f>
        <v>0</v>
      </c>
      <c r="BJ441" s="128" t="s">
        <v>78</v>
      </c>
      <c r="BK441" s="237">
        <f>ROUND(I441*H441,2)</f>
        <v>0</v>
      </c>
      <c r="BL441" s="128" t="s">
        <v>203</v>
      </c>
      <c r="BM441" s="128" t="s">
        <v>748</v>
      </c>
    </row>
    <row r="442" spans="2:47" s="140" customFormat="1" ht="229.5">
      <c r="B442" s="141"/>
      <c r="D442" s="238" t="s">
        <v>204</v>
      </c>
      <c r="F442" s="239" t="s">
        <v>749</v>
      </c>
      <c r="I442" s="22"/>
      <c r="L442" s="141"/>
      <c r="M442" s="240"/>
      <c r="N442" s="142"/>
      <c r="O442" s="142"/>
      <c r="P442" s="142"/>
      <c r="Q442" s="142"/>
      <c r="R442" s="142"/>
      <c r="S442" s="142"/>
      <c r="T442" s="241"/>
      <c r="AT442" s="128" t="s">
        <v>204</v>
      </c>
      <c r="AU442" s="128" t="s">
        <v>80</v>
      </c>
    </row>
    <row r="443" spans="2:65" s="140" customFormat="1" ht="25.5" customHeight="1">
      <c r="B443" s="141"/>
      <c r="C443" s="227" t="s">
        <v>518</v>
      </c>
      <c r="D443" s="227" t="s">
        <v>198</v>
      </c>
      <c r="E443" s="228" t="s">
        <v>750</v>
      </c>
      <c r="F443" s="229" t="s">
        <v>751</v>
      </c>
      <c r="G443" s="230" t="s">
        <v>201</v>
      </c>
      <c r="H443" s="231">
        <v>31.386</v>
      </c>
      <c r="I443" s="26"/>
      <c r="J443" s="232">
        <f>ROUND(I443*H443,2)</f>
        <v>0</v>
      </c>
      <c r="K443" s="229" t="s">
        <v>202</v>
      </c>
      <c r="L443" s="141"/>
      <c r="M443" s="233" t="s">
        <v>5</v>
      </c>
      <c r="N443" s="234" t="s">
        <v>42</v>
      </c>
      <c r="O443" s="142"/>
      <c r="P443" s="235">
        <f>O443*H443</f>
        <v>0</v>
      </c>
      <c r="Q443" s="235">
        <v>2.25634</v>
      </c>
      <c r="R443" s="235">
        <f>Q443*H443</f>
        <v>70.81748723999999</v>
      </c>
      <c r="S443" s="235">
        <v>0</v>
      </c>
      <c r="T443" s="236">
        <f>S443*H443</f>
        <v>0</v>
      </c>
      <c r="AR443" s="128" t="s">
        <v>203</v>
      </c>
      <c r="AT443" s="128" t="s">
        <v>198</v>
      </c>
      <c r="AU443" s="128" t="s">
        <v>80</v>
      </c>
      <c r="AY443" s="128" t="s">
        <v>196</v>
      </c>
      <c r="BE443" s="237">
        <f>IF(N443="základní",J443,0)</f>
        <v>0</v>
      </c>
      <c r="BF443" s="237">
        <f>IF(N443="snížená",J443,0)</f>
        <v>0</v>
      </c>
      <c r="BG443" s="237">
        <f>IF(N443="zákl. přenesená",J443,0)</f>
        <v>0</v>
      </c>
      <c r="BH443" s="237">
        <f>IF(N443="sníž. přenesená",J443,0)</f>
        <v>0</v>
      </c>
      <c r="BI443" s="237">
        <f>IF(N443="nulová",J443,0)</f>
        <v>0</v>
      </c>
      <c r="BJ443" s="128" t="s">
        <v>78</v>
      </c>
      <c r="BK443" s="237">
        <f>ROUND(I443*H443,2)</f>
        <v>0</v>
      </c>
      <c r="BL443" s="128" t="s">
        <v>203</v>
      </c>
      <c r="BM443" s="128" t="s">
        <v>752</v>
      </c>
    </row>
    <row r="444" spans="2:47" s="140" customFormat="1" ht="229.5">
      <c r="B444" s="141"/>
      <c r="D444" s="238" t="s">
        <v>204</v>
      </c>
      <c r="F444" s="239" t="s">
        <v>749</v>
      </c>
      <c r="I444" s="22"/>
      <c r="L444" s="141"/>
      <c r="M444" s="240"/>
      <c r="N444" s="142"/>
      <c r="O444" s="142"/>
      <c r="P444" s="142"/>
      <c r="Q444" s="142"/>
      <c r="R444" s="142"/>
      <c r="S444" s="142"/>
      <c r="T444" s="241"/>
      <c r="AT444" s="128" t="s">
        <v>204</v>
      </c>
      <c r="AU444" s="128" t="s">
        <v>80</v>
      </c>
    </row>
    <row r="445" spans="2:65" s="140" customFormat="1" ht="25.5" customHeight="1">
      <c r="B445" s="141"/>
      <c r="C445" s="227" t="s">
        <v>753</v>
      </c>
      <c r="D445" s="227" t="s">
        <v>198</v>
      </c>
      <c r="E445" s="228" t="s">
        <v>754</v>
      </c>
      <c r="F445" s="229" t="s">
        <v>755</v>
      </c>
      <c r="G445" s="230" t="s">
        <v>201</v>
      </c>
      <c r="H445" s="231">
        <v>27.426</v>
      </c>
      <c r="I445" s="26"/>
      <c r="J445" s="232">
        <f>ROUND(I445*H445,2)</f>
        <v>0</v>
      </c>
      <c r="K445" s="229" t="s">
        <v>202</v>
      </c>
      <c r="L445" s="141"/>
      <c r="M445" s="233" t="s">
        <v>5</v>
      </c>
      <c r="N445" s="234" t="s">
        <v>42</v>
      </c>
      <c r="O445" s="142"/>
      <c r="P445" s="235">
        <f>O445*H445</f>
        <v>0</v>
      </c>
      <c r="Q445" s="235">
        <v>2.25634</v>
      </c>
      <c r="R445" s="235">
        <f>Q445*H445</f>
        <v>61.88238083999999</v>
      </c>
      <c r="S445" s="235">
        <v>0</v>
      </c>
      <c r="T445" s="236">
        <f>S445*H445</f>
        <v>0</v>
      </c>
      <c r="AR445" s="128" t="s">
        <v>203</v>
      </c>
      <c r="AT445" s="128" t="s">
        <v>198</v>
      </c>
      <c r="AU445" s="128" t="s">
        <v>80</v>
      </c>
      <c r="AY445" s="128" t="s">
        <v>196</v>
      </c>
      <c r="BE445" s="237">
        <f>IF(N445="základní",J445,0)</f>
        <v>0</v>
      </c>
      <c r="BF445" s="237">
        <f>IF(N445="snížená",J445,0)</f>
        <v>0</v>
      </c>
      <c r="BG445" s="237">
        <f>IF(N445="zákl. přenesená",J445,0)</f>
        <v>0</v>
      </c>
      <c r="BH445" s="237">
        <f>IF(N445="sníž. přenesená",J445,0)</f>
        <v>0</v>
      </c>
      <c r="BI445" s="237">
        <f>IF(N445="nulová",J445,0)</f>
        <v>0</v>
      </c>
      <c r="BJ445" s="128" t="s">
        <v>78</v>
      </c>
      <c r="BK445" s="237">
        <f>ROUND(I445*H445,2)</f>
        <v>0</v>
      </c>
      <c r="BL445" s="128" t="s">
        <v>203</v>
      </c>
      <c r="BM445" s="128" t="s">
        <v>756</v>
      </c>
    </row>
    <row r="446" spans="2:47" s="140" customFormat="1" ht="229.5">
      <c r="B446" s="141"/>
      <c r="D446" s="238" t="s">
        <v>204</v>
      </c>
      <c r="F446" s="239" t="s">
        <v>749</v>
      </c>
      <c r="I446" s="22"/>
      <c r="L446" s="141"/>
      <c r="M446" s="240"/>
      <c r="N446" s="142"/>
      <c r="O446" s="142"/>
      <c r="P446" s="142"/>
      <c r="Q446" s="142"/>
      <c r="R446" s="142"/>
      <c r="S446" s="142"/>
      <c r="T446" s="241"/>
      <c r="AT446" s="128" t="s">
        <v>204</v>
      </c>
      <c r="AU446" s="128" t="s">
        <v>80</v>
      </c>
    </row>
    <row r="447" spans="2:65" s="140" customFormat="1" ht="38.25" customHeight="1">
      <c r="B447" s="141"/>
      <c r="C447" s="227" t="s">
        <v>522</v>
      </c>
      <c r="D447" s="227" t="s">
        <v>198</v>
      </c>
      <c r="E447" s="228" t="s">
        <v>757</v>
      </c>
      <c r="F447" s="229" t="s">
        <v>758</v>
      </c>
      <c r="G447" s="230" t="s">
        <v>201</v>
      </c>
      <c r="H447" s="231">
        <v>27.426</v>
      </c>
      <c r="I447" s="26"/>
      <c r="J447" s="232">
        <f>ROUND(I447*H447,2)</f>
        <v>0</v>
      </c>
      <c r="K447" s="229" t="s">
        <v>202</v>
      </c>
      <c r="L447" s="141"/>
      <c r="M447" s="233" t="s">
        <v>5</v>
      </c>
      <c r="N447" s="234" t="s">
        <v>42</v>
      </c>
      <c r="O447" s="142"/>
      <c r="P447" s="235">
        <f>O447*H447</f>
        <v>0</v>
      </c>
      <c r="Q447" s="235">
        <v>0</v>
      </c>
      <c r="R447" s="235">
        <f>Q447*H447</f>
        <v>0</v>
      </c>
      <c r="S447" s="235">
        <v>0</v>
      </c>
      <c r="T447" s="236">
        <f>S447*H447</f>
        <v>0</v>
      </c>
      <c r="AR447" s="128" t="s">
        <v>203</v>
      </c>
      <c r="AT447" s="128" t="s">
        <v>198</v>
      </c>
      <c r="AU447" s="128" t="s">
        <v>80</v>
      </c>
      <c r="AY447" s="128" t="s">
        <v>196</v>
      </c>
      <c r="BE447" s="237">
        <f>IF(N447="základní",J447,0)</f>
        <v>0</v>
      </c>
      <c r="BF447" s="237">
        <f>IF(N447="snížená",J447,0)</f>
        <v>0</v>
      </c>
      <c r="BG447" s="237">
        <f>IF(N447="zákl. přenesená",J447,0)</f>
        <v>0</v>
      </c>
      <c r="BH447" s="237">
        <f>IF(N447="sníž. přenesená",J447,0)</f>
        <v>0</v>
      </c>
      <c r="BI447" s="237">
        <f>IF(N447="nulová",J447,0)</f>
        <v>0</v>
      </c>
      <c r="BJ447" s="128" t="s">
        <v>78</v>
      </c>
      <c r="BK447" s="237">
        <f>ROUND(I447*H447,2)</f>
        <v>0</v>
      </c>
      <c r="BL447" s="128" t="s">
        <v>203</v>
      </c>
      <c r="BM447" s="128" t="s">
        <v>759</v>
      </c>
    </row>
    <row r="448" spans="2:47" s="140" customFormat="1" ht="108">
      <c r="B448" s="141"/>
      <c r="D448" s="238" t="s">
        <v>204</v>
      </c>
      <c r="F448" s="239" t="s">
        <v>760</v>
      </c>
      <c r="I448" s="22"/>
      <c r="L448" s="141"/>
      <c r="M448" s="240"/>
      <c r="N448" s="142"/>
      <c r="O448" s="142"/>
      <c r="P448" s="142"/>
      <c r="Q448" s="142"/>
      <c r="R448" s="142"/>
      <c r="S448" s="142"/>
      <c r="T448" s="241"/>
      <c r="AT448" s="128" t="s">
        <v>204</v>
      </c>
      <c r="AU448" s="128" t="s">
        <v>80</v>
      </c>
    </row>
    <row r="449" spans="2:65" s="140" customFormat="1" ht="16.5" customHeight="1">
      <c r="B449" s="141"/>
      <c r="C449" s="227" t="s">
        <v>761</v>
      </c>
      <c r="D449" s="227" t="s">
        <v>198</v>
      </c>
      <c r="E449" s="228" t="s">
        <v>762</v>
      </c>
      <c r="F449" s="229" t="s">
        <v>763</v>
      </c>
      <c r="G449" s="230" t="s">
        <v>330</v>
      </c>
      <c r="H449" s="231">
        <v>7.049</v>
      </c>
      <c r="I449" s="26"/>
      <c r="J449" s="232">
        <f>ROUND(I449*H449,2)</f>
        <v>0</v>
      </c>
      <c r="K449" s="229" t="s">
        <v>202</v>
      </c>
      <c r="L449" s="141"/>
      <c r="M449" s="233" t="s">
        <v>5</v>
      </c>
      <c r="N449" s="234" t="s">
        <v>42</v>
      </c>
      <c r="O449" s="142"/>
      <c r="P449" s="235">
        <f>O449*H449</f>
        <v>0</v>
      </c>
      <c r="Q449" s="235">
        <v>0.01352</v>
      </c>
      <c r="R449" s="235">
        <f>Q449*H449</f>
        <v>0.09530248000000001</v>
      </c>
      <c r="S449" s="235">
        <v>0</v>
      </c>
      <c r="T449" s="236">
        <f>S449*H449</f>
        <v>0</v>
      </c>
      <c r="AR449" s="128" t="s">
        <v>203</v>
      </c>
      <c r="AT449" s="128" t="s">
        <v>198</v>
      </c>
      <c r="AU449" s="128" t="s">
        <v>80</v>
      </c>
      <c r="AY449" s="128" t="s">
        <v>196</v>
      </c>
      <c r="BE449" s="237">
        <f>IF(N449="základní",J449,0)</f>
        <v>0</v>
      </c>
      <c r="BF449" s="237">
        <f>IF(N449="snížená",J449,0)</f>
        <v>0</v>
      </c>
      <c r="BG449" s="237">
        <f>IF(N449="zákl. přenesená",J449,0)</f>
        <v>0</v>
      </c>
      <c r="BH449" s="237">
        <f>IF(N449="sníž. přenesená",J449,0)</f>
        <v>0</v>
      </c>
      <c r="BI449" s="237">
        <f>IF(N449="nulová",J449,0)</f>
        <v>0</v>
      </c>
      <c r="BJ449" s="128" t="s">
        <v>78</v>
      </c>
      <c r="BK449" s="237">
        <f>ROUND(I449*H449,2)</f>
        <v>0</v>
      </c>
      <c r="BL449" s="128" t="s">
        <v>203</v>
      </c>
      <c r="BM449" s="128" t="s">
        <v>764</v>
      </c>
    </row>
    <row r="450" spans="2:65" s="140" customFormat="1" ht="16.5" customHeight="1">
      <c r="B450" s="141"/>
      <c r="C450" s="227" t="s">
        <v>528</v>
      </c>
      <c r="D450" s="227" t="s">
        <v>198</v>
      </c>
      <c r="E450" s="228" t="s">
        <v>765</v>
      </c>
      <c r="F450" s="229" t="s">
        <v>766</v>
      </c>
      <c r="G450" s="230" t="s">
        <v>330</v>
      </c>
      <c r="H450" s="231">
        <v>7.049</v>
      </c>
      <c r="I450" s="26"/>
      <c r="J450" s="232">
        <f>ROUND(I450*H450,2)</f>
        <v>0</v>
      </c>
      <c r="K450" s="229" t="s">
        <v>202</v>
      </c>
      <c r="L450" s="141"/>
      <c r="M450" s="233" t="s">
        <v>5</v>
      </c>
      <c r="N450" s="234" t="s">
        <v>42</v>
      </c>
      <c r="O450" s="142"/>
      <c r="P450" s="235">
        <f>O450*H450</f>
        <v>0</v>
      </c>
      <c r="Q450" s="235">
        <v>0</v>
      </c>
      <c r="R450" s="235">
        <f>Q450*H450</f>
        <v>0</v>
      </c>
      <c r="S450" s="235">
        <v>0</v>
      </c>
      <c r="T450" s="236">
        <f>S450*H450</f>
        <v>0</v>
      </c>
      <c r="AR450" s="128" t="s">
        <v>203</v>
      </c>
      <c r="AT450" s="128" t="s">
        <v>198</v>
      </c>
      <c r="AU450" s="128" t="s">
        <v>80</v>
      </c>
      <c r="AY450" s="128" t="s">
        <v>196</v>
      </c>
      <c r="BE450" s="237">
        <f>IF(N450="základní",J450,0)</f>
        <v>0</v>
      </c>
      <c r="BF450" s="237">
        <f>IF(N450="snížená",J450,0)</f>
        <v>0</v>
      </c>
      <c r="BG450" s="237">
        <f>IF(N450="zákl. přenesená",J450,0)</f>
        <v>0</v>
      </c>
      <c r="BH450" s="237">
        <f>IF(N450="sníž. přenesená",J450,0)</f>
        <v>0</v>
      </c>
      <c r="BI450" s="237">
        <f>IF(N450="nulová",J450,0)</f>
        <v>0</v>
      </c>
      <c r="BJ450" s="128" t="s">
        <v>78</v>
      </c>
      <c r="BK450" s="237">
        <f>ROUND(I450*H450,2)</f>
        <v>0</v>
      </c>
      <c r="BL450" s="128" t="s">
        <v>203</v>
      </c>
      <c r="BM450" s="128" t="s">
        <v>767</v>
      </c>
    </row>
    <row r="451" spans="2:65" s="140" customFormat="1" ht="16.5" customHeight="1">
      <c r="B451" s="141"/>
      <c r="C451" s="227" t="s">
        <v>768</v>
      </c>
      <c r="D451" s="227" t="s">
        <v>198</v>
      </c>
      <c r="E451" s="228" t="s">
        <v>769</v>
      </c>
      <c r="F451" s="229" t="s">
        <v>770</v>
      </c>
      <c r="G451" s="230" t="s">
        <v>285</v>
      </c>
      <c r="H451" s="231">
        <v>0.984</v>
      </c>
      <c r="I451" s="26"/>
      <c r="J451" s="232">
        <f>ROUND(I451*H451,2)</f>
        <v>0</v>
      </c>
      <c r="K451" s="229" t="s">
        <v>202</v>
      </c>
      <c r="L451" s="141"/>
      <c r="M451" s="233" t="s">
        <v>5</v>
      </c>
      <c r="N451" s="234" t="s">
        <v>42</v>
      </c>
      <c r="O451" s="142"/>
      <c r="P451" s="235">
        <f>O451*H451</f>
        <v>0</v>
      </c>
      <c r="Q451" s="235">
        <v>1.06277</v>
      </c>
      <c r="R451" s="235">
        <f>Q451*H451</f>
        <v>1.04576568</v>
      </c>
      <c r="S451" s="235">
        <v>0</v>
      </c>
      <c r="T451" s="236">
        <f>S451*H451</f>
        <v>0</v>
      </c>
      <c r="AR451" s="128" t="s">
        <v>203</v>
      </c>
      <c r="AT451" s="128" t="s">
        <v>198</v>
      </c>
      <c r="AU451" s="128" t="s">
        <v>80</v>
      </c>
      <c r="AY451" s="128" t="s">
        <v>196</v>
      </c>
      <c r="BE451" s="237">
        <f>IF(N451="základní",J451,0)</f>
        <v>0</v>
      </c>
      <c r="BF451" s="237">
        <f>IF(N451="snížená",J451,0)</f>
        <v>0</v>
      </c>
      <c r="BG451" s="237">
        <f>IF(N451="zákl. přenesená",J451,0)</f>
        <v>0</v>
      </c>
      <c r="BH451" s="237">
        <f>IF(N451="sníž. přenesená",J451,0)</f>
        <v>0</v>
      </c>
      <c r="BI451" s="237">
        <f>IF(N451="nulová",J451,0)</f>
        <v>0</v>
      </c>
      <c r="BJ451" s="128" t="s">
        <v>78</v>
      </c>
      <c r="BK451" s="237">
        <f>ROUND(I451*H451,2)</f>
        <v>0</v>
      </c>
      <c r="BL451" s="128" t="s">
        <v>203</v>
      </c>
      <c r="BM451" s="128" t="s">
        <v>771</v>
      </c>
    </row>
    <row r="452" spans="2:65" s="140" customFormat="1" ht="25.5" customHeight="1">
      <c r="B452" s="141"/>
      <c r="C452" s="227" t="s">
        <v>532</v>
      </c>
      <c r="D452" s="227" t="s">
        <v>198</v>
      </c>
      <c r="E452" s="228" t="s">
        <v>772</v>
      </c>
      <c r="F452" s="229" t="s">
        <v>773</v>
      </c>
      <c r="G452" s="230" t="s">
        <v>201</v>
      </c>
      <c r="H452" s="231">
        <v>5.105</v>
      </c>
      <c r="I452" s="26"/>
      <c r="J452" s="232">
        <f>ROUND(I452*H452,2)</f>
        <v>0</v>
      </c>
      <c r="K452" s="229" t="s">
        <v>202</v>
      </c>
      <c r="L452" s="141"/>
      <c r="M452" s="233" t="s">
        <v>5</v>
      </c>
      <c r="N452" s="234" t="s">
        <v>42</v>
      </c>
      <c r="O452" s="142"/>
      <c r="P452" s="235">
        <f>O452*H452</f>
        <v>0</v>
      </c>
      <c r="Q452" s="235">
        <v>1.837</v>
      </c>
      <c r="R452" s="235">
        <f>Q452*H452</f>
        <v>9.377885000000001</v>
      </c>
      <c r="S452" s="235">
        <v>0</v>
      </c>
      <c r="T452" s="236">
        <f>S452*H452</f>
        <v>0</v>
      </c>
      <c r="AR452" s="128" t="s">
        <v>203</v>
      </c>
      <c r="AT452" s="128" t="s">
        <v>198</v>
      </c>
      <c r="AU452" s="128" t="s">
        <v>80</v>
      </c>
      <c r="AY452" s="128" t="s">
        <v>196</v>
      </c>
      <c r="BE452" s="237">
        <f>IF(N452="základní",J452,0)</f>
        <v>0</v>
      </c>
      <c r="BF452" s="237">
        <f>IF(N452="snížená",J452,0)</f>
        <v>0</v>
      </c>
      <c r="BG452" s="237">
        <f>IF(N452="zákl. přenesená",J452,0)</f>
        <v>0</v>
      </c>
      <c r="BH452" s="237">
        <f>IF(N452="sníž. přenesená",J452,0)</f>
        <v>0</v>
      </c>
      <c r="BI452" s="237">
        <f>IF(N452="nulová",J452,0)</f>
        <v>0</v>
      </c>
      <c r="BJ452" s="128" t="s">
        <v>78</v>
      </c>
      <c r="BK452" s="237">
        <f>ROUND(I452*H452,2)</f>
        <v>0</v>
      </c>
      <c r="BL452" s="128" t="s">
        <v>203</v>
      </c>
      <c r="BM452" s="128" t="s">
        <v>774</v>
      </c>
    </row>
    <row r="453" spans="2:47" s="140" customFormat="1" ht="54">
      <c r="B453" s="141"/>
      <c r="D453" s="238" t="s">
        <v>204</v>
      </c>
      <c r="F453" s="239" t="s">
        <v>775</v>
      </c>
      <c r="I453" s="22"/>
      <c r="L453" s="141"/>
      <c r="M453" s="240"/>
      <c r="N453" s="142"/>
      <c r="O453" s="142"/>
      <c r="P453" s="142"/>
      <c r="Q453" s="142"/>
      <c r="R453" s="142"/>
      <c r="S453" s="142"/>
      <c r="T453" s="241"/>
      <c r="AT453" s="128" t="s">
        <v>204</v>
      </c>
      <c r="AU453" s="128" t="s">
        <v>80</v>
      </c>
    </row>
    <row r="454" spans="2:65" s="140" customFormat="1" ht="25.5" customHeight="1">
      <c r="B454" s="141"/>
      <c r="C454" s="227" t="s">
        <v>776</v>
      </c>
      <c r="D454" s="227" t="s">
        <v>198</v>
      </c>
      <c r="E454" s="228" t="s">
        <v>777</v>
      </c>
      <c r="F454" s="229" t="s">
        <v>778</v>
      </c>
      <c r="G454" s="230" t="s">
        <v>330</v>
      </c>
      <c r="H454" s="231">
        <v>40.673</v>
      </c>
      <c r="I454" s="26"/>
      <c r="J454" s="232">
        <f>ROUND(I454*H454,2)</f>
        <v>0</v>
      </c>
      <c r="K454" s="229" t="s">
        <v>202</v>
      </c>
      <c r="L454" s="141"/>
      <c r="M454" s="233" t="s">
        <v>5</v>
      </c>
      <c r="N454" s="234" t="s">
        <v>42</v>
      </c>
      <c r="O454" s="142"/>
      <c r="P454" s="235">
        <f>O454*H454</f>
        <v>0</v>
      </c>
      <c r="Q454" s="235">
        <v>0.1231</v>
      </c>
      <c r="R454" s="235">
        <f>Q454*H454</f>
        <v>5.0068463</v>
      </c>
      <c r="S454" s="235">
        <v>0</v>
      </c>
      <c r="T454" s="236">
        <f>S454*H454</f>
        <v>0</v>
      </c>
      <c r="AR454" s="128" t="s">
        <v>203</v>
      </c>
      <c r="AT454" s="128" t="s">
        <v>198</v>
      </c>
      <c r="AU454" s="128" t="s">
        <v>80</v>
      </c>
      <c r="AY454" s="128" t="s">
        <v>196</v>
      </c>
      <c r="BE454" s="237">
        <f>IF(N454="základní",J454,0)</f>
        <v>0</v>
      </c>
      <c r="BF454" s="237">
        <f>IF(N454="snížená",J454,0)</f>
        <v>0</v>
      </c>
      <c r="BG454" s="237">
        <f>IF(N454="zákl. přenesená",J454,0)</f>
        <v>0</v>
      </c>
      <c r="BH454" s="237">
        <f>IF(N454="sníž. přenesená",J454,0)</f>
        <v>0</v>
      </c>
      <c r="BI454" s="237">
        <f>IF(N454="nulová",J454,0)</f>
        <v>0</v>
      </c>
      <c r="BJ454" s="128" t="s">
        <v>78</v>
      </c>
      <c r="BK454" s="237">
        <f>ROUND(I454*H454,2)</f>
        <v>0</v>
      </c>
      <c r="BL454" s="128" t="s">
        <v>203</v>
      </c>
      <c r="BM454" s="128" t="s">
        <v>779</v>
      </c>
    </row>
    <row r="455" spans="2:47" s="140" customFormat="1" ht="81">
      <c r="B455" s="141"/>
      <c r="D455" s="238" t="s">
        <v>204</v>
      </c>
      <c r="F455" s="239" t="s">
        <v>780</v>
      </c>
      <c r="I455" s="22"/>
      <c r="L455" s="141"/>
      <c r="M455" s="240"/>
      <c r="N455" s="142"/>
      <c r="O455" s="142"/>
      <c r="P455" s="142"/>
      <c r="Q455" s="142"/>
      <c r="R455" s="142"/>
      <c r="S455" s="142"/>
      <c r="T455" s="241"/>
      <c r="AT455" s="128" t="s">
        <v>204</v>
      </c>
      <c r="AU455" s="128" t="s">
        <v>80</v>
      </c>
    </row>
    <row r="456" spans="2:51" s="243" customFormat="1" ht="13.5">
      <c r="B456" s="242"/>
      <c r="D456" s="238" t="s">
        <v>206</v>
      </c>
      <c r="E456" s="244" t="s">
        <v>5</v>
      </c>
      <c r="F456" s="245" t="s">
        <v>781</v>
      </c>
      <c r="H456" s="244" t="s">
        <v>5</v>
      </c>
      <c r="I456" s="27"/>
      <c r="L456" s="242"/>
      <c r="M456" s="246"/>
      <c r="N456" s="247"/>
      <c r="O456" s="247"/>
      <c r="P456" s="247"/>
      <c r="Q456" s="247"/>
      <c r="R456" s="247"/>
      <c r="S456" s="247"/>
      <c r="T456" s="248"/>
      <c r="AT456" s="244" t="s">
        <v>206</v>
      </c>
      <c r="AU456" s="244" t="s">
        <v>80</v>
      </c>
      <c r="AV456" s="243" t="s">
        <v>78</v>
      </c>
      <c r="AW456" s="243" t="s">
        <v>34</v>
      </c>
      <c r="AX456" s="243" t="s">
        <v>71</v>
      </c>
      <c r="AY456" s="244" t="s">
        <v>196</v>
      </c>
    </row>
    <row r="457" spans="2:51" s="250" customFormat="1" ht="13.5">
      <c r="B457" s="249"/>
      <c r="D457" s="238" t="s">
        <v>206</v>
      </c>
      <c r="E457" s="251" t="s">
        <v>5</v>
      </c>
      <c r="F457" s="252" t="s">
        <v>782</v>
      </c>
      <c r="H457" s="253">
        <v>40.673</v>
      </c>
      <c r="I457" s="28"/>
      <c r="L457" s="249"/>
      <c r="M457" s="254"/>
      <c r="N457" s="255"/>
      <c r="O457" s="255"/>
      <c r="P457" s="255"/>
      <c r="Q457" s="255"/>
      <c r="R457" s="255"/>
      <c r="S457" s="255"/>
      <c r="T457" s="256"/>
      <c r="AT457" s="251" t="s">
        <v>206</v>
      </c>
      <c r="AU457" s="251" t="s">
        <v>80</v>
      </c>
      <c r="AV457" s="250" t="s">
        <v>80</v>
      </c>
      <c r="AW457" s="250" t="s">
        <v>34</v>
      </c>
      <c r="AX457" s="250" t="s">
        <v>71</v>
      </c>
      <c r="AY457" s="251" t="s">
        <v>196</v>
      </c>
    </row>
    <row r="458" spans="2:51" s="258" customFormat="1" ht="13.5">
      <c r="B458" s="257"/>
      <c r="D458" s="238" t="s">
        <v>206</v>
      </c>
      <c r="E458" s="259" t="s">
        <v>5</v>
      </c>
      <c r="F458" s="260" t="s">
        <v>209</v>
      </c>
      <c r="H458" s="261">
        <v>40.673</v>
      </c>
      <c r="I458" s="29"/>
      <c r="L458" s="257"/>
      <c r="M458" s="262"/>
      <c r="N458" s="263"/>
      <c r="O458" s="263"/>
      <c r="P458" s="263"/>
      <c r="Q458" s="263"/>
      <c r="R458" s="263"/>
      <c r="S458" s="263"/>
      <c r="T458" s="264"/>
      <c r="AT458" s="259" t="s">
        <v>206</v>
      </c>
      <c r="AU458" s="259" t="s">
        <v>80</v>
      </c>
      <c r="AV458" s="258" t="s">
        <v>203</v>
      </c>
      <c r="AW458" s="258" t="s">
        <v>34</v>
      </c>
      <c r="AX458" s="258" t="s">
        <v>78</v>
      </c>
      <c r="AY458" s="259" t="s">
        <v>196</v>
      </c>
    </row>
    <row r="459" spans="2:65" s="140" customFormat="1" ht="25.5" customHeight="1">
      <c r="B459" s="141"/>
      <c r="C459" s="227" t="s">
        <v>535</v>
      </c>
      <c r="D459" s="227" t="s">
        <v>198</v>
      </c>
      <c r="E459" s="228" t="s">
        <v>783</v>
      </c>
      <c r="F459" s="229" t="s">
        <v>784</v>
      </c>
      <c r="G459" s="230" t="s">
        <v>330</v>
      </c>
      <c r="H459" s="231">
        <v>0.45</v>
      </c>
      <c r="I459" s="26"/>
      <c r="J459" s="232">
        <f>ROUND(I459*H459,2)</f>
        <v>0</v>
      </c>
      <c r="K459" s="229" t="s">
        <v>202</v>
      </c>
      <c r="L459" s="141"/>
      <c r="M459" s="233" t="s">
        <v>5</v>
      </c>
      <c r="N459" s="234" t="s">
        <v>42</v>
      </c>
      <c r="O459" s="142"/>
      <c r="P459" s="235">
        <f>O459*H459</f>
        <v>0</v>
      </c>
      <c r="Q459" s="235">
        <v>0.1231</v>
      </c>
      <c r="R459" s="235">
        <f>Q459*H459</f>
        <v>0.055395</v>
      </c>
      <c r="S459" s="235">
        <v>0</v>
      </c>
      <c r="T459" s="236">
        <f>S459*H459</f>
        <v>0</v>
      </c>
      <c r="AR459" s="128" t="s">
        <v>203</v>
      </c>
      <c r="AT459" s="128" t="s">
        <v>198</v>
      </c>
      <c r="AU459" s="128" t="s">
        <v>80</v>
      </c>
      <c r="AY459" s="128" t="s">
        <v>196</v>
      </c>
      <c r="BE459" s="237">
        <f>IF(N459="základní",J459,0)</f>
        <v>0</v>
      </c>
      <c r="BF459" s="237">
        <f>IF(N459="snížená",J459,0)</f>
        <v>0</v>
      </c>
      <c r="BG459" s="237">
        <f>IF(N459="zákl. přenesená",J459,0)</f>
        <v>0</v>
      </c>
      <c r="BH459" s="237">
        <f>IF(N459="sníž. přenesená",J459,0)</f>
        <v>0</v>
      </c>
      <c r="BI459" s="237">
        <f>IF(N459="nulová",J459,0)</f>
        <v>0</v>
      </c>
      <c r="BJ459" s="128" t="s">
        <v>78</v>
      </c>
      <c r="BK459" s="237">
        <f>ROUND(I459*H459,2)</f>
        <v>0</v>
      </c>
      <c r="BL459" s="128" t="s">
        <v>203</v>
      </c>
      <c r="BM459" s="128" t="s">
        <v>785</v>
      </c>
    </row>
    <row r="460" spans="2:47" s="140" customFormat="1" ht="81">
      <c r="B460" s="141"/>
      <c r="D460" s="238" t="s">
        <v>204</v>
      </c>
      <c r="F460" s="239" t="s">
        <v>780</v>
      </c>
      <c r="I460" s="22"/>
      <c r="L460" s="141"/>
      <c r="M460" s="240"/>
      <c r="N460" s="142"/>
      <c r="O460" s="142"/>
      <c r="P460" s="142"/>
      <c r="Q460" s="142"/>
      <c r="R460" s="142"/>
      <c r="S460" s="142"/>
      <c r="T460" s="241"/>
      <c r="AT460" s="128" t="s">
        <v>204</v>
      </c>
      <c r="AU460" s="128" t="s">
        <v>80</v>
      </c>
    </row>
    <row r="461" spans="2:65" s="140" customFormat="1" ht="16.5" customHeight="1">
      <c r="B461" s="141"/>
      <c r="C461" s="227" t="s">
        <v>786</v>
      </c>
      <c r="D461" s="227" t="s">
        <v>198</v>
      </c>
      <c r="E461" s="228" t="s">
        <v>787</v>
      </c>
      <c r="F461" s="229" t="s">
        <v>788</v>
      </c>
      <c r="G461" s="230" t="s">
        <v>330</v>
      </c>
      <c r="H461" s="231">
        <v>3.343</v>
      </c>
      <c r="I461" s="26"/>
      <c r="J461" s="232">
        <f>ROUND(I461*H461,2)</f>
        <v>0</v>
      </c>
      <c r="K461" s="229" t="s">
        <v>202</v>
      </c>
      <c r="L461" s="141"/>
      <c r="M461" s="233" t="s">
        <v>5</v>
      </c>
      <c r="N461" s="234" t="s">
        <v>42</v>
      </c>
      <c r="O461" s="142"/>
      <c r="P461" s="235">
        <f>O461*H461</f>
        <v>0</v>
      </c>
      <c r="Q461" s="235">
        <v>0.077</v>
      </c>
      <c r="R461" s="235">
        <f>Q461*H461</f>
        <v>0.257411</v>
      </c>
      <c r="S461" s="235">
        <v>0</v>
      </c>
      <c r="T461" s="236">
        <f>S461*H461</f>
        <v>0</v>
      </c>
      <c r="AR461" s="128" t="s">
        <v>203</v>
      </c>
      <c r="AT461" s="128" t="s">
        <v>198</v>
      </c>
      <c r="AU461" s="128" t="s">
        <v>80</v>
      </c>
      <c r="AY461" s="128" t="s">
        <v>196</v>
      </c>
      <c r="BE461" s="237">
        <f>IF(N461="základní",J461,0)</f>
        <v>0</v>
      </c>
      <c r="BF461" s="237">
        <f>IF(N461="snížená",J461,0)</f>
        <v>0</v>
      </c>
      <c r="BG461" s="237">
        <f>IF(N461="zákl. přenesená",J461,0)</f>
        <v>0</v>
      </c>
      <c r="BH461" s="237">
        <f>IF(N461="sníž. přenesená",J461,0)</f>
        <v>0</v>
      </c>
      <c r="BI461" s="237">
        <f>IF(N461="nulová",J461,0)</f>
        <v>0</v>
      </c>
      <c r="BJ461" s="128" t="s">
        <v>78</v>
      </c>
      <c r="BK461" s="237">
        <f>ROUND(I461*H461,2)</f>
        <v>0</v>
      </c>
      <c r="BL461" s="128" t="s">
        <v>203</v>
      </c>
      <c r="BM461" s="128" t="s">
        <v>789</v>
      </c>
    </row>
    <row r="462" spans="2:65" s="140" customFormat="1" ht="16.5" customHeight="1">
      <c r="B462" s="141"/>
      <c r="C462" s="227" t="s">
        <v>539</v>
      </c>
      <c r="D462" s="227" t="s">
        <v>198</v>
      </c>
      <c r="E462" s="228" t="s">
        <v>790</v>
      </c>
      <c r="F462" s="229" t="s">
        <v>791</v>
      </c>
      <c r="G462" s="230" t="s">
        <v>330</v>
      </c>
      <c r="H462" s="231">
        <v>171.878</v>
      </c>
      <c r="I462" s="26"/>
      <c r="J462" s="232">
        <f>ROUND(I462*H462,2)</f>
        <v>0</v>
      </c>
      <c r="K462" s="229" t="s">
        <v>202</v>
      </c>
      <c r="L462" s="141"/>
      <c r="M462" s="233" t="s">
        <v>5</v>
      </c>
      <c r="N462" s="234" t="s">
        <v>42</v>
      </c>
      <c r="O462" s="142"/>
      <c r="P462" s="235">
        <f>O462*H462</f>
        <v>0</v>
      </c>
      <c r="Q462" s="235">
        <v>0.00013</v>
      </c>
      <c r="R462" s="235">
        <f>Q462*H462</f>
        <v>0.022344139999999995</v>
      </c>
      <c r="S462" s="235">
        <v>0</v>
      </c>
      <c r="T462" s="236">
        <f>S462*H462</f>
        <v>0</v>
      </c>
      <c r="AR462" s="128" t="s">
        <v>203</v>
      </c>
      <c r="AT462" s="128" t="s">
        <v>198</v>
      </c>
      <c r="AU462" s="128" t="s">
        <v>80</v>
      </c>
      <c r="AY462" s="128" t="s">
        <v>196</v>
      </c>
      <c r="BE462" s="237">
        <f>IF(N462="základní",J462,0)</f>
        <v>0</v>
      </c>
      <c r="BF462" s="237">
        <f>IF(N462="snížená",J462,0)</f>
        <v>0</v>
      </c>
      <c r="BG462" s="237">
        <f>IF(N462="zákl. přenesená",J462,0)</f>
        <v>0</v>
      </c>
      <c r="BH462" s="237">
        <f>IF(N462="sníž. přenesená",J462,0)</f>
        <v>0</v>
      </c>
      <c r="BI462" s="237">
        <f>IF(N462="nulová",J462,0)</f>
        <v>0</v>
      </c>
      <c r="BJ462" s="128" t="s">
        <v>78</v>
      </c>
      <c r="BK462" s="237">
        <f>ROUND(I462*H462,2)</f>
        <v>0</v>
      </c>
      <c r="BL462" s="128" t="s">
        <v>203</v>
      </c>
      <c r="BM462" s="128" t="s">
        <v>792</v>
      </c>
    </row>
    <row r="463" spans="2:65" s="140" customFormat="1" ht="25.5" customHeight="1">
      <c r="B463" s="141"/>
      <c r="C463" s="227" t="s">
        <v>793</v>
      </c>
      <c r="D463" s="227" t="s">
        <v>198</v>
      </c>
      <c r="E463" s="228" t="s">
        <v>794</v>
      </c>
      <c r="F463" s="229" t="s">
        <v>795</v>
      </c>
      <c r="G463" s="230" t="s">
        <v>330</v>
      </c>
      <c r="H463" s="231">
        <v>17.775</v>
      </c>
      <c r="I463" s="26"/>
      <c r="J463" s="232">
        <f>ROUND(I463*H463,2)</f>
        <v>0</v>
      </c>
      <c r="K463" s="229" t="s">
        <v>202</v>
      </c>
      <c r="L463" s="141"/>
      <c r="M463" s="233" t="s">
        <v>5</v>
      </c>
      <c r="N463" s="234" t="s">
        <v>42</v>
      </c>
      <c r="O463" s="142"/>
      <c r="P463" s="235">
        <f>O463*H463</f>
        <v>0</v>
      </c>
      <c r="Q463" s="235">
        <v>0.34563</v>
      </c>
      <c r="R463" s="235">
        <f>Q463*H463</f>
        <v>6.143573249999999</v>
      </c>
      <c r="S463" s="235">
        <v>0</v>
      </c>
      <c r="T463" s="236">
        <f>S463*H463</f>
        <v>0</v>
      </c>
      <c r="AR463" s="128" t="s">
        <v>203</v>
      </c>
      <c r="AT463" s="128" t="s">
        <v>198</v>
      </c>
      <c r="AU463" s="128" t="s">
        <v>80</v>
      </c>
      <c r="AY463" s="128" t="s">
        <v>196</v>
      </c>
      <c r="BE463" s="237">
        <f>IF(N463="základní",J463,0)</f>
        <v>0</v>
      </c>
      <c r="BF463" s="237">
        <f>IF(N463="snížená",J463,0)</f>
        <v>0</v>
      </c>
      <c r="BG463" s="237">
        <f>IF(N463="zákl. přenesená",J463,0)</f>
        <v>0</v>
      </c>
      <c r="BH463" s="237">
        <f>IF(N463="sníž. přenesená",J463,0)</f>
        <v>0</v>
      </c>
      <c r="BI463" s="237">
        <f>IF(N463="nulová",J463,0)</f>
        <v>0</v>
      </c>
      <c r="BJ463" s="128" t="s">
        <v>78</v>
      </c>
      <c r="BK463" s="237">
        <f>ROUND(I463*H463,2)</f>
        <v>0</v>
      </c>
      <c r="BL463" s="128" t="s">
        <v>203</v>
      </c>
      <c r="BM463" s="128" t="s">
        <v>796</v>
      </c>
    </row>
    <row r="464" spans="2:65" s="140" customFormat="1" ht="25.5" customHeight="1">
      <c r="B464" s="141"/>
      <c r="C464" s="227" t="s">
        <v>544</v>
      </c>
      <c r="D464" s="227" t="s">
        <v>198</v>
      </c>
      <c r="E464" s="228" t="s">
        <v>797</v>
      </c>
      <c r="F464" s="229" t="s">
        <v>798</v>
      </c>
      <c r="G464" s="230" t="s">
        <v>330</v>
      </c>
      <c r="H464" s="231">
        <v>0.54</v>
      </c>
      <c r="I464" s="26"/>
      <c r="J464" s="232">
        <f>ROUND(I464*H464,2)</f>
        <v>0</v>
      </c>
      <c r="K464" s="229" t="s">
        <v>202</v>
      </c>
      <c r="L464" s="141"/>
      <c r="M464" s="233" t="s">
        <v>5</v>
      </c>
      <c r="N464" s="234" t="s">
        <v>42</v>
      </c>
      <c r="O464" s="142"/>
      <c r="P464" s="235">
        <f>O464*H464</f>
        <v>0</v>
      </c>
      <c r="Q464" s="235">
        <v>0.063</v>
      </c>
      <c r="R464" s="235">
        <f>Q464*H464</f>
        <v>0.03402</v>
      </c>
      <c r="S464" s="235">
        <v>0</v>
      </c>
      <c r="T464" s="236">
        <f>S464*H464</f>
        <v>0</v>
      </c>
      <c r="AR464" s="128" t="s">
        <v>203</v>
      </c>
      <c r="AT464" s="128" t="s">
        <v>198</v>
      </c>
      <c r="AU464" s="128" t="s">
        <v>80</v>
      </c>
      <c r="AY464" s="128" t="s">
        <v>196</v>
      </c>
      <c r="BE464" s="237">
        <f>IF(N464="základní",J464,0)</f>
        <v>0</v>
      </c>
      <c r="BF464" s="237">
        <f>IF(N464="snížená",J464,0)</f>
        <v>0</v>
      </c>
      <c r="BG464" s="237">
        <f>IF(N464="zákl. přenesená",J464,0)</f>
        <v>0</v>
      </c>
      <c r="BH464" s="237">
        <f>IF(N464="sníž. přenesená",J464,0)</f>
        <v>0</v>
      </c>
      <c r="BI464" s="237">
        <f>IF(N464="nulová",J464,0)</f>
        <v>0</v>
      </c>
      <c r="BJ464" s="128" t="s">
        <v>78</v>
      </c>
      <c r="BK464" s="237">
        <f>ROUND(I464*H464,2)</f>
        <v>0</v>
      </c>
      <c r="BL464" s="128" t="s">
        <v>203</v>
      </c>
      <c r="BM464" s="128" t="s">
        <v>799</v>
      </c>
    </row>
    <row r="465" spans="2:47" s="140" customFormat="1" ht="175.5">
      <c r="B465" s="141"/>
      <c r="D465" s="238" t="s">
        <v>204</v>
      </c>
      <c r="F465" s="239" t="s">
        <v>800</v>
      </c>
      <c r="I465" s="22"/>
      <c r="L465" s="141"/>
      <c r="M465" s="240"/>
      <c r="N465" s="142"/>
      <c r="O465" s="142"/>
      <c r="P465" s="142"/>
      <c r="Q465" s="142"/>
      <c r="R465" s="142"/>
      <c r="S465" s="142"/>
      <c r="T465" s="241"/>
      <c r="AT465" s="128" t="s">
        <v>204</v>
      </c>
      <c r="AU465" s="128" t="s">
        <v>80</v>
      </c>
    </row>
    <row r="466" spans="2:63" s="215" customFormat="1" ht="29.85" customHeight="1">
      <c r="B466" s="214"/>
      <c r="D466" s="216" t="s">
        <v>70</v>
      </c>
      <c r="E466" s="225" t="s">
        <v>382</v>
      </c>
      <c r="F466" s="225" t="s">
        <v>801</v>
      </c>
      <c r="I466" s="25"/>
      <c r="J466" s="226">
        <f>BK466</f>
        <v>0</v>
      </c>
      <c r="L466" s="214"/>
      <c r="M466" s="219"/>
      <c r="N466" s="220"/>
      <c r="O466" s="220"/>
      <c r="P466" s="221">
        <f>SUM(P467:P477)</f>
        <v>0</v>
      </c>
      <c r="Q466" s="220"/>
      <c r="R466" s="221">
        <f>SUM(R467:R477)</f>
        <v>6.3511999999999995</v>
      </c>
      <c r="S466" s="220"/>
      <c r="T466" s="222">
        <f>SUM(T467:T477)</f>
        <v>0</v>
      </c>
      <c r="AR466" s="216" t="s">
        <v>78</v>
      </c>
      <c r="AT466" s="223" t="s">
        <v>70</v>
      </c>
      <c r="AU466" s="223" t="s">
        <v>78</v>
      </c>
      <c r="AY466" s="216" t="s">
        <v>196</v>
      </c>
      <c r="BK466" s="224">
        <f>SUM(BK467:BK477)</f>
        <v>0</v>
      </c>
    </row>
    <row r="467" spans="2:65" s="140" customFormat="1" ht="25.5" customHeight="1">
      <c r="B467" s="141"/>
      <c r="C467" s="227" t="s">
        <v>802</v>
      </c>
      <c r="D467" s="227" t="s">
        <v>198</v>
      </c>
      <c r="E467" s="228" t="s">
        <v>803</v>
      </c>
      <c r="F467" s="229" t="s">
        <v>804</v>
      </c>
      <c r="G467" s="230" t="s">
        <v>355</v>
      </c>
      <c r="H467" s="231">
        <v>6</v>
      </c>
      <c r="I467" s="26"/>
      <c r="J467" s="232">
        <f>ROUND(I467*H467,2)</f>
        <v>0</v>
      </c>
      <c r="K467" s="229" t="s">
        <v>202</v>
      </c>
      <c r="L467" s="141"/>
      <c r="M467" s="233" t="s">
        <v>5</v>
      </c>
      <c r="N467" s="234" t="s">
        <v>42</v>
      </c>
      <c r="O467" s="142"/>
      <c r="P467" s="235">
        <f>O467*H467</f>
        <v>0</v>
      </c>
      <c r="Q467" s="235">
        <v>0.01698</v>
      </c>
      <c r="R467" s="235">
        <f>Q467*H467</f>
        <v>0.10188</v>
      </c>
      <c r="S467" s="235">
        <v>0</v>
      </c>
      <c r="T467" s="236">
        <f>S467*H467</f>
        <v>0</v>
      </c>
      <c r="AR467" s="128" t="s">
        <v>203</v>
      </c>
      <c r="AT467" s="128" t="s">
        <v>198</v>
      </c>
      <c r="AU467" s="128" t="s">
        <v>80</v>
      </c>
      <c r="AY467" s="128" t="s">
        <v>196</v>
      </c>
      <c r="BE467" s="237">
        <f>IF(N467="základní",J467,0)</f>
        <v>0</v>
      </c>
      <c r="BF467" s="237">
        <f>IF(N467="snížená",J467,0)</f>
        <v>0</v>
      </c>
      <c r="BG467" s="237">
        <f>IF(N467="zákl. přenesená",J467,0)</f>
        <v>0</v>
      </c>
      <c r="BH467" s="237">
        <f>IF(N467="sníž. přenesená",J467,0)</f>
        <v>0</v>
      </c>
      <c r="BI467" s="237">
        <f>IF(N467="nulová",J467,0)</f>
        <v>0</v>
      </c>
      <c r="BJ467" s="128" t="s">
        <v>78</v>
      </c>
      <c r="BK467" s="237">
        <f>ROUND(I467*H467,2)</f>
        <v>0</v>
      </c>
      <c r="BL467" s="128" t="s">
        <v>203</v>
      </c>
      <c r="BM467" s="128" t="s">
        <v>805</v>
      </c>
    </row>
    <row r="468" spans="2:47" s="140" customFormat="1" ht="216">
      <c r="B468" s="141"/>
      <c r="D468" s="238" t="s">
        <v>204</v>
      </c>
      <c r="F468" s="239" t="s">
        <v>806</v>
      </c>
      <c r="I468" s="22"/>
      <c r="L468" s="141"/>
      <c r="M468" s="240"/>
      <c r="N468" s="142"/>
      <c r="O468" s="142"/>
      <c r="P468" s="142"/>
      <c r="Q468" s="142"/>
      <c r="R468" s="142"/>
      <c r="S468" s="142"/>
      <c r="T468" s="241"/>
      <c r="AT468" s="128" t="s">
        <v>204</v>
      </c>
      <c r="AU468" s="128" t="s">
        <v>80</v>
      </c>
    </row>
    <row r="469" spans="2:65" s="140" customFormat="1" ht="25.5" customHeight="1">
      <c r="B469" s="141"/>
      <c r="C469" s="227" t="s">
        <v>548</v>
      </c>
      <c r="D469" s="227" t="s">
        <v>198</v>
      </c>
      <c r="E469" s="228" t="s">
        <v>807</v>
      </c>
      <c r="F469" s="229" t="s">
        <v>808</v>
      </c>
      <c r="G469" s="230" t="s">
        <v>355</v>
      </c>
      <c r="H469" s="231">
        <v>14</v>
      </c>
      <c r="I469" s="26"/>
      <c r="J469" s="232">
        <f>ROUND(I469*H469,2)</f>
        <v>0</v>
      </c>
      <c r="K469" s="229" t="s">
        <v>202</v>
      </c>
      <c r="L469" s="141"/>
      <c r="M469" s="233" t="s">
        <v>5</v>
      </c>
      <c r="N469" s="234" t="s">
        <v>42</v>
      </c>
      <c r="O469" s="142"/>
      <c r="P469" s="235">
        <f>O469*H469</f>
        <v>0</v>
      </c>
      <c r="Q469" s="235">
        <v>0.4417</v>
      </c>
      <c r="R469" s="235">
        <f>Q469*H469</f>
        <v>6.1838</v>
      </c>
      <c r="S469" s="235">
        <v>0</v>
      </c>
      <c r="T469" s="236">
        <f>S469*H469</f>
        <v>0</v>
      </c>
      <c r="AR469" s="128" t="s">
        <v>203</v>
      </c>
      <c r="AT469" s="128" t="s">
        <v>198</v>
      </c>
      <c r="AU469" s="128" t="s">
        <v>80</v>
      </c>
      <c r="AY469" s="128" t="s">
        <v>196</v>
      </c>
      <c r="BE469" s="237">
        <f>IF(N469="základní",J469,0)</f>
        <v>0</v>
      </c>
      <c r="BF469" s="237">
        <f>IF(N469="snížená",J469,0)</f>
        <v>0</v>
      </c>
      <c r="BG469" s="237">
        <f>IF(N469="zákl. přenesená",J469,0)</f>
        <v>0</v>
      </c>
      <c r="BH469" s="237">
        <f>IF(N469="sníž. přenesená",J469,0)</f>
        <v>0</v>
      </c>
      <c r="BI469" s="237">
        <f>IF(N469="nulová",J469,0)</f>
        <v>0</v>
      </c>
      <c r="BJ469" s="128" t="s">
        <v>78</v>
      </c>
      <c r="BK469" s="237">
        <f>ROUND(I469*H469,2)</f>
        <v>0</v>
      </c>
      <c r="BL469" s="128" t="s">
        <v>203</v>
      </c>
      <c r="BM469" s="128" t="s">
        <v>809</v>
      </c>
    </row>
    <row r="470" spans="2:47" s="140" customFormat="1" ht="135">
      <c r="B470" s="141"/>
      <c r="D470" s="238" t="s">
        <v>204</v>
      </c>
      <c r="F470" s="239" t="s">
        <v>810</v>
      </c>
      <c r="I470" s="22"/>
      <c r="L470" s="141"/>
      <c r="M470" s="240"/>
      <c r="N470" s="142"/>
      <c r="O470" s="142"/>
      <c r="P470" s="142"/>
      <c r="Q470" s="142"/>
      <c r="R470" s="142"/>
      <c r="S470" s="142"/>
      <c r="T470" s="241"/>
      <c r="AT470" s="128" t="s">
        <v>204</v>
      </c>
      <c r="AU470" s="128" t="s">
        <v>80</v>
      </c>
    </row>
    <row r="471" spans="2:65" s="140" customFormat="1" ht="16.5" customHeight="1">
      <c r="B471" s="141"/>
      <c r="C471" s="227" t="s">
        <v>811</v>
      </c>
      <c r="D471" s="227" t="s">
        <v>198</v>
      </c>
      <c r="E471" s="228" t="s">
        <v>812</v>
      </c>
      <c r="F471" s="229" t="s">
        <v>813</v>
      </c>
      <c r="G471" s="230" t="s">
        <v>355</v>
      </c>
      <c r="H471" s="231">
        <v>5</v>
      </c>
      <c r="I471" s="26"/>
      <c r="J471" s="232">
        <f aca="true" t="shared" si="10" ref="J471:J477">ROUND(I471*H471,2)</f>
        <v>0</v>
      </c>
      <c r="K471" s="229" t="s">
        <v>5</v>
      </c>
      <c r="L471" s="141"/>
      <c r="M471" s="233" t="s">
        <v>5</v>
      </c>
      <c r="N471" s="234" t="s">
        <v>42</v>
      </c>
      <c r="O471" s="142"/>
      <c r="P471" s="235">
        <f aca="true" t="shared" si="11" ref="P471:P477">O471*H471</f>
        <v>0</v>
      </c>
      <c r="Q471" s="235">
        <v>0</v>
      </c>
      <c r="R471" s="235">
        <f aca="true" t="shared" si="12" ref="R471:R477">Q471*H471</f>
        <v>0</v>
      </c>
      <c r="S471" s="235">
        <v>0</v>
      </c>
      <c r="T471" s="236">
        <f aca="true" t="shared" si="13" ref="T471:T477">S471*H471</f>
        <v>0</v>
      </c>
      <c r="AR471" s="128" t="s">
        <v>203</v>
      </c>
      <c r="AT471" s="128" t="s">
        <v>198</v>
      </c>
      <c r="AU471" s="128" t="s">
        <v>80</v>
      </c>
      <c r="AY471" s="128" t="s">
        <v>196</v>
      </c>
      <c r="BE471" s="237">
        <f aca="true" t="shared" si="14" ref="BE471:BE477">IF(N471="základní",J471,0)</f>
        <v>0</v>
      </c>
      <c r="BF471" s="237">
        <f aca="true" t="shared" si="15" ref="BF471:BF477">IF(N471="snížená",J471,0)</f>
        <v>0</v>
      </c>
      <c r="BG471" s="237">
        <f aca="true" t="shared" si="16" ref="BG471:BG477">IF(N471="zákl. přenesená",J471,0)</f>
        <v>0</v>
      </c>
      <c r="BH471" s="237">
        <f aca="true" t="shared" si="17" ref="BH471:BH477">IF(N471="sníž. přenesená",J471,0)</f>
        <v>0</v>
      </c>
      <c r="BI471" s="237">
        <f aca="true" t="shared" si="18" ref="BI471:BI477">IF(N471="nulová",J471,0)</f>
        <v>0</v>
      </c>
      <c r="BJ471" s="128" t="s">
        <v>78</v>
      </c>
      <c r="BK471" s="237">
        <f aca="true" t="shared" si="19" ref="BK471:BK477">ROUND(I471*H471,2)</f>
        <v>0</v>
      </c>
      <c r="BL471" s="128" t="s">
        <v>203</v>
      </c>
      <c r="BM471" s="128" t="s">
        <v>814</v>
      </c>
    </row>
    <row r="472" spans="2:65" s="140" customFormat="1" ht="16.5" customHeight="1">
      <c r="B472" s="141"/>
      <c r="C472" s="227" t="s">
        <v>551</v>
      </c>
      <c r="D472" s="227" t="s">
        <v>198</v>
      </c>
      <c r="E472" s="228" t="s">
        <v>815</v>
      </c>
      <c r="F472" s="229" t="s">
        <v>816</v>
      </c>
      <c r="G472" s="230" t="s">
        <v>355</v>
      </c>
      <c r="H472" s="231">
        <v>7</v>
      </c>
      <c r="I472" s="26"/>
      <c r="J472" s="232">
        <f t="shared" si="10"/>
        <v>0</v>
      </c>
      <c r="K472" s="229" t="s">
        <v>5</v>
      </c>
      <c r="L472" s="141"/>
      <c r="M472" s="233" t="s">
        <v>5</v>
      </c>
      <c r="N472" s="234" t="s">
        <v>42</v>
      </c>
      <c r="O472" s="142"/>
      <c r="P472" s="235">
        <f t="shared" si="11"/>
        <v>0</v>
      </c>
      <c r="Q472" s="235">
        <v>0</v>
      </c>
      <c r="R472" s="235">
        <f t="shared" si="12"/>
        <v>0</v>
      </c>
      <c r="S472" s="235">
        <v>0</v>
      </c>
      <c r="T472" s="236">
        <f t="shared" si="13"/>
        <v>0</v>
      </c>
      <c r="AR472" s="128" t="s">
        <v>203</v>
      </c>
      <c r="AT472" s="128" t="s">
        <v>198</v>
      </c>
      <c r="AU472" s="128" t="s">
        <v>80</v>
      </c>
      <c r="AY472" s="128" t="s">
        <v>196</v>
      </c>
      <c r="BE472" s="237">
        <f t="shared" si="14"/>
        <v>0</v>
      </c>
      <c r="BF472" s="237">
        <f t="shared" si="15"/>
        <v>0</v>
      </c>
      <c r="BG472" s="237">
        <f t="shared" si="16"/>
        <v>0</v>
      </c>
      <c r="BH472" s="237">
        <f t="shared" si="17"/>
        <v>0</v>
      </c>
      <c r="BI472" s="237">
        <f t="shared" si="18"/>
        <v>0</v>
      </c>
      <c r="BJ472" s="128" t="s">
        <v>78</v>
      </c>
      <c r="BK472" s="237">
        <f t="shared" si="19"/>
        <v>0</v>
      </c>
      <c r="BL472" s="128" t="s">
        <v>203</v>
      </c>
      <c r="BM472" s="128" t="s">
        <v>817</v>
      </c>
    </row>
    <row r="473" spans="2:65" s="140" customFormat="1" ht="16.5" customHeight="1">
      <c r="B473" s="141"/>
      <c r="C473" s="227" t="s">
        <v>818</v>
      </c>
      <c r="D473" s="227" t="s">
        <v>198</v>
      </c>
      <c r="E473" s="228" t="s">
        <v>819</v>
      </c>
      <c r="F473" s="229" t="s">
        <v>820</v>
      </c>
      <c r="G473" s="230" t="s">
        <v>355</v>
      </c>
      <c r="H473" s="231">
        <v>1</v>
      </c>
      <c r="I473" s="26"/>
      <c r="J473" s="232">
        <f t="shared" si="10"/>
        <v>0</v>
      </c>
      <c r="K473" s="229" t="s">
        <v>5</v>
      </c>
      <c r="L473" s="141"/>
      <c r="M473" s="233" t="s">
        <v>5</v>
      </c>
      <c r="N473" s="234" t="s">
        <v>42</v>
      </c>
      <c r="O473" s="142"/>
      <c r="P473" s="235">
        <f t="shared" si="11"/>
        <v>0</v>
      </c>
      <c r="Q473" s="235">
        <v>0</v>
      </c>
      <c r="R473" s="235">
        <f t="shared" si="12"/>
        <v>0</v>
      </c>
      <c r="S473" s="235">
        <v>0</v>
      </c>
      <c r="T473" s="236">
        <f t="shared" si="13"/>
        <v>0</v>
      </c>
      <c r="AR473" s="128" t="s">
        <v>203</v>
      </c>
      <c r="AT473" s="128" t="s">
        <v>198</v>
      </c>
      <c r="AU473" s="128" t="s">
        <v>80</v>
      </c>
      <c r="AY473" s="128" t="s">
        <v>196</v>
      </c>
      <c r="BE473" s="237">
        <f t="shared" si="14"/>
        <v>0</v>
      </c>
      <c r="BF473" s="237">
        <f t="shared" si="15"/>
        <v>0</v>
      </c>
      <c r="BG473" s="237">
        <f t="shared" si="16"/>
        <v>0</v>
      </c>
      <c r="BH473" s="237">
        <f t="shared" si="17"/>
        <v>0</v>
      </c>
      <c r="BI473" s="237">
        <f t="shared" si="18"/>
        <v>0</v>
      </c>
      <c r="BJ473" s="128" t="s">
        <v>78</v>
      </c>
      <c r="BK473" s="237">
        <f t="shared" si="19"/>
        <v>0</v>
      </c>
      <c r="BL473" s="128" t="s">
        <v>203</v>
      </c>
      <c r="BM473" s="128" t="s">
        <v>821</v>
      </c>
    </row>
    <row r="474" spans="2:65" s="140" customFormat="1" ht="16.5" customHeight="1">
      <c r="B474" s="141"/>
      <c r="C474" s="227" t="s">
        <v>555</v>
      </c>
      <c r="D474" s="227" t="s">
        <v>198</v>
      </c>
      <c r="E474" s="228" t="s">
        <v>822</v>
      </c>
      <c r="F474" s="229" t="s">
        <v>823</v>
      </c>
      <c r="G474" s="230" t="s">
        <v>355</v>
      </c>
      <c r="H474" s="231">
        <v>1</v>
      </c>
      <c r="I474" s="26"/>
      <c r="J474" s="232">
        <f t="shared" si="10"/>
        <v>0</v>
      </c>
      <c r="K474" s="229" t="s">
        <v>5</v>
      </c>
      <c r="L474" s="141"/>
      <c r="M474" s="233" t="s">
        <v>5</v>
      </c>
      <c r="N474" s="234" t="s">
        <v>42</v>
      </c>
      <c r="O474" s="142"/>
      <c r="P474" s="235">
        <f t="shared" si="11"/>
        <v>0</v>
      </c>
      <c r="Q474" s="235">
        <v>0</v>
      </c>
      <c r="R474" s="235">
        <f t="shared" si="12"/>
        <v>0</v>
      </c>
      <c r="S474" s="235">
        <v>0</v>
      </c>
      <c r="T474" s="236">
        <f t="shared" si="13"/>
        <v>0</v>
      </c>
      <c r="AR474" s="128" t="s">
        <v>203</v>
      </c>
      <c r="AT474" s="128" t="s">
        <v>198</v>
      </c>
      <c r="AU474" s="128" t="s">
        <v>80</v>
      </c>
      <c r="AY474" s="128" t="s">
        <v>196</v>
      </c>
      <c r="BE474" s="237">
        <f t="shared" si="14"/>
        <v>0</v>
      </c>
      <c r="BF474" s="237">
        <f t="shared" si="15"/>
        <v>0</v>
      </c>
      <c r="BG474" s="237">
        <f t="shared" si="16"/>
        <v>0</v>
      </c>
      <c r="BH474" s="237">
        <f t="shared" si="17"/>
        <v>0</v>
      </c>
      <c r="BI474" s="237">
        <f t="shared" si="18"/>
        <v>0</v>
      </c>
      <c r="BJ474" s="128" t="s">
        <v>78</v>
      </c>
      <c r="BK474" s="237">
        <f t="shared" si="19"/>
        <v>0</v>
      </c>
      <c r="BL474" s="128" t="s">
        <v>203</v>
      </c>
      <c r="BM474" s="128" t="s">
        <v>824</v>
      </c>
    </row>
    <row r="475" spans="2:65" s="140" customFormat="1" ht="16.5" customHeight="1">
      <c r="B475" s="141"/>
      <c r="C475" s="266" t="s">
        <v>825</v>
      </c>
      <c r="D475" s="266" t="s">
        <v>297</v>
      </c>
      <c r="E475" s="267" t="s">
        <v>826</v>
      </c>
      <c r="F475" s="268" t="s">
        <v>827</v>
      </c>
      <c r="G475" s="269" t="s">
        <v>355</v>
      </c>
      <c r="H475" s="270">
        <v>1</v>
      </c>
      <c r="I475" s="30"/>
      <c r="J475" s="271">
        <f t="shared" si="10"/>
        <v>0</v>
      </c>
      <c r="K475" s="268" t="s">
        <v>202</v>
      </c>
      <c r="L475" s="272"/>
      <c r="M475" s="273" t="s">
        <v>5</v>
      </c>
      <c r="N475" s="274" t="s">
        <v>42</v>
      </c>
      <c r="O475" s="142"/>
      <c r="P475" s="235">
        <f t="shared" si="11"/>
        <v>0</v>
      </c>
      <c r="Q475" s="235">
        <v>0.01286</v>
      </c>
      <c r="R475" s="235">
        <f t="shared" si="12"/>
        <v>0.01286</v>
      </c>
      <c r="S475" s="235">
        <v>0</v>
      </c>
      <c r="T475" s="236">
        <f t="shared" si="13"/>
        <v>0</v>
      </c>
      <c r="AR475" s="128" t="s">
        <v>230</v>
      </c>
      <c r="AT475" s="128" t="s">
        <v>297</v>
      </c>
      <c r="AU475" s="128" t="s">
        <v>80</v>
      </c>
      <c r="AY475" s="128" t="s">
        <v>196</v>
      </c>
      <c r="BE475" s="237">
        <f t="shared" si="14"/>
        <v>0</v>
      </c>
      <c r="BF475" s="237">
        <f t="shared" si="15"/>
        <v>0</v>
      </c>
      <c r="BG475" s="237">
        <f t="shared" si="16"/>
        <v>0</v>
      </c>
      <c r="BH475" s="237">
        <f t="shared" si="17"/>
        <v>0</v>
      </c>
      <c r="BI475" s="237">
        <f t="shared" si="18"/>
        <v>0</v>
      </c>
      <c r="BJ475" s="128" t="s">
        <v>78</v>
      </c>
      <c r="BK475" s="237">
        <f t="shared" si="19"/>
        <v>0</v>
      </c>
      <c r="BL475" s="128" t="s">
        <v>203</v>
      </c>
      <c r="BM475" s="128" t="s">
        <v>828</v>
      </c>
    </row>
    <row r="476" spans="2:65" s="140" customFormat="1" ht="16.5" customHeight="1">
      <c r="B476" s="141"/>
      <c r="C476" s="266" t="s">
        <v>560</v>
      </c>
      <c r="D476" s="266" t="s">
        <v>297</v>
      </c>
      <c r="E476" s="267" t="s">
        <v>829</v>
      </c>
      <c r="F476" s="268" t="s">
        <v>830</v>
      </c>
      <c r="G476" s="269" t="s">
        <v>355</v>
      </c>
      <c r="H476" s="270">
        <v>3</v>
      </c>
      <c r="I476" s="30"/>
      <c r="J476" s="271">
        <f t="shared" si="10"/>
        <v>0</v>
      </c>
      <c r="K476" s="268" t="s">
        <v>202</v>
      </c>
      <c r="L476" s="272"/>
      <c r="M476" s="273" t="s">
        <v>5</v>
      </c>
      <c r="N476" s="274" t="s">
        <v>42</v>
      </c>
      <c r="O476" s="142"/>
      <c r="P476" s="235">
        <f t="shared" si="11"/>
        <v>0</v>
      </c>
      <c r="Q476" s="235">
        <v>0.0131</v>
      </c>
      <c r="R476" s="235">
        <f t="shared" si="12"/>
        <v>0.0393</v>
      </c>
      <c r="S476" s="235">
        <v>0</v>
      </c>
      <c r="T476" s="236">
        <f t="shared" si="13"/>
        <v>0</v>
      </c>
      <c r="AR476" s="128" t="s">
        <v>230</v>
      </c>
      <c r="AT476" s="128" t="s">
        <v>297</v>
      </c>
      <c r="AU476" s="128" t="s">
        <v>80</v>
      </c>
      <c r="AY476" s="128" t="s">
        <v>196</v>
      </c>
      <c r="BE476" s="237">
        <f t="shared" si="14"/>
        <v>0</v>
      </c>
      <c r="BF476" s="237">
        <f t="shared" si="15"/>
        <v>0</v>
      </c>
      <c r="BG476" s="237">
        <f t="shared" si="16"/>
        <v>0</v>
      </c>
      <c r="BH476" s="237">
        <f t="shared" si="17"/>
        <v>0</v>
      </c>
      <c r="BI476" s="237">
        <f t="shared" si="18"/>
        <v>0</v>
      </c>
      <c r="BJ476" s="128" t="s">
        <v>78</v>
      </c>
      <c r="BK476" s="237">
        <f t="shared" si="19"/>
        <v>0</v>
      </c>
      <c r="BL476" s="128" t="s">
        <v>203</v>
      </c>
      <c r="BM476" s="128" t="s">
        <v>831</v>
      </c>
    </row>
    <row r="477" spans="2:65" s="140" customFormat="1" ht="16.5" customHeight="1">
      <c r="B477" s="141"/>
      <c r="C477" s="266" t="s">
        <v>832</v>
      </c>
      <c r="D477" s="266" t="s">
        <v>297</v>
      </c>
      <c r="E477" s="267" t="s">
        <v>833</v>
      </c>
      <c r="F477" s="268" t="s">
        <v>834</v>
      </c>
      <c r="G477" s="269" t="s">
        <v>355</v>
      </c>
      <c r="H477" s="270">
        <v>1</v>
      </c>
      <c r="I477" s="30"/>
      <c r="J477" s="271">
        <f t="shared" si="10"/>
        <v>0</v>
      </c>
      <c r="K477" s="268" t="s">
        <v>202</v>
      </c>
      <c r="L477" s="272"/>
      <c r="M477" s="273" t="s">
        <v>5</v>
      </c>
      <c r="N477" s="274" t="s">
        <v>42</v>
      </c>
      <c r="O477" s="142"/>
      <c r="P477" s="235">
        <f t="shared" si="11"/>
        <v>0</v>
      </c>
      <c r="Q477" s="235">
        <v>0.01336</v>
      </c>
      <c r="R477" s="235">
        <f t="shared" si="12"/>
        <v>0.01336</v>
      </c>
      <c r="S477" s="235">
        <v>0</v>
      </c>
      <c r="T477" s="236">
        <f t="shared" si="13"/>
        <v>0</v>
      </c>
      <c r="AR477" s="128" t="s">
        <v>230</v>
      </c>
      <c r="AT477" s="128" t="s">
        <v>297</v>
      </c>
      <c r="AU477" s="128" t="s">
        <v>80</v>
      </c>
      <c r="AY477" s="128" t="s">
        <v>196</v>
      </c>
      <c r="BE477" s="237">
        <f t="shared" si="14"/>
        <v>0</v>
      </c>
      <c r="BF477" s="237">
        <f t="shared" si="15"/>
        <v>0</v>
      </c>
      <c r="BG477" s="237">
        <f t="shared" si="16"/>
        <v>0</v>
      </c>
      <c r="BH477" s="237">
        <f t="shared" si="17"/>
        <v>0</v>
      </c>
      <c r="BI477" s="237">
        <f t="shared" si="18"/>
        <v>0</v>
      </c>
      <c r="BJ477" s="128" t="s">
        <v>78</v>
      </c>
      <c r="BK477" s="237">
        <f t="shared" si="19"/>
        <v>0</v>
      </c>
      <c r="BL477" s="128" t="s">
        <v>203</v>
      </c>
      <c r="BM477" s="128" t="s">
        <v>835</v>
      </c>
    </row>
    <row r="478" spans="2:63" s="215" customFormat="1" ht="29.85" customHeight="1">
      <c r="B478" s="214"/>
      <c r="D478" s="216" t="s">
        <v>70</v>
      </c>
      <c r="E478" s="225" t="s">
        <v>242</v>
      </c>
      <c r="F478" s="225" t="s">
        <v>836</v>
      </c>
      <c r="I478" s="25"/>
      <c r="J478" s="226">
        <f>BK478</f>
        <v>0</v>
      </c>
      <c r="L478" s="214"/>
      <c r="M478" s="219"/>
      <c r="N478" s="220"/>
      <c r="O478" s="220"/>
      <c r="P478" s="221">
        <v>0</v>
      </c>
      <c r="Q478" s="220"/>
      <c r="R478" s="221">
        <v>0</v>
      </c>
      <c r="S478" s="220"/>
      <c r="T478" s="222">
        <v>0</v>
      </c>
      <c r="AR478" s="216" t="s">
        <v>78</v>
      </c>
      <c r="AT478" s="223" t="s">
        <v>70</v>
      </c>
      <c r="AU478" s="223" t="s">
        <v>78</v>
      </c>
      <c r="AY478" s="216" t="s">
        <v>196</v>
      </c>
      <c r="BK478" s="224">
        <v>0</v>
      </c>
    </row>
    <row r="479" spans="2:63" s="215" customFormat="1" ht="19.9" customHeight="1">
      <c r="B479" s="214"/>
      <c r="D479" s="216" t="s">
        <v>70</v>
      </c>
      <c r="E479" s="225" t="s">
        <v>449</v>
      </c>
      <c r="F479" s="225" t="s">
        <v>837</v>
      </c>
      <c r="I479" s="25"/>
      <c r="J479" s="226">
        <f>BK479</f>
        <v>0</v>
      </c>
      <c r="L479" s="214"/>
      <c r="M479" s="219"/>
      <c r="N479" s="220"/>
      <c r="O479" s="220"/>
      <c r="P479" s="221">
        <f>SUM(P480:P511)</f>
        <v>0</v>
      </c>
      <c r="Q479" s="220"/>
      <c r="R479" s="221">
        <f>SUM(R480:R511)</f>
        <v>0.07279271999999999</v>
      </c>
      <c r="S479" s="220"/>
      <c r="T479" s="222">
        <f>SUM(T480:T511)</f>
        <v>0</v>
      </c>
      <c r="AR479" s="216" t="s">
        <v>78</v>
      </c>
      <c r="AT479" s="223" t="s">
        <v>70</v>
      </c>
      <c r="AU479" s="223" t="s">
        <v>78</v>
      </c>
      <c r="AY479" s="216" t="s">
        <v>196</v>
      </c>
      <c r="BK479" s="224">
        <f>SUM(BK480:BK511)</f>
        <v>0</v>
      </c>
    </row>
    <row r="480" spans="2:65" s="140" customFormat="1" ht="38.25" customHeight="1">
      <c r="B480" s="141"/>
      <c r="C480" s="227" t="s">
        <v>564</v>
      </c>
      <c r="D480" s="227" t="s">
        <v>198</v>
      </c>
      <c r="E480" s="228" t="s">
        <v>838</v>
      </c>
      <c r="F480" s="229" t="s">
        <v>839</v>
      </c>
      <c r="G480" s="230" t="s">
        <v>330</v>
      </c>
      <c r="H480" s="231">
        <v>718.92</v>
      </c>
      <c r="I480" s="26"/>
      <c r="J480" s="232">
        <f>ROUND(I480*H480,2)</f>
        <v>0</v>
      </c>
      <c r="K480" s="229" t="s">
        <v>202</v>
      </c>
      <c r="L480" s="141"/>
      <c r="M480" s="233" t="s">
        <v>5</v>
      </c>
      <c r="N480" s="234" t="s">
        <v>42</v>
      </c>
      <c r="O480" s="142"/>
      <c r="P480" s="235">
        <f>O480*H480</f>
        <v>0</v>
      </c>
      <c r="Q480" s="235">
        <v>0</v>
      </c>
      <c r="R480" s="235">
        <f>Q480*H480</f>
        <v>0</v>
      </c>
      <c r="S480" s="235">
        <v>0</v>
      </c>
      <c r="T480" s="236">
        <f>S480*H480</f>
        <v>0</v>
      </c>
      <c r="AR480" s="128" t="s">
        <v>203</v>
      </c>
      <c r="AT480" s="128" t="s">
        <v>198</v>
      </c>
      <c r="AU480" s="128" t="s">
        <v>80</v>
      </c>
      <c r="AY480" s="128" t="s">
        <v>196</v>
      </c>
      <c r="BE480" s="237">
        <f>IF(N480="základní",J480,0)</f>
        <v>0</v>
      </c>
      <c r="BF480" s="237">
        <f>IF(N480="snížená",J480,0)</f>
        <v>0</v>
      </c>
      <c r="BG480" s="237">
        <f>IF(N480="zákl. přenesená",J480,0)</f>
        <v>0</v>
      </c>
      <c r="BH480" s="237">
        <f>IF(N480="sníž. přenesená",J480,0)</f>
        <v>0</v>
      </c>
      <c r="BI480" s="237">
        <f>IF(N480="nulová",J480,0)</f>
        <v>0</v>
      </c>
      <c r="BJ480" s="128" t="s">
        <v>78</v>
      </c>
      <c r="BK480" s="237">
        <f>ROUND(I480*H480,2)</f>
        <v>0</v>
      </c>
      <c r="BL480" s="128" t="s">
        <v>203</v>
      </c>
      <c r="BM480" s="128" t="s">
        <v>840</v>
      </c>
    </row>
    <row r="481" spans="2:47" s="140" customFormat="1" ht="81">
      <c r="B481" s="141"/>
      <c r="D481" s="238" t="s">
        <v>204</v>
      </c>
      <c r="F481" s="239" t="s">
        <v>841</v>
      </c>
      <c r="I481" s="22"/>
      <c r="L481" s="141"/>
      <c r="M481" s="240"/>
      <c r="N481" s="142"/>
      <c r="O481" s="142"/>
      <c r="P481" s="142"/>
      <c r="Q481" s="142"/>
      <c r="R481" s="142"/>
      <c r="S481" s="142"/>
      <c r="T481" s="241"/>
      <c r="AT481" s="128" t="s">
        <v>204</v>
      </c>
      <c r="AU481" s="128" t="s">
        <v>80</v>
      </c>
    </row>
    <row r="482" spans="2:65" s="140" customFormat="1" ht="38.25" customHeight="1">
      <c r="B482" s="141"/>
      <c r="C482" s="227" t="s">
        <v>842</v>
      </c>
      <c r="D482" s="227" t="s">
        <v>198</v>
      </c>
      <c r="E482" s="228" t="s">
        <v>843</v>
      </c>
      <c r="F482" s="229" t="s">
        <v>844</v>
      </c>
      <c r="G482" s="230" t="s">
        <v>330</v>
      </c>
      <c r="H482" s="231">
        <v>43135.2</v>
      </c>
      <c r="I482" s="26"/>
      <c r="J482" s="232">
        <f>ROUND(I482*H482,2)</f>
        <v>0</v>
      </c>
      <c r="K482" s="229" t="s">
        <v>202</v>
      </c>
      <c r="L482" s="141"/>
      <c r="M482" s="233" t="s">
        <v>5</v>
      </c>
      <c r="N482" s="234" t="s">
        <v>42</v>
      </c>
      <c r="O482" s="142"/>
      <c r="P482" s="235">
        <f>O482*H482</f>
        <v>0</v>
      </c>
      <c r="Q482" s="235">
        <v>0</v>
      </c>
      <c r="R482" s="235">
        <f>Q482*H482</f>
        <v>0</v>
      </c>
      <c r="S482" s="235">
        <v>0</v>
      </c>
      <c r="T482" s="236">
        <f>S482*H482</f>
        <v>0</v>
      </c>
      <c r="AR482" s="128" t="s">
        <v>203</v>
      </c>
      <c r="AT482" s="128" t="s">
        <v>198</v>
      </c>
      <c r="AU482" s="128" t="s">
        <v>80</v>
      </c>
      <c r="AY482" s="128" t="s">
        <v>196</v>
      </c>
      <c r="BE482" s="237">
        <f>IF(N482="základní",J482,0)</f>
        <v>0</v>
      </c>
      <c r="BF482" s="237">
        <f>IF(N482="snížená",J482,0)</f>
        <v>0</v>
      </c>
      <c r="BG482" s="237">
        <f>IF(N482="zákl. přenesená",J482,0)</f>
        <v>0</v>
      </c>
      <c r="BH482" s="237">
        <f>IF(N482="sníž. přenesená",J482,0)</f>
        <v>0</v>
      </c>
      <c r="BI482" s="237">
        <f>IF(N482="nulová",J482,0)</f>
        <v>0</v>
      </c>
      <c r="BJ482" s="128" t="s">
        <v>78</v>
      </c>
      <c r="BK482" s="237">
        <f>ROUND(I482*H482,2)</f>
        <v>0</v>
      </c>
      <c r="BL482" s="128" t="s">
        <v>203</v>
      </c>
      <c r="BM482" s="128" t="s">
        <v>845</v>
      </c>
    </row>
    <row r="483" spans="2:47" s="140" customFormat="1" ht="81">
      <c r="B483" s="141"/>
      <c r="D483" s="238" t="s">
        <v>204</v>
      </c>
      <c r="F483" s="239" t="s">
        <v>841</v>
      </c>
      <c r="I483" s="22"/>
      <c r="L483" s="141"/>
      <c r="M483" s="240"/>
      <c r="N483" s="142"/>
      <c r="O483" s="142"/>
      <c r="P483" s="142"/>
      <c r="Q483" s="142"/>
      <c r="R483" s="142"/>
      <c r="S483" s="142"/>
      <c r="T483" s="241"/>
      <c r="AT483" s="128" t="s">
        <v>204</v>
      </c>
      <c r="AU483" s="128" t="s">
        <v>80</v>
      </c>
    </row>
    <row r="484" spans="2:51" s="250" customFormat="1" ht="13.5">
      <c r="B484" s="249"/>
      <c r="D484" s="238" t="s">
        <v>206</v>
      </c>
      <c r="F484" s="252" t="s">
        <v>846</v>
      </c>
      <c r="H484" s="253">
        <v>43135.2</v>
      </c>
      <c r="I484" s="28"/>
      <c r="L484" s="249"/>
      <c r="M484" s="254"/>
      <c r="N484" s="255"/>
      <c r="O484" s="255"/>
      <c r="P484" s="255"/>
      <c r="Q484" s="255"/>
      <c r="R484" s="255"/>
      <c r="S484" s="255"/>
      <c r="T484" s="256"/>
      <c r="AT484" s="251" t="s">
        <v>206</v>
      </c>
      <c r="AU484" s="251" t="s">
        <v>80</v>
      </c>
      <c r="AV484" s="250" t="s">
        <v>80</v>
      </c>
      <c r="AW484" s="250" t="s">
        <v>6</v>
      </c>
      <c r="AX484" s="250" t="s">
        <v>78</v>
      </c>
      <c r="AY484" s="251" t="s">
        <v>196</v>
      </c>
    </row>
    <row r="485" spans="2:65" s="140" customFormat="1" ht="38.25" customHeight="1">
      <c r="B485" s="141"/>
      <c r="C485" s="227" t="s">
        <v>567</v>
      </c>
      <c r="D485" s="227" t="s">
        <v>198</v>
      </c>
      <c r="E485" s="228" t="s">
        <v>847</v>
      </c>
      <c r="F485" s="229" t="s">
        <v>848</v>
      </c>
      <c r="G485" s="230" t="s">
        <v>330</v>
      </c>
      <c r="H485" s="231">
        <v>718.92</v>
      </c>
      <c r="I485" s="26"/>
      <c r="J485" s="232">
        <f>ROUND(I485*H485,2)</f>
        <v>0</v>
      </c>
      <c r="K485" s="229" t="s">
        <v>202</v>
      </c>
      <c r="L485" s="141"/>
      <c r="M485" s="233" t="s">
        <v>5</v>
      </c>
      <c r="N485" s="234" t="s">
        <v>42</v>
      </c>
      <c r="O485" s="142"/>
      <c r="P485" s="235">
        <f>O485*H485</f>
        <v>0</v>
      </c>
      <c r="Q485" s="235">
        <v>0</v>
      </c>
      <c r="R485" s="235">
        <f>Q485*H485</f>
        <v>0</v>
      </c>
      <c r="S485" s="235">
        <v>0</v>
      </c>
      <c r="T485" s="236">
        <f>S485*H485</f>
        <v>0</v>
      </c>
      <c r="AR485" s="128" t="s">
        <v>203</v>
      </c>
      <c r="AT485" s="128" t="s">
        <v>198</v>
      </c>
      <c r="AU485" s="128" t="s">
        <v>80</v>
      </c>
      <c r="AY485" s="128" t="s">
        <v>196</v>
      </c>
      <c r="BE485" s="237">
        <f>IF(N485="základní",J485,0)</f>
        <v>0</v>
      </c>
      <c r="BF485" s="237">
        <f>IF(N485="snížená",J485,0)</f>
        <v>0</v>
      </c>
      <c r="BG485" s="237">
        <f>IF(N485="zákl. přenesená",J485,0)</f>
        <v>0</v>
      </c>
      <c r="BH485" s="237">
        <f>IF(N485="sníž. přenesená",J485,0)</f>
        <v>0</v>
      </c>
      <c r="BI485" s="237">
        <f>IF(N485="nulová",J485,0)</f>
        <v>0</v>
      </c>
      <c r="BJ485" s="128" t="s">
        <v>78</v>
      </c>
      <c r="BK485" s="237">
        <f>ROUND(I485*H485,2)</f>
        <v>0</v>
      </c>
      <c r="BL485" s="128" t="s">
        <v>203</v>
      </c>
      <c r="BM485" s="128" t="s">
        <v>849</v>
      </c>
    </row>
    <row r="486" spans="2:47" s="140" customFormat="1" ht="40.5">
      <c r="B486" s="141"/>
      <c r="D486" s="238" t="s">
        <v>204</v>
      </c>
      <c r="F486" s="239" t="s">
        <v>850</v>
      </c>
      <c r="I486" s="22"/>
      <c r="L486" s="141"/>
      <c r="M486" s="240"/>
      <c r="N486" s="142"/>
      <c r="O486" s="142"/>
      <c r="P486" s="142"/>
      <c r="Q486" s="142"/>
      <c r="R486" s="142"/>
      <c r="S486" s="142"/>
      <c r="T486" s="241"/>
      <c r="AT486" s="128" t="s">
        <v>204</v>
      </c>
      <c r="AU486" s="128" t="s">
        <v>80</v>
      </c>
    </row>
    <row r="487" spans="2:65" s="140" customFormat="1" ht="25.5" customHeight="1">
      <c r="B487" s="141"/>
      <c r="C487" s="227" t="s">
        <v>851</v>
      </c>
      <c r="D487" s="227" t="s">
        <v>198</v>
      </c>
      <c r="E487" s="228" t="s">
        <v>852</v>
      </c>
      <c r="F487" s="229" t="s">
        <v>853</v>
      </c>
      <c r="G487" s="230" t="s">
        <v>330</v>
      </c>
      <c r="H487" s="231">
        <v>559.944</v>
      </c>
      <c r="I487" s="26"/>
      <c r="J487" s="232">
        <f>ROUND(I487*H487,2)</f>
        <v>0</v>
      </c>
      <c r="K487" s="229" t="s">
        <v>202</v>
      </c>
      <c r="L487" s="141"/>
      <c r="M487" s="233" t="s">
        <v>5</v>
      </c>
      <c r="N487" s="234" t="s">
        <v>42</v>
      </c>
      <c r="O487" s="142"/>
      <c r="P487" s="235">
        <f>O487*H487</f>
        <v>0</v>
      </c>
      <c r="Q487" s="235">
        <v>0.00013</v>
      </c>
      <c r="R487" s="235">
        <f>Q487*H487</f>
        <v>0.07279271999999999</v>
      </c>
      <c r="S487" s="235">
        <v>0</v>
      </c>
      <c r="T487" s="236">
        <f>S487*H487</f>
        <v>0</v>
      </c>
      <c r="AR487" s="128" t="s">
        <v>203</v>
      </c>
      <c r="AT487" s="128" t="s">
        <v>198</v>
      </c>
      <c r="AU487" s="128" t="s">
        <v>80</v>
      </c>
      <c r="AY487" s="128" t="s">
        <v>196</v>
      </c>
      <c r="BE487" s="237">
        <f>IF(N487="základní",J487,0)</f>
        <v>0</v>
      </c>
      <c r="BF487" s="237">
        <f>IF(N487="snížená",J487,0)</f>
        <v>0</v>
      </c>
      <c r="BG487" s="237">
        <f>IF(N487="zákl. přenesená",J487,0)</f>
        <v>0</v>
      </c>
      <c r="BH487" s="237">
        <f>IF(N487="sníž. přenesená",J487,0)</f>
        <v>0</v>
      </c>
      <c r="BI487" s="237">
        <f>IF(N487="nulová",J487,0)</f>
        <v>0</v>
      </c>
      <c r="BJ487" s="128" t="s">
        <v>78</v>
      </c>
      <c r="BK487" s="237">
        <f>ROUND(I487*H487,2)</f>
        <v>0</v>
      </c>
      <c r="BL487" s="128" t="s">
        <v>203</v>
      </c>
      <c r="BM487" s="128" t="s">
        <v>854</v>
      </c>
    </row>
    <row r="488" spans="2:47" s="140" customFormat="1" ht="81">
      <c r="B488" s="141"/>
      <c r="D488" s="238" t="s">
        <v>204</v>
      </c>
      <c r="F488" s="239" t="s">
        <v>855</v>
      </c>
      <c r="I488" s="22"/>
      <c r="L488" s="141"/>
      <c r="M488" s="240"/>
      <c r="N488" s="142"/>
      <c r="O488" s="142"/>
      <c r="P488" s="142"/>
      <c r="Q488" s="142"/>
      <c r="R488" s="142"/>
      <c r="S488" s="142"/>
      <c r="T488" s="241"/>
      <c r="AT488" s="128" t="s">
        <v>204</v>
      </c>
      <c r="AU488" s="128" t="s">
        <v>80</v>
      </c>
    </row>
    <row r="489" spans="2:51" s="243" customFormat="1" ht="13.5">
      <c r="B489" s="242"/>
      <c r="D489" s="238" t="s">
        <v>206</v>
      </c>
      <c r="E489" s="244" t="s">
        <v>5</v>
      </c>
      <c r="F489" s="245" t="s">
        <v>856</v>
      </c>
      <c r="H489" s="244" t="s">
        <v>5</v>
      </c>
      <c r="I489" s="27"/>
      <c r="L489" s="242"/>
      <c r="M489" s="246"/>
      <c r="N489" s="247"/>
      <c r="O489" s="247"/>
      <c r="P489" s="247"/>
      <c r="Q489" s="247"/>
      <c r="R489" s="247"/>
      <c r="S489" s="247"/>
      <c r="T489" s="248"/>
      <c r="AT489" s="244" t="s">
        <v>206</v>
      </c>
      <c r="AU489" s="244" t="s">
        <v>80</v>
      </c>
      <c r="AV489" s="243" t="s">
        <v>78</v>
      </c>
      <c r="AW489" s="243" t="s">
        <v>34</v>
      </c>
      <c r="AX489" s="243" t="s">
        <v>71</v>
      </c>
      <c r="AY489" s="244" t="s">
        <v>196</v>
      </c>
    </row>
    <row r="490" spans="2:51" s="250" customFormat="1" ht="13.5">
      <c r="B490" s="249"/>
      <c r="D490" s="238" t="s">
        <v>206</v>
      </c>
      <c r="E490" s="251" t="s">
        <v>5</v>
      </c>
      <c r="F490" s="252" t="s">
        <v>857</v>
      </c>
      <c r="H490" s="253">
        <v>559.944</v>
      </c>
      <c r="I490" s="28"/>
      <c r="L490" s="249"/>
      <c r="M490" s="254"/>
      <c r="N490" s="255"/>
      <c r="O490" s="255"/>
      <c r="P490" s="255"/>
      <c r="Q490" s="255"/>
      <c r="R490" s="255"/>
      <c r="S490" s="255"/>
      <c r="T490" s="256"/>
      <c r="AT490" s="251" t="s">
        <v>206</v>
      </c>
      <c r="AU490" s="251" t="s">
        <v>80</v>
      </c>
      <c r="AV490" s="250" t="s">
        <v>80</v>
      </c>
      <c r="AW490" s="250" t="s">
        <v>34</v>
      </c>
      <c r="AX490" s="250" t="s">
        <v>71</v>
      </c>
      <c r="AY490" s="251" t="s">
        <v>196</v>
      </c>
    </row>
    <row r="491" spans="2:51" s="258" customFormat="1" ht="13.5">
      <c r="B491" s="257"/>
      <c r="D491" s="238" t="s">
        <v>206</v>
      </c>
      <c r="E491" s="259" t="s">
        <v>5</v>
      </c>
      <c r="F491" s="260" t="s">
        <v>209</v>
      </c>
      <c r="H491" s="261">
        <v>559.944</v>
      </c>
      <c r="I491" s="29"/>
      <c r="L491" s="257"/>
      <c r="M491" s="262"/>
      <c r="N491" s="263"/>
      <c r="O491" s="263"/>
      <c r="P491" s="263"/>
      <c r="Q491" s="263"/>
      <c r="R491" s="263"/>
      <c r="S491" s="263"/>
      <c r="T491" s="264"/>
      <c r="AT491" s="259" t="s">
        <v>206</v>
      </c>
      <c r="AU491" s="259" t="s">
        <v>80</v>
      </c>
      <c r="AV491" s="258" t="s">
        <v>203</v>
      </c>
      <c r="AW491" s="258" t="s">
        <v>34</v>
      </c>
      <c r="AX491" s="258" t="s">
        <v>78</v>
      </c>
      <c r="AY491" s="259" t="s">
        <v>196</v>
      </c>
    </row>
    <row r="492" spans="2:65" s="140" customFormat="1" ht="25.5" customHeight="1">
      <c r="B492" s="141"/>
      <c r="C492" s="227" t="s">
        <v>571</v>
      </c>
      <c r="D492" s="227" t="s">
        <v>198</v>
      </c>
      <c r="E492" s="228" t="s">
        <v>858</v>
      </c>
      <c r="F492" s="229" t="s">
        <v>859</v>
      </c>
      <c r="G492" s="230" t="s">
        <v>860</v>
      </c>
      <c r="H492" s="231">
        <v>7</v>
      </c>
      <c r="I492" s="26"/>
      <c r="J492" s="232">
        <f>ROUND(I492*H492,2)</f>
        <v>0</v>
      </c>
      <c r="K492" s="229" t="s">
        <v>202</v>
      </c>
      <c r="L492" s="141"/>
      <c r="M492" s="233" t="s">
        <v>5</v>
      </c>
      <c r="N492" s="234" t="s">
        <v>42</v>
      </c>
      <c r="O492" s="142"/>
      <c r="P492" s="235">
        <f>O492*H492</f>
        <v>0</v>
      </c>
      <c r="Q492" s="235">
        <v>0</v>
      </c>
      <c r="R492" s="235">
        <f>Q492*H492</f>
        <v>0</v>
      </c>
      <c r="S492" s="235">
        <v>0</v>
      </c>
      <c r="T492" s="236">
        <f>S492*H492</f>
        <v>0</v>
      </c>
      <c r="AR492" s="128" t="s">
        <v>203</v>
      </c>
      <c r="AT492" s="128" t="s">
        <v>198</v>
      </c>
      <c r="AU492" s="128" t="s">
        <v>80</v>
      </c>
      <c r="AY492" s="128" t="s">
        <v>196</v>
      </c>
      <c r="BE492" s="237">
        <f>IF(N492="základní",J492,0)</f>
        <v>0</v>
      </c>
      <c r="BF492" s="237">
        <f>IF(N492="snížená",J492,0)</f>
        <v>0</v>
      </c>
      <c r="BG492" s="237">
        <f>IF(N492="zákl. přenesená",J492,0)</f>
        <v>0</v>
      </c>
      <c r="BH492" s="237">
        <f>IF(N492="sníž. přenesená",J492,0)</f>
        <v>0</v>
      </c>
      <c r="BI492" s="237">
        <f>IF(N492="nulová",J492,0)</f>
        <v>0</v>
      </c>
      <c r="BJ492" s="128" t="s">
        <v>78</v>
      </c>
      <c r="BK492" s="237">
        <f>ROUND(I492*H492,2)</f>
        <v>0</v>
      </c>
      <c r="BL492" s="128" t="s">
        <v>203</v>
      </c>
      <c r="BM492" s="128" t="s">
        <v>861</v>
      </c>
    </row>
    <row r="493" spans="2:47" s="140" customFormat="1" ht="54">
      <c r="B493" s="141"/>
      <c r="D493" s="238" t="s">
        <v>204</v>
      </c>
      <c r="F493" s="239" t="s">
        <v>862</v>
      </c>
      <c r="I493" s="22"/>
      <c r="L493" s="141"/>
      <c r="M493" s="240"/>
      <c r="N493" s="142"/>
      <c r="O493" s="142"/>
      <c r="P493" s="142"/>
      <c r="Q493" s="142"/>
      <c r="R493" s="142"/>
      <c r="S493" s="142"/>
      <c r="T493" s="241"/>
      <c r="AT493" s="128" t="s">
        <v>204</v>
      </c>
      <c r="AU493" s="128" t="s">
        <v>80</v>
      </c>
    </row>
    <row r="494" spans="2:65" s="140" customFormat="1" ht="25.5" customHeight="1">
      <c r="B494" s="141"/>
      <c r="C494" s="227" t="s">
        <v>863</v>
      </c>
      <c r="D494" s="227" t="s">
        <v>198</v>
      </c>
      <c r="E494" s="228" t="s">
        <v>864</v>
      </c>
      <c r="F494" s="229" t="s">
        <v>865</v>
      </c>
      <c r="G494" s="230" t="s">
        <v>860</v>
      </c>
      <c r="H494" s="231">
        <v>10</v>
      </c>
      <c r="I494" s="26"/>
      <c r="J494" s="232">
        <f>ROUND(I494*H494,2)</f>
        <v>0</v>
      </c>
      <c r="K494" s="229" t="s">
        <v>202</v>
      </c>
      <c r="L494" s="141"/>
      <c r="M494" s="233" t="s">
        <v>5</v>
      </c>
      <c r="N494" s="234" t="s">
        <v>42</v>
      </c>
      <c r="O494" s="142"/>
      <c r="P494" s="235">
        <f>O494*H494</f>
        <v>0</v>
      </c>
      <c r="Q494" s="235">
        <v>0</v>
      </c>
      <c r="R494" s="235">
        <f>Q494*H494</f>
        <v>0</v>
      </c>
      <c r="S494" s="235">
        <v>0</v>
      </c>
      <c r="T494" s="236">
        <f>S494*H494</f>
        <v>0</v>
      </c>
      <c r="AR494" s="128" t="s">
        <v>203</v>
      </c>
      <c r="AT494" s="128" t="s">
        <v>198</v>
      </c>
      <c r="AU494" s="128" t="s">
        <v>80</v>
      </c>
      <c r="AY494" s="128" t="s">
        <v>196</v>
      </c>
      <c r="BE494" s="237">
        <f>IF(N494="základní",J494,0)</f>
        <v>0</v>
      </c>
      <c r="BF494" s="237">
        <f>IF(N494="snížená",J494,0)</f>
        <v>0</v>
      </c>
      <c r="BG494" s="237">
        <f>IF(N494="zákl. přenesená",J494,0)</f>
        <v>0</v>
      </c>
      <c r="BH494" s="237">
        <f>IF(N494="sníž. přenesená",J494,0)</f>
        <v>0</v>
      </c>
      <c r="BI494" s="237">
        <f>IF(N494="nulová",J494,0)</f>
        <v>0</v>
      </c>
      <c r="BJ494" s="128" t="s">
        <v>78</v>
      </c>
      <c r="BK494" s="237">
        <f>ROUND(I494*H494,2)</f>
        <v>0</v>
      </c>
      <c r="BL494" s="128" t="s">
        <v>203</v>
      </c>
      <c r="BM494" s="128" t="s">
        <v>866</v>
      </c>
    </row>
    <row r="495" spans="2:47" s="140" customFormat="1" ht="54">
      <c r="B495" s="141"/>
      <c r="D495" s="238" t="s">
        <v>204</v>
      </c>
      <c r="F495" s="239" t="s">
        <v>862</v>
      </c>
      <c r="I495" s="22"/>
      <c r="L495" s="141"/>
      <c r="M495" s="240"/>
      <c r="N495" s="142"/>
      <c r="O495" s="142"/>
      <c r="P495" s="142"/>
      <c r="Q495" s="142"/>
      <c r="R495" s="142"/>
      <c r="S495" s="142"/>
      <c r="T495" s="241"/>
      <c r="AT495" s="128" t="s">
        <v>204</v>
      </c>
      <c r="AU495" s="128" t="s">
        <v>80</v>
      </c>
    </row>
    <row r="496" spans="2:65" s="140" customFormat="1" ht="25.5" customHeight="1">
      <c r="B496" s="141"/>
      <c r="C496" s="227" t="s">
        <v>581</v>
      </c>
      <c r="D496" s="227" t="s">
        <v>198</v>
      </c>
      <c r="E496" s="228" t="s">
        <v>867</v>
      </c>
      <c r="F496" s="229" t="s">
        <v>868</v>
      </c>
      <c r="G496" s="230" t="s">
        <v>860</v>
      </c>
      <c r="H496" s="231">
        <v>7</v>
      </c>
      <c r="I496" s="26"/>
      <c r="J496" s="232">
        <f>ROUND(I496*H496,2)</f>
        <v>0</v>
      </c>
      <c r="K496" s="229" t="s">
        <v>202</v>
      </c>
      <c r="L496" s="141"/>
      <c r="M496" s="233" t="s">
        <v>5</v>
      </c>
      <c r="N496" s="234" t="s">
        <v>42</v>
      </c>
      <c r="O496" s="142"/>
      <c r="P496" s="235">
        <f>O496*H496</f>
        <v>0</v>
      </c>
      <c r="Q496" s="235">
        <v>0</v>
      </c>
      <c r="R496" s="235">
        <f>Q496*H496</f>
        <v>0</v>
      </c>
      <c r="S496" s="235">
        <v>0</v>
      </c>
      <c r="T496" s="236">
        <f>S496*H496</f>
        <v>0</v>
      </c>
      <c r="AR496" s="128" t="s">
        <v>203</v>
      </c>
      <c r="AT496" s="128" t="s">
        <v>198</v>
      </c>
      <c r="AU496" s="128" t="s">
        <v>80</v>
      </c>
      <c r="AY496" s="128" t="s">
        <v>196</v>
      </c>
      <c r="BE496" s="237">
        <f>IF(N496="základní",J496,0)</f>
        <v>0</v>
      </c>
      <c r="BF496" s="237">
        <f>IF(N496="snížená",J496,0)</f>
        <v>0</v>
      </c>
      <c r="BG496" s="237">
        <f>IF(N496="zákl. přenesená",J496,0)</f>
        <v>0</v>
      </c>
      <c r="BH496" s="237">
        <f>IF(N496="sníž. přenesená",J496,0)</f>
        <v>0</v>
      </c>
      <c r="BI496" s="237">
        <f>IF(N496="nulová",J496,0)</f>
        <v>0</v>
      </c>
      <c r="BJ496" s="128" t="s">
        <v>78</v>
      </c>
      <c r="BK496" s="237">
        <f>ROUND(I496*H496,2)</f>
        <v>0</v>
      </c>
      <c r="BL496" s="128" t="s">
        <v>203</v>
      </c>
      <c r="BM496" s="128" t="s">
        <v>869</v>
      </c>
    </row>
    <row r="497" spans="2:47" s="140" customFormat="1" ht="54">
      <c r="B497" s="141"/>
      <c r="D497" s="238" t="s">
        <v>204</v>
      </c>
      <c r="F497" s="239" t="s">
        <v>862</v>
      </c>
      <c r="I497" s="22"/>
      <c r="L497" s="141"/>
      <c r="M497" s="240"/>
      <c r="N497" s="142"/>
      <c r="O497" s="142"/>
      <c r="P497" s="142"/>
      <c r="Q497" s="142"/>
      <c r="R497" s="142"/>
      <c r="S497" s="142"/>
      <c r="T497" s="241"/>
      <c r="AT497" s="128" t="s">
        <v>204</v>
      </c>
      <c r="AU497" s="128" t="s">
        <v>80</v>
      </c>
    </row>
    <row r="498" spans="2:65" s="140" customFormat="1" ht="25.5" customHeight="1">
      <c r="B498" s="141"/>
      <c r="C498" s="227" t="s">
        <v>870</v>
      </c>
      <c r="D498" s="227" t="s">
        <v>198</v>
      </c>
      <c r="E498" s="228" t="s">
        <v>871</v>
      </c>
      <c r="F498" s="229" t="s">
        <v>872</v>
      </c>
      <c r="G498" s="230" t="s">
        <v>860</v>
      </c>
      <c r="H498" s="231">
        <v>10</v>
      </c>
      <c r="I498" s="26"/>
      <c r="J498" s="232">
        <f>ROUND(I498*H498,2)</f>
        <v>0</v>
      </c>
      <c r="K498" s="229" t="s">
        <v>202</v>
      </c>
      <c r="L498" s="141"/>
      <c r="M498" s="233" t="s">
        <v>5</v>
      </c>
      <c r="N498" s="234" t="s">
        <v>42</v>
      </c>
      <c r="O498" s="142"/>
      <c r="P498" s="235">
        <f>O498*H498</f>
        <v>0</v>
      </c>
      <c r="Q498" s="235">
        <v>0</v>
      </c>
      <c r="R498" s="235">
        <f>Q498*H498</f>
        <v>0</v>
      </c>
      <c r="S498" s="235">
        <v>0</v>
      </c>
      <c r="T498" s="236">
        <f>S498*H498</f>
        <v>0</v>
      </c>
      <c r="AR498" s="128" t="s">
        <v>203</v>
      </c>
      <c r="AT498" s="128" t="s">
        <v>198</v>
      </c>
      <c r="AU498" s="128" t="s">
        <v>80</v>
      </c>
      <c r="AY498" s="128" t="s">
        <v>196</v>
      </c>
      <c r="BE498" s="237">
        <f>IF(N498="základní",J498,0)</f>
        <v>0</v>
      </c>
      <c r="BF498" s="237">
        <f>IF(N498="snížená",J498,0)</f>
        <v>0</v>
      </c>
      <c r="BG498" s="237">
        <f>IF(N498="zákl. přenesená",J498,0)</f>
        <v>0</v>
      </c>
      <c r="BH498" s="237">
        <f>IF(N498="sníž. přenesená",J498,0)</f>
        <v>0</v>
      </c>
      <c r="BI498" s="237">
        <f>IF(N498="nulová",J498,0)</f>
        <v>0</v>
      </c>
      <c r="BJ498" s="128" t="s">
        <v>78</v>
      </c>
      <c r="BK498" s="237">
        <f>ROUND(I498*H498,2)</f>
        <v>0</v>
      </c>
      <c r="BL498" s="128" t="s">
        <v>203</v>
      </c>
      <c r="BM498" s="128" t="s">
        <v>873</v>
      </c>
    </row>
    <row r="499" spans="2:47" s="140" customFormat="1" ht="54">
      <c r="B499" s="141"/>
      <c r="D499" s="238" t="s">
        <v>204</v>
      </c>
      <c r="F499" s="239" t="s">
        <v>862</v>
      </c>
      <c r="I499" s="22"/>
      <c r="L499" s="141"/>
      <c r="M499" s="240"/>
      <c r="N499" s="142"/>
      <c r="O499" s="142"/>
      <c r="P499" s="142"/>
      <c r="Q499" s="142"/>
      <c r="R499" s="142"/>
      <c r="S499" s="142"/>
      <c r="T499" s="241"/>
      <c r="AT499" s="128" t="s">
        <v>204</v>
      </c>
      <c r="AU499" s="128" t="s">
        <v>80</v>
      </c>
    </row>
    <row r="500" spans="2:65" s="140" customFormat="1" ht="25.5" customHeight="1">
      <c r="B500" s="141"/>
      <c r="C500" s="227" t="s">
        <v>584</v>
      </c>
      <c r="D500" s="227" t="s">
        <v>198</v>
      </c>
      <c r="E500" s="228" t="s">
        <v>874</v>
      </c>
      <c r="F500" s="229" t="s">
        <v>875</v>
      </c>
      <c r="G500" s="230" t="s">
        <v>860</v>
      </c>
      <c r="H500" s="231">
        <v>420</v>
      </c>
      <c r="I500" s="26"/>
      <c r="J500" s="232">
        <f>ROUND(I500*H500,2)</f>
        <v>0</v>
      </c>
      <c r="K500" s="229" t="s">
        <v>202</v>
      </c>
      <c r="L500" s="141"/>
      <c r="M500" s="233" t="s">
        <v>5</v>
      </c>
      <c r="N500" s="234" t="s">
        <v>42</v>
      </c>
      <c r="O500" s="142"/>
      <c r="P500" s="235">
        <f>O500*H500</f>
        <v>0</v>
      </c>
      <c r="Q500" s="235">
        <v>0</v>
      </c>
      <c r="R500" s="235">
        <f>Q500*H500</f>
        <v>0</v>
      </c>
      <c r="S500" s="235">
        <v>0</v>
      </c>
      <c r="T500" s="236">
        <f>S500*H500</f>
        <v>0</v>
      </c>
      <c r="AR500" s="128" t="s">
        <v>203</v>
      </c>
      <c r="AT500" s="128" t="s">
        <v>198</v>
      </c>
      <c r="AU500" s="128" t="s">
        <v>80</v>
      </c>
      <c r="AY500" s="128" t="s">
        <v>196</v>
      </c>
      <c r="BE500" s="237">
        <f>IF(N500="základní",J500,0)</f>
        <v>0</v>
      </c>
      <c r="BF500" s="237">
        <f>IF(N500="snížená",J500,0)</f>
        <v>0</v>
      </c>
      <c r="BG500" s="237">
        <f>IF(N500="zákl. přenesená",J500,0)</f>
        <v>0</v>
      </c>
      <c r="BH500" s="237">
        <f>IF(N500="sníž. přenesená",J500,0)</f>
        <v>0</v>
      </c>
      <c r="BI500" s="237">
        <f>IF(N500="nulová",J500,0)</f>
        <v>0</v>
      </c>
      <c r="BJ500" s="128" t="s">
        <v>78</v>
      </c>
      <c r="BK500" s="237">
        <f>ROUND(I500*H500,2)</f>
        <v>0</v>
      </c>
      <c r="BL500" s="128" t="s">
        <v>203</v>
      </c>
      <c r="BM500" s="128" t="s">
        <v>876</v>
      </c>
    </row>
    <row r="501" spans="2:47" s="140" customFormat="1" ht="54">
      <c r="B501" s="141"/>
      <c r="D501" s="238" t="s">
        <v>204</v>
      </c>
      <c r="F501" s="239" t="s">
        <v>862</v>
      </c>
      <c r="I501" s="22"/>
      <c r="L501" s="141"/>
      <c r="M501" s="240"/>
      <c r="N501" s="142"/>
      <c r="O501" s="142"/>
      <c r="P501" s="142"/>
      <c r="Q501" s="142"/>
      <c r="R501" s="142"/>
      <c r="S501" s="142"/>
      <c r="T501" s="241"/>
      <c r="AT501" s="128" t="s">
        <v>204</v>
      </c>
      <c r="AU501" s="128" t="s">
        <v>80</v>
      </c>
    </row>
    <row r="502" spans="2:51" s="250" customFormat="1" ht="13.5">
      <c r="B502" s="249"/>
      <c r="D502" s="238" t="s">
        <v>206</v>
      </c>
      <c r="F502" s="252" t="s">
        <v>877</v>
      </c>
      <c r="H502" s="253">
        <v>420</v>
      </c>
      <c r="I502" s="28"/>
      <c r="L502" s="249"/>
      <c r="M502" s="254"/>
      <c r="N502" s="255"/>
      <c r="O502" s="255"/>
      <c r="P502" s="255"/>
      <c r="Q502" s="255"/>
      <c r="R502" s="255"/>
      <c r="S502" s="255"/>
      <c r="T502" s="256"/>
      <c r="AT502" s="251" t="s">
        <v>206</v>
      </c>
      <c r="AU502" s="251" t="s">
        <v>80</v>
      </c>
      <c r="AV502" s="250" t="s">
        <v>80</v>
      </c>
      <c r="AW502" s="250" t="s">
        <v>6</v>
      </c>
      <c r="AX502" s="250" t="s">
        <v>78</v>
      </c>
      <c r="AY502" s="251" t="s">
        <v>196</v>
      </c>
    </row>
    <row r="503" spans="2:65" s="140" customFormat="1" ht="25.5" customHeight="1">
      <c r="B503" s="141"/>
      <c r="C503" s="227" t="s">
        <v>878</v>
      </c>
      <c r="D503" s="227" t="s">
        <v>198</v>
      </c>
      <c r="E503" s="228" t="s">
        <v>879</v>
      </c>
      <c r="F503" s="229" t="s">
        <v>880</v>
      </c>
      <c r="G503" s="230" t="s">
        <v>860</v>
      </c>
      <c r="H503" s="231">
        <v>600</v>
      </c>
      <c r="I503" s="26"/>
      <c r="J503" s="232">
        <f>ROUND(I503*H503,2)</f>
        <v>0</v>
      </c>
      <c r="K503" s="229" t="s">
        <v>202</v>
      </c>
      <c r="L503" s="141"/>
      <c r="M503" s="233" t="s">
        <v>5</v>
      </c>
      <c r="N503" s="234" t="s">
        <v>42</v>
      </c>
      <c r="O503" s="142"/>
      <c r="P503" s="235">
        <f>O503*H503</f>
        <v>0</v>
      </c>
      <c r="Q503" s="235">
        <v>0</v>
      </c>
      <c r="R503" s="235">
        <f>Q503*H503</f>
        <v>0</v>
      </c>
      <c r="S503" s="235">
        <v>0</v>
      </c>
      <c r="T503" s="236">
        <f>S503*H503</f>
        <v>0</v>
      </c>
      <c r="AR503" s="128" t="s">
        <v>203</v>
      </c>
      <c r="AT503" s="128" t="s">
        <v>198</v>
      </c>
      <c r="AU503" s="128" t="s">
        <v>80</v>
      </c>
      <c r="AY503" s="128" t="s">
        <v>196</v>
      </c>
      <c r="BE503" s="237">
        <f>IF(N503="základní",J503,0)</f>
        <v>0</v>
      </c>
      <c r="BF503" s="237">
        <f>IF(N503="snížená",J503,0)</f>
        <v>0</v>
      </c>
      <c r="BG503" s="237">
        <f>IF(N503="zákl. přenesená",J503,0)</f>
        <v>0</v>
      </c>
      <c r="BH503" s="237">
        <f>IF(N503="sníž. přenesená",J503,0)</f>
        <v>0</v>
      </c>
      <c r="BI503" s="237">
        <f>IF(N503="nulová",J503,0)</f>
        <v>0</v>
      </c>
      <c r="BJ503" s="128" t="s">
        <v>78</v>
      </c>
      <c r="BK503" s="237">
        <f>ROUND(I503*H503,2)</f>
        <v>0</v>
      </c>
      <c r="BL503" s="128" t="s">
        <v>203</v>
      </c>
      <c r="BM503" s="128" t="s">
        <v>881</v>
      </c>
    </row>
    <row r="504" spans="2:47" s="140" customFormat="1" ht="54">
      <c r="B504" s="141"/>
      <c r="D504" s="238" t="s">
        <v>204</v>
      </c>
      <c r="F504" s="239" t="s">
        <v>862</v>
      </c>
      <c r="I504" s="22"/>
      <c r="L504" s="141"/>
      <c r="M504" s="240"/>
      <c r="N504" s="142"/>
      <c r="O504" s="142"/>
      <c r="P504" s="142"/>
      <c r="Q504" s="142"/>
      <c r="R504" s="142"/>
      <c r="S504" s="142"/>
      <c r="T504" s="241"/>
      <c r="AT504" s="128" t="s">
        <v>204</v>
      </c>
      <c r="AU504" s="128" t="s">
        <v>80</v>
      </c>
    </row>
    <row r="505" spans="2:51" s="250" customFormat="1" ht="13.5">
      <c r="B505" s="249"/>
      <c r="D505" s="238" t="s">
        <v>206</v>
      </c>
      <c r="F505" s="252" t="s">
        <v>882</v>
      </c>
      <c r="H505" s="253">
        <v>600</v>
      </c>
      <c r="I505" s="28"/>
      <c r="L505" s="249"/>
      <c r="M505" s="254"/>
      <c r="N505" s="255"/>
      <c r="O505" s="255"/>
      <c r="P505" s="255"/>
      <c r="Q505" s="255"/>
      <c r="R505" s="255"/>
      <c r="S505" s="255"/>
      <c r="T505" s="256"/>
      <c r="AT505" s="251" t="s">
        <v>206</v>
      </c>
      <c r="AU505" s="251" t="s">
        <v>80</v>
      </c>
      <c r="AV505" s="250" t="s">
        <v>80</v>
      </c>
      <c r="AW505" s="250" t="s">
        <v>6</v>
      </c>
      <c r="AX505" s="250" t="s">
        <v>78</v>
      </c>
      <c r="AY505" s="251" t="s">
        <v>196</v>
      </c>
    </row>
    <row r="506" spans="2:65" s="140" customFormat="1" ht="38.25" customHeight="1">
      <c r="B506" s="141"/>
      <c r="C506" s="227" t="s">
        <v>588</v>
      </c>
      <c r="D506" s="227" t="s">
        <v>198</v>
      </c>
      <c r="E506" s="228" t="s">
        <v>883</v>
      </c>
      <c r="F506" s="229" t="s">
        <v>884</v>
      </c>
      <c r="G506" s="230" t="s">
        <v>330</v>
      </c>
      <c r="H506" s="231">
        <v>55.44</v>
      </c>
      <c r="I506" s="26"/>
      <c r="J506" s="232">
        <f>ROUND(I506*H506,2)</f>
        <v>0</v>
      </c>
      <c r="K506" s="229" t="s">
        <v>202</v>
      </c>
      <c r="L506" s="141"/>
      <c r="M506" s="233" t="s">
        <v>5</v>
      </c>
      <c r="N506" s="234" t="s">
        <v>42</v>
      </c>
      <c r="O506" s="142"/>
      <c r="P506" s="235">
        <f>O506*H506</f>
        <v>0</v>
      </c>
      <c r="Q506" s="235">
        <v>0</v>
      </c>
      <c r="R506" s="235">
        <f>Q506*H506</f>
        <v>0</v>
      </c>
      <c r="S506" s="235">
        <v>0</v>
      </c>
      <c r="T506" s="236">
        <f>S506*H506</f>
        <v>0</v>
      </c>
      <c r="AR506" s="128" t="s">
        <v>203</v>
      </c>
      <c r="AT506" s="128" t="s">
        <v>198</v>
      </c>
      <c r="AU506" s="128" t="s">
        <v>80</v>
      </c>
      <c r="AY506" s="128" t="s">
        <v>196</v>
      </c>
      <c r="BE506" s="237">
        <f>IF(N506="základní",J506,0)</f>
        <v>0</v>
      </c>
      <c r="BF506" s="237">
        <f>IF(N506="snížená",J506,0)</f>
        <v>0</v>
      </c>
      <c r="BG506" s="237">
        <f>IF(N506="zákl. přenesená",J506,0)</f>
        <v>0</v>
      </c>
      <c r="BH506" s="237">
        <f>IF(N506="sníž. přenesená",J506,0)</f>
        <v>0</v>
      </c>
      <c r="BI506" s="237">
        <f>IF(N506="nulová",J506,0)</f>
        <v>0</v>
      </c>
      <c r="BJ506" s="128" t="s">
        <v>78</v>
      </c>
      <c r="BK506" s="237">
        <f>ROUND(I506*H506,2)</f>
        <v>0</v>
      </c>
      <c r="BL506" s="128" t="s">
        <v>203</v>
      </c>
      <c r="BM506" s="128" t="s">
        <v>885</v>
      </c>
    </row>
    <row r="507" spans="2:47" s="140" customFormat="1" ht="108">
      <c r="B507" s="141"/>
      <c r="D507" s="238" t="s">
        <v>204</v>
      </c>
      <c r="F507" s="239" t="s">
        <v>886</v>
      </c>
      <c r="I507" s="22"/>
      <c r="L507" s="141"/>
      <c r="M507" s="240"/>
      <c r="N507" s="142"/>
      <c r="O507" s="142"/>
      <c r="P507" s="142"/>
      <c r="Q507" s="142"/>
      <c r="R507" s="142"/>
      <c r="S507" s="142"/>
      <c r="T507" s="241"/>
      <c r="AT507" s="128" t="s">
        <v>204</v>
      </c>
      <c r="AU507" s="128" t="s">
        <v>80</v>
      </c>
    </row>
    <row r="508" spans="2:65" s="140" customFormat="1" ht="25.5" customHeight="1">
      <c r="B508" s="141"/>
      <c r="C508" s="227" t="s">
        <v>887</v>
      </c>
      <c r="D508" s="227" t="s">
        <v>198</v>
      </c>
      <c r="E508" s="228" t="s">
        <v>888</v>
      </c>
      <c r="F508" s="229" t="s">
        <v>889</v>
      </c>
      <c r="G508" s="230" t="s">
        <v>330</v>
      </c>
      <c r="H508" s="231">
        <v>776.16</v>
      </c>
      <c r="I508" s="26"/>
      <c r="J508" s="232">
        <f>ROUND(I508*H508,2)</f>
        <v>0</v>
      </c>
      <c r="K508" s="229" t="s">
        <v>202</v>
      </c>
      <c r="L508" s="141"/>
      <c r="M508" s="233" t="s">
        <v>5</v>
      </c>
      <c r="N508" s="234" t="s">
        <v>42</v>
      </c>
      <c r="O508" s="142"/>
      <c r="P508" s="235">
        <f>O508*H508</f>
        <v>0</v>
      </c>
      <c r="Q508" s="235">
        <v>0</v>
      </c>
      <c r="R508" s="235">
        <f>Q508*H508</f>
        <v>0</v>
      </c>
      <c r="S508" s="235">
        <v>0</v>
      </c>
      <c r="T508" s="236">
        <f>S508*H508</f>
        <v>0</v>
      </c>
      <c r="AR508" s="128" t="s">
        <v>203</v>
      </c>
      <c r="AT508" s="128" t="s">
        <v>198</v>
      </c>
      <c r="AU508" s="128" t="s">
        <v>80</v>
      </c>
      <c r="AY508" s="128" t="s">
        <v>196</v>
      </c>
      <c r="BE508" s="237">
        <f>IF(N508="základní",J508,0)</f>
        <v>0</v>
      </c>
      <c r="BF508" s="237">
        <f>IF(N508="snížená",J508,0)</f>
        <v>0</v>
      </c>
      <c r="BG508" s="237">
        <f>IF(N508="zákl. přenesená",J508,0)</f>
        <v>0</v>
      </c>
      <c r="BH508" s="237">
        <f>IF(N508="sníž. přenesená",J508,0)</f>
        <v>0</v>
      </c>
      <c r="BI508" s="237">
        <f>IF(N508="nulová",J508,0)</f>
        <v>0</v>
      </c>
      <c r="BJ508" s="128" t="s">
        <v>78</v>
      </c>
      <c r="BK508" s="237">
        <f>ROUND(I508*H508,2)</f>
        <v>0</v>
      </c>
      <c r="BL508" s="128" t="s">
        <v>203</v>
      </c>
      <c r="BM508" s="128" t="s">
        <v>890</v>
      </c>
    </row>
    <row r="509" spans="2:47" s="140" customFormat="1" ht="108">
      <c r="B509" s="141"/>
      <c r="D509" s="238" t="s">
        <v>204</v>
      </c>
      <c r="F509" s="239" t="s">
        <v>886</v>
      </c>
      <c r="I509" s="22"/>
      <c r="L509" s="141"/>
      <c r="M509" s="240"/>
      <c r="N509" s="142"/>
      <c r="O509" s="142"/>
      <c r="P509" s="142"/>
      <c r="Q509" s="142"/>
      <c r="R509" s="142"/>
      <c r="S509" s="142"/>
      <c r="T509" s="241"/>
      <c r="AT509" s="128" t="s">
        <v>204</v>
      </c>
      <c r="AU509" s="128" t="s">
        <v>80</v>
      </c>
    </row>
    <row r="510" spans="2:65" s="140" customFormat="1" ht="38.25" customHeight="1">
      <c r="B510" s="141"/>
      <c r="C510" s="227" t="s">
        <v>591</v>
      </c>
      <c r="D510" s="227" t="s">
        <v>198</v>
      </c>
      <c r="E510" s="228" t="s">
        <v>891</v>
      </c>
      <c r="F510" s="229" t="s">
        <v>892</v>
      </c>
      <c r="G510" s="230" t="s">
        <v>330</v>
      </c>
      <c r="H510" s="231">
        <v>55.44</v>
      </c>
      <c r="I510" s="26"/>
      <c r="J510" s="232">
        <f>ROUND(I510*H510,2)</f>
        <v>0</v>
      </c>
      <c r="K510" s="229" t="s">
        <v>202</v>
      </c>
      <c r="L510" s="141"/>
      <c r="M510" s="233" t="s">
        <v>5</v>
      </c>
      <c r="N510" s="234" t="s">
        <v>42</v>
      </c>
      <c r="O510" s="142"/>
      <c r="P510" s="235">
        <f>O510*H510</f>
        <v>0</v>
      </c>
      <c r="Q510" s="235">
        <v>0</v>
      </c>
      <c r="R510" s="235">
        <f>Q510*H510</f>
        <v>0</v>
      </c>
      <c r="S510" s="235">
        <v>0</v>
      </c>
      <c r="T510" s="236">
        <f>S510*H510</f>
        <v>0</v>
      </c>
      <c r="AR510" s="128" t="s">
        <v>203</v>
      </c>
      <c r="AT510" s="128" t="s">
        <v>198</v>
      </c>
      <c r="AU510" s="128" t="s">
        <v>80</v>
      </c>
      <c r="AY510" s="128" t="s">
        <v>196</v>
      </c>
      <c r="BE510" s="237">
        <f>IF(N510="základní",J510,0)</f>
        <v>0</v>
      </c>
      <c r="BF510" s="237">
        <f>IF(N510="snížená",J510,0)</f>
        <v>0</v>
      </c>
      <c r="BG510" s="237">
        <f>IF(N510="zákl. přenesená",J510,0)</f>
        <v>0</v>
      </c>
      <c r="BH510" s="237">
        <f>IF(N510="sníž. přenesená",J510,0)</f>
        <v>0</v>
      </c>
      <c r="BI510" s="237">
        <f>IF(N510="nulová",J510,0)</f>
        <v>0</v>
      </c>
      <c r="BJ510" s="128" t="s">
        <v>78</v>
      </c>
      <c r="BK510" s="237">
        <f>ROUND(I510*H510,2)</f>
        <v>0</v>
      </c>
      <c r="BL510" s="128" t="s">
        <v>203</v>
      </c>
      <c r="BM510" s="128" t="s">
        <v>893</v>
      </c>
    </row>
    <row r="511" spans="2:47" s="140" customFormat="1" ht="54">
      <c r="B511" s="141"/>
      <c r="D511" s="238" t="s">
        <v>204</v>
      </c>
      <c r="F511" s="239" t="s">
        <v>894</v>
      </c>
      <c r="I511" s="22"/>
      <c r="L511" s="141"/>
      <c r="M511" s="240"/>
      <c r="N511" s="142"/>
      <c r="O511" s="142"/>
      <c r="P511" s="142"/>
      <c r="Q511" s="142"/>
      <c r="R511" s="142"/>
      <c r="S511" s="142"/>
      <c r="T511" s="241"/>
      <c r="AT511" s="128" t="s">
        <v>204</v>
      </c>
      <c r="AU511" s="128" t="s">
        <v>80</v>
      </c>
    </row>
    <row r="512" spans="2:63" s="215" customFormat="1" ht="29.85" customHeight="1">
      <c r="B512" s="214"/>
      <c r="D512" s="216" t="s">
        <v>70</v>
      </c>
      <c r="E512" s="225" t="s">
        <v>614</v>
      </c>
      <c r="F512" s="225" t="s">
        <v>895</v>
      </c>
      <c r="I512" s="25"/>
      <c r="J512" s="226">
        <f>BK512</f>
        <v>0</v>
      </c>
      <c r="L512" s="214"/>
      <c r="M512" s="219"/>
      <c r="N512" s="220"/>
      <c r="O512" s="220"/>
      <c r="P512" s="221">
        <f>SUM(P513:P521)</f>
        <v>0</v>
      </c>
      <c r="Q512" s="220"/>
      <c r="R512" s="221">
        <f>SUM(R513:R521)</f>
        <v>0.1448894</v>
      </c>
      <c r="S512" s="220"/>
      <c r="T512" s="222">
        <f>SUM(T513:T521)</f>
        <v>0</v>
      </c>
      <c r="AR512" s="216" t="s">
        <v>78</v>
      </c>
      <c r="AT512" s="223" t="s">
        <v>70</v>
      </c>
      <c r="AU512" s="223" t="s">
        <v>78</v>
      </c>
      <c r="AY512" s="216" t="s">
        <v>196</v>
      </c>
      <c r="BK512" s="224">
        <f>SUM(BK513:BK521)</f>
        <v>0</v>
      </c>
    </row>
    <row r="513" spans="2:65" s="140" customFormat="1" ht="25.5" customHeight="1">
      <c r="B513" s="141"/>
      <c r="C513" s="227" t="s">
        <v>896</v>
      </c>
      <c r="D513" s="227" t="s">
        <v>198</v>
      </c>
      <c r="E513" s="228" t="s">
        <v>897</v>
      </c>
      <c r="F513" s="229" t="s">
        <v>898</v>
      </c>
      <c r="G513" s="230" t="s">
        <v>330</v>
      </c>
      <c r="H513" s="231">
        <v>455.415</v>
      </c>
      <c r="I513" s="26"/>
      <c r="J513" s="232">
        <f>ROUND(I513*H513,2)</f>
        <v>0</v>
      </c>
      <c r="K513" s="229" t="s">
        <v>202</v>
      </c>
      <c r="L513" s="141"/>
      <c r="M513" s="233" t="s">
        <v>5</v>
      </c>
      <c r="N513" s="234" t="s">
        <v>42</v>
      </c>
      <c r="O513" s="142"/>
      <c r="P513" s="235">
        <f>O513*H513</f>
        <v>0</v>
      </c>
      <c r="Q513" s="235">
        <v>4E-05</v>
      </c>
      <c r="R513" s="235">
        <f>Q513*H513</f>
        <v>0.018216600000000003</v>
      </c>
      <c r="S513" s="235">
        <v>0</v>
      </c>
      <c r="T513" s="236">
        <f>S513*H513</f>
        <v>0</v>
      </c>
      <c r="AR513" s="128" t="s">
        <v>203</v>
      </c>
      <c r="AT513" s="128" t="s">
        <v>198</v>
      </c>
      <c r="AU513" s="128" t="s">
        <v>80</v>
      </c>
      <c r="AY513" s="128" t="s">
        <v>196</v>
      </c>
      <c r="BE513" s="237">
        <f>IF(N513="základní",J513,0)</f>
        <v>0</v>
      </c>
      <c r="BF513" s="237">
        <f>IF(N513="snížená",J513,0)</f>
        <v>0</v>
      </c>
      <c r="BG513" s="237">
        <f>IF(N513="zákl. přenesená",J513,0)</f>
        <v>0</v>
      </c>
      <c r="BH513" s="237">
        <f>IF(N513="sníž. přenesená",J513,0)</f>
        <v>0</v>
      </c>
      <c r="BI513" s="237">
        <f>IF(N513="nulová",J513,0)</f>
        <v>0</v>
      </c>
      <c r="BJ513" s="128" t="s">
        <v>78</v>
      </c>
      <c r="BK513" s="237">
        <f>ROUND(I513*H513,2)</f>
        <v>0</v>
      </c>
      <c r="BL513" s="128" t="s">
        <v>203</v>
      </c>
      <c r="BM513" s="128" t="s">
        <v>899</v>
      </c>
    </row>
    <row r="514" spans="2:47" s="140" customFormat="1" ht="256.5">
      <c r="B514" s="141"/>
      <c r="D514" s="238" t="s">
        <v>204</v>
      </c>
      <c r="F514" s="239" t="s">
        <v>900</v>
      </c>
      <c r="I514" s="22"/>
      <c r="L514" s="141"/>
      <c r="M514" s="240"/>
      <c r="N514" s="142"/>
      <c r="O514" s="142"/>
      <c r="P514" s="142"/>
      <c r="Q514" s="142"/>
      <c r="R514" s="142"/>
      <c r="S514" s="142"/>
      <c r="T514" s="241"/>
      <c r="AT514" s="128" t="s">
        <v>204</v>
      </c>
      <c r="AU514" s="128" t="s">
        <v>80</v>
      </c>
    </row>
    <row r="515" spans="2:65" s="140" customFormat="1" ht="25.5" customHeight="1">
      <c r="B515" s="141"/>
      <c r="C515" s="227" t="s">
        <v>595</v>
      </c>
      <c r="D515" s="227" t="s">
        <v>198</v>
      </c>
      <c r="E515" s="228" t="s">
        <v>901</v>
      </c>
      <c r="F515" s="229" t="s">
        <v>902</v>
      </c>
      <c r="G515" s="230" t="s">
        <v>330</v>
      </c>
      <c r="H515" s="231">
        <v>434.82</v>
      </c>
      <c r="I515" s="26"/>
      <c r="J515" s="232">
        <f>ROUND(I515*H515,2)</f>
        <v>0</v>
      </c>
      <c r="K515" s="229" t="s">
        <v>202</v>
      </c>
      <c r="L515" s="141"/>
      <c r="M515" s="233" t="s">
        <v>5</v>
      </c>
      <c r="N515" s="234" t="s">
        <v>42</v>
      </c>
      <c r="O515" s="142"/>
      <c r="P515" s="235">
        <f>O515*H515</f>
        <v>0</v>
      </c>
      <c r="Q515" s="235">
        <v>4E-05</v>
      </c>
      <c r="R515" s="235">
        <f>Q515*H515</f>
        <v>0.0173928</v>
      </c>
      <c r="S515" s="235">
        <v>0</v>
      </c>
      <c r="T515" s="236">
        <f>S515*H515</f>
        <v>0</v>
      </c>
      <c r="AR515" s="128" t="s">
        <v>203</v>
      </c>
      <c r="AT515" s="128" t="s">
        <v>198</v>
      </c>
      <c r="AU515" s="128" t="s">
        <v>80</v>
      </c>
      <c r="AY515" s="128" t="s">
        <v>196</v>
      </c>
      <c r="BE515" s="237">
        <f>IF(N515="základní",J515,0)</f>
        <v>0</v>
      </c>
      <c r="BF515" s="237">
        <f>IF(N515="snížená",J515,0)</f>
        <v>0</v>
      </c>
      <c r="BG515" s="237">
        <f>IF(N515="zákl. přenesená",J515,0)</f>
        <v>0</v>
      </c>
      <c r="BH515" s="237">
        <f>IF(N515="sníž. přenesená",J515,0)</f>
        <v>0</v>
      </c>
      <c r="BI515" s="237">
        <f>IF(N515="nulová",J515,0)</f>
        <v>0</v>
      </c>
      <c r="BJ515" s="128" t="s">
        <v>78</v>
      </c>
      <c r="BK515" s="237">
        <f>ROUND(I515*H515,2)</f>
        <v>0</v>
      </c>
      <c r="BL515" s="128" t="s">
        <v>203</v>
      </c>
      <c r="BM515" s="128" t="s">
        <v>903</v>
      </c>
    </row>
    <row r="516" spans="2:47" s="140" customFormat="1" ht="256.5">
      <c r="B516" s="141"/>
      <c r="D516" s="238" t="s">
        <v>204</v>
      </c>
      <c r="F516" s="239" t="s">
        <v>900</v>
      </c>
      <c r="I516" s="22"/>
      <c r="L516" s="141"/>
      <c r="M516" s="240"/>
      <c r="N516" s="142"/>
      <c r="O516" s="142"/>
      <c r="P516" s="142"/>
      <c r="Q516" s="142"/>
      <c r="R516" s="142"/>
      <c r="S516" s="142"/>
      <c r="T516" s="241"/>
      <c r="AT516" s="128" t="s">
        <v>204</v>
      </c>
      <c r="AU516" s="128" t="s">
        <v>80</v>
      </c>
    </row>
    <row r="517" spans="2:65" s="140" customFormat="1" ht="38.25" customHeight="1">
      <c r="B517" s="141"/>
      <c r="C517" s="227" t="s">
        <v>904</v>
      </c>
      <c r="D517" s="227" t="s">
        <v>198</v>
      </c>
      <c r="E517" s="228" t="s">
        <v>905</v>
      </c>
      <c r="F517" s="229" t="s">
        <v>906</v>
      </c>
      <c r="G517" s="230" t="s">
        <v>355</v>
      </c>
      <c r="H517" s="231">
        <v>16</v>
      </c>
      <c r="I517" s="26"/>
      <c r="J517" s="232">
        <f>ROUND(I517*H517,2)</f>
        <v>0</v>
      </c>
      <c r="K517" s="229" t="s">
        <v>202</v>
      </c>
      <c r="L517" s="141"/>
      <c r="M517" s="233" t="s">
        <v>5</v>
      </c>
      <c r="N517" s="234" t="s">
        <v>42</v>
      </c>
      <c r="O517" s="142"/>
      <c r="P517" s="235">
        <f>O517*H517</f>
        <v>0</v>
      </c>
      <c r="Q517" s="235">
        <v>0.00234</v>
      </c>
      <c r="R517" s="235">
        <f>Q517*H517</f>
        <v>0.03744</v>
      </c>
      <c r="S517" s="235">
        <v>0</v>
      </c>
      <c r="T517" s="236">
        <f>S517*H517</f>
        <v>0</v>
      </c>
      <c r="AR517" s="128" t="s">
        <v>203</v>
      </c>
      <c r="AT517" s="128" t="s">
        <v>198</v>
      </c>
      <c r="AU517" s="128" t="s">
        <v>80</v>
      </c>
      <c r="AY517" s="128" t="s">
        <v>196</v>
      </c>
      <c r="BE517" s="237">
        <f>IF(N517="základní",J517,0)</f>
        <v>0</v>
      </c>
      <c r="BF517" s="237">
        <f>IF(N517="snížená",J517,0)</f>
        <v>0</v>
      </c>
      <c r="BG517" s="237">
        <f>IF(N517="zákl. přenesená",J517,0)</f>
        <v>0</v>
      </c>
      <c r="BH517" s="237">
        <f>IF(N517="sníž. přenesená",J517,0)</f>
        <v>0</v>
      </c>
      <c r="BI517" s="237">
        <f>IF(N517="nulová",J517,0)</f>
        <v>0</v>
      </c>
      <c r="BJ517" s="128" t="s">
        <v>78</v>
      </c>
      <c r="BK517" s="237">
        <f>ROUND(I517*H517,2)</f>
        <v>0</v>
      </c>
      <c r="BL517" s="128" t="s">
        <v>203</v>
      </c>
      <c r="BM517" s="128" t="s">
        <v>907</v>
      </c>
    </row>
    <row r="518" spans="2:47" s="140" customFormat="1" ht="121.5">
      <c r="B518" s="141"/>
      <c r="D518" s="238" t="s">
        <v>204</v>
      </c>
      <c r="F518" s="239" t="s">
        <v>908</v>
      </c>
      <c r="I518" s="22"/>
      <c r="L518" s="141"/>
      <c r="M518" s="240"/>
      <c r="N518" s="142"/>
      <c r="O518" s="142"/>
      <c r="P518" s="142"/>
      <c r="Q518" s="142"/>
      <c r="R518" s="142"/>
      <c r="S518" s="142"/>
      <c r="T518" s="241"/>
      <c r="AT518" s="128" t="s">
        <v>204</v>
      </c>
      <c r="AU518" s="128" t="s">
        <v>80</v>
      </c>
    </row>
    <row r="519" spans="2:65" s="140" customFormat="1" ht="38.25" customHeight="1">
      <c r="B519" s="141"/>
      <c r="C519" s="227" t="s">
        <v>909</v>
      </c>
      <c r="D519" s="227" t="s">
        <v>198</v>
      </c>
      <c r="E519" s="228" t="s">
        <v>910</v>
      </c>
      <c r="F519" s="229" t="s">
        <v>911</v>
      </c>
      <c r="G519" s="230" t="s">
        <v>355</v>
      </c>
      <c r="H519" s="231">
        <v>16</v>
      </c>
      <c r="I519" s="26"/>
      <c r="J519" s="232">
        <f>ROUND(I519*H519,2)</f>
        <v>0</v>
      </c>
      <c r="K519" s="229" t="s">
        <v>202</v>
      </c>
      <c r="L519" s="141"/>
      <c r="M519" s="233" t="s">
        <v>5</v>
      </c>
      <c r="N519" s="234" t="s">
        <v>42</v>
      </c>
      <c r="O519" s="142"/>
      <c r="P519" s="235">
        <f>O519*H519</f>
        <v>0</v>
      </c>
      <c r="Q519" s="235">
        <v>0.00449</v>
      </c>
      <c r="R519" s="235">
        <f>Q519*H519</f>
        <v>0.07184</v>
      </c>
      <c r="S519" s="235">
        <v>0</v>
      </c>
      <c r="T519" s="236">
        <f>S519*H519</f>
        <v>0</v>
      </c>
      <c r="AR519" s="128" t="s">
        <v>203</v>
      </c>
      <c r="AT519" s="128" t="s">
        <v>198</v>
      </c>
      <c r="AU519" s="128" t="s">
        <v>80</v>
      </c>
      <c r="AY519" s="128" t="s">
        <v>196</v>
      </c>
      <c r="BE519" s="237">
        <f>IF(N519="základní",J519,0)</f>
        <v>0</v>
      </c>
      <c r="BF519" s="237">
        <f>IF(N519="snížená",J519,0)</f>
        <v>0</v>
      </c>
      <c r="BG519" s="237">
        <f>IF(N519="zákl. přenesená",J519,0)</f>
        <v>0</v>
      </c>
      <c r="BH519" s="237">
        <f>IF(N519="sníž. přenesená",J519,0)</f>
        <v>0</v>
      </c>
      <c r="BI519" s="237">
        <f>IF(N519="nulová",J519,0)</f>
        <v>0</v>
      </c>
      <c r="BJ519" s="128" t="s">
        <v>78</v>
      </c>
      <c r="BK519" s="237">
        <f>ROUND(I519*H519,2)</f>
        <v>0</v>
      </c>
      <c r="BL519" s="128" t="s">
        <v>203</v>
      </c>
      <c r="BM519" s="128" t="s">
        <v>912</v>
      </c>
    </row>
    <row r="520" spans="2:47" s="140" customFormat="1" ht="121.5">
      <c r="B520" s="141"/>
      <c r="D520" s="238" t="s">
        <v>204</v>
      </c>
      <c r="F520" s="239" t="s">
        <v>908</v>
      </c>
      <c r="I520" s="22"/>
      <c r="L520" s="141"/>
      <c r="M520" s="240"/>
      <c r="N520" s="142"/>
      <c r="O520" s="142"/>
      <c r="P520" s="142"/>
      <c r="Q520" s="142"/>
      <c r="R520" s="142"/>
      <c r="S520" s="142"/>
      <c r="T520" s="241"/>
      <c r="AT520" s="128" t="s">
        <v>204</v>
      </c>
      <c r="AU520" s="128" t="s">
        <v>80</v>
      </c>
    </row>
    <row r="521" spans="2:65" s="140" customFormat="1" ht="16.5" customHeight="1">
      <c r="B521" s="141"/>
      <c r="C521" s="227" t="s">
        <v>913</v>
      </c>
      <c r="D521" s="227" t="s">
        <v>198</v>
      </c>
      <c r="E521" s="228" t="s">
        <v>914</v>
      </c>
      <c r="F521" s="229" t="s">
        <v>915</v>
      </c>
      <c r="G521" s="230" t="s">
        <v>916</v>
      </c>
      <c r="H521" s="231">
        <v>1</v>
      </c>
      <c r="I521" s="26"/>
      <c r="J521" s="232">
        <f>ROUND(I521*H521,2)</f>
        <v>0</v>
      </c>
      <c r="K521" s="229" t="s">
        <v>5</v>
      </c>
      <c r="L521" s="141"/>
      <c r="M521" s="233" t="s">
        <v>5</v>
      </c>
      <c r="N521" s="234" t="s">
        <v>42</v>
      </c>
      <c r="O521" s="142"/>
      <c r="P521" s="235">
        <f>O521*H521</f>
        <v>0</v>
      </c>
      <c r="Q521" s="235">
        <v>0</v>
      </c>
      <c r="R521" s="235">
        <f>Q521*H521</f>
        <v>0</v>
      </c>
      <c r="S521" s="235">
        <v>0</v>
      </c>
      <c r="T521" s="236">
        <f>S521*H521</f>
        <v>0</v>
      </c>
      <c r="AR521" s="128" t="s">
        <v>203</v>
      </c>
      <c r="AT521" s="128" t="s">
        <v>198</v>
      </c>
      <c r="AU521" s="128" t="s">
        <v>80</v>
      </c>
      <c r="AY521" s="128" t="s">
        <v>196</v>
      </c>
      <c r="BE521" s="237">
        <f>IF(N521="základní",J521,0)</f>
        <v>0</v>
      </c>
      <c r="BF521" s="237">
        <f>IF(N521="snížená",J521,0)</f>
        <v>0</v>
      </c>
      <c r="BG521" s="237">
        <f>IF(N521="zákl. přenesená",J521,0)</f>
        <v>0</v>
      </c>
      <c r="BH521" s="237">
        <f>IF(N521="sníž. přenesená",J521,0)</f>
        <v>0</v>
      </c>
      <c r="BI521" s="237">
        <f>IF(N521="nulová",J521,0)</f>
        <v>0</v>
      </c>
      <c r="BJ521" s="128" t="s">
        <v>78</v>
      </c>
      <c r="BK521" s="237">
        <f>ROUND(I521*H521,2)</f>
        <v>0</v>
      </c>
      <c r="BL521" s="128" t="s">
        <v>203</v>
      </c>
      <c r="BM521" s="128" t="s">
        <v>917</v>
      </c>
    </row>
    <row r="522" spans="2:63" s="215" customFormat="1" ht="29.85" customHeight="1">
      <c r="B522" s="214"/>
      <c r="D522" s="216" t="s">
        <v>70</v>
      </c>
      <c r="E522" s="225" t="s">
        <v>455</v>
      </c>
      <c r="F522" s="225" t="s">
        <v>918</v>
      </c>
      <c r="I522" s="25"/>
      <c r="J522" s="226">
        <f>BK522</f>
        <v>0</v>
      </c>
      <c r="L522" s="214"/>
      <c r="M522" s="219"/>
      <c r="N522" s="220"/>
      <c r="O522" s="220"/>
      <c r="P522" s="221">
        <f>SUM(P523:P546)</f>
        <v>0</v>
      </c>
      <c r="Q522" s="220"/>
      <c r="R522" s="221">
        <f>SUM(R523:R546)</f>
        <v>0</v>
      </c>
      <c r="S522" s="220"/>
      <c r="T522" s="222">
        <f>SUM(T523:T546)</f>
        <v>59.700590999999996</v>
      </c>
      <c r="AR522" s="216" t="s">
        <v>78</v>
      </c>
      <c r="AT522" s="223" t="s">
        <v>70</v>
      </c>
      <c r="AU522" s="223" t="s">
        <v>78</v>
      </c>
      <c r="AY522" s="216" t="s">
        <v>196</v>
      </c>
      <c r="BK522" s="224">
        <f>SUM(BK523:BK546)</f>
        <v>0</v>
      </c>
    </row>
    <row r="523" spans="2:65" s="140" customFormat="1" ht="25.5" customHeight="1">
      <c r="B523" s="141"/>
      <c r="C523" s="227" t="s">
        <v>602</v>
      </c>
      <c r="D523" s="227" t="s">
        <v>198</v>
      </c>
      <c r="E523" s="228" t="s">
        <v>919</v>
      </c>
      <c r="F523" s="229" t="s">
        <v>920</v>
      </c>
      <c r="G523" s="230" t="s">
        <v>330</v>
      </c>
      <c r="H523" s="231">
        <v>20.183</v>
      </c>
      <c r="I523" s="26"/>
      <c r="J523" s="232">
        <f>ROUND(I523*H523,2)</f>
        <v>0</v>
      </c>
      <c r="K523" s="229" t="s">
        <v>202</v>
      </c>
      <c r="L523" s="141"/>
      <c r="M523" s="233" t="s">
        <v>5</v>
      </c>
      <c r="N523" s="234" t="s">
        <v>42</v>
      </c>
      <c r="O523" s="142"/>
      <c r="P523" s="235">
        <f>O523*H523</f>
        <v>0</v>
      </c>
      <c r="Q523" s="235">
        <v>0</v>
      </c>
      <c r="R523" s="235">
        <f>Q523*H523</f>
        <v>0</v>
      </c>
      <c r="S523" s="235">
        <v>0.261</v>
      </c>
      <c r="T523" s="236">
        <f>S523*H523</f>
        <v>5.267763</v>
      </c>
      <c r="AR523" s="128" t="s">
        <v>203</v>
      </c>
      <c r="AT523" s="128" t="s">
        <v>198</v>
      </c>
      <c r="AU523" s="128" t="s">
        <v>80</v>
      </c>
      <c r="AY523" s="128" t="s">
        <v>196</v>
      </c>
      <c r="BE523" s="237">
        <f>IF(N523="základní",J523,0)</f>
        <v>0</v>
      </c>
      <c r="BF523" s="237">
        <f>IF(N523="snížená",J523,0)</f>
        <v>0</v>
      </c>
      <c r="BG523" s="237">
        <f>IF(N523="zákl. přenesená",J523,0)</f>
        <v>0</v>
      </c>
      <c r="BH523" s="237">
        <f>IF(N523="sníž. přenesená",J523,0)</f>
        <v>0</v>
      </c>
      <c r="BI523" s="237">
        <f>IF(N523="nulová",J523,0)</f>
        <v>0</v>
      </c>
      <c r="BJ523" s="128" t="s">
        <v>78</v>
      </c>
      <c r="BK523" s="237">
        <f>ROUND(I523*H523,2)</f>
        <v>0</v>
      </c>
      <c r="BL523" s="128" t="s">
        <v>203</v>
      </c>
      <c r="BM523" s="128" t="s">
        <v>921</v>
      </c>
    </row>
    <row r="524" spans="2:65" s="140" customFormat="1" ht="16.5" customHeight="1">
      <c r="B524" s="141"/>
      <c r="C524" s="227" t="s">
        <v>922</v>
      </c>
      <c r="D524" s="227" t="s">
        <v>198</v>
      </c>
      <c r="E524" s="228" t="s">
        <v>923</v>
      </c>
      <c r="F524" s="229" t="s">
        <v>924</v>
      </c>
      <c r="G524" s="230" t="s">
        <v>304</v>
      </c>
      <c r="H524" s="231">
        <v>12.95</v>
      </c>
      <c r="I524" s="26"/>
      <c r="J524" s="232">
        <f>ROUND(I524*H524,2)</f>
        <v>0</v>
      </c>
      <c r="K524" s="229" t="s">
        <v>202</v>
      </c>
      <c r="L524" s="141"/>
      <c r="M524" s="233" t="s">
        <v>5</v>
      </c>
      <c r="N524" s="234" t="s">
        <v>42</v>
      </c>
      <c r="O524" s="142"/>
      <c r="P524" s="235">
        <f>O524*H524</f>
        <v>0</v>
      </c>
      <c r="Q524" s="235">
        <v>0</v>
      </c>
      <c r="R524" s="235">
        <f>Q524*H524</f>
        <v>0</v>
      </c>
      <c r="S524" s="235">
        <v>0.082</v>
      </c>
      <c r="T524" s="236">
        <f>S524*H524</f>
        <v>1.0619</v>
      </c>
      <c r="AR524" s="128" t="s">
        <v>203</v>
      </c>
      <c r="AT524" s="128" t="s">
        <v>198</v>
      </c>
      <c r="AU524" s="128" t="s">
        <v>80</v>
      </c>
      <c r="AY524" s="128" t="s">
        <v>196</v>
      </c>
      <c r="BE524" s="237">
        <f>IF(N524="základní",J524,0)</f>
        <v>0</v>
      </c>
      <c r="BF524" s="237">
        <f>IF(N524="snížená",J524,0)</f>
        <v>0</v>
      </c>
      <c r="BG524" s="237">
        <f>IF(N524="zákl. přenesená",J524,0)</f>
        <v>0</v>
      </c>
      <c r="BH524" s="237">
        <f>IF(N524="sníž. přenesená",J524,0)</f>
        <v>0</v>
      </c>
      <c r="BI524" s="237">
        <f>IF(N524="nulová",J524,0)</f>
        <v>0</v>
      </c>
      <c r="BJ524" s="128" t="s">
        <v>78</v>
      </c>
      <c r="BK524" s="237">
        <f>ROUND(I524*H524,2)</f>
        <v>0</v>
      </c>
      <c r="BL524" s="128" t="s">
        <v>203</v>
      </c>
      <c r="BM524" s="128" t="s">
        <v>925</v>
      </c>
    </row>
    <row r="525" spans="2:51" s="243" customFormat="1" ht="13.5">
      <c r="B525" s="242"/>
      <c r="D525" s="238" t="s">
        <v>206</v>
      </c>
      <c r="E525" s="244" t="s">
        <v>5</v>
      </c>
      <c r="F525" s="245" t="s">
        <v>926</v>
      </c>
      <c r="H525" s="244" t="s">
        <v>5</v>
      </c>
      <c r="I525" s="27"/>
      <c r="L525" s="242"/>
      <c r="M525" s="246"/>
      <c r="N525" s="247"/>
      <c r="O525" s="247"/>
      <c r="P525" s="247"/>
      <c r="Q525" s="247"/>
      <c r="R525" s="247"/>
      <c r="S525" s="247"/>
      <c r="T525" s="248"/>
      <c r="AT525" s="244" t="s">
        <v>206</v>
      </c>
      <c r="AU525" s="244" t="s">
        <v>80</v>
      </c>
      <c r="AV525" s="243" t="s">
        <v>78</v>
      </c>
      <c r="AW525" s="243" t="s">
        <v>34</v>
      </c>
      <c r="AX525" s="243" t="s">
        <v>71</v>
      </c>
      <c r="AY525" s="244" t="s">
        <v>196</v>
      </c>
    </row>
    <row r="526" spans="2:51" s="250" customFormat="1" ht="13.5">
      <c r="B526" s="249"/>
      <c r="D526" s="238" t="s">
        <v>206</v>
      </c>
      <c r="E526" s="251" t="s">
        <v>5</v>
      </c>
      <c r="F526" s="252" t="s">
        <v>927</v>
      </c>
      <c r="H526" s="253">
        <v>12.95</v>
      </c>
      <c r="I526" s="28"/>
      <c r="L526" s="249"/>
      <c r="M526" s="254"/>
      <c r="N526" s="255"/>
      <c r="O526" s="255"/>
      <c r="P526" s="255"/>
      <c r="Q526" s="255"/>
      <c r="R526" s="255"/>
      <c r="S526" s="255"/>
      <c r="T526" s="256"/>
      <c r="AT526" s="251" t="s">
        <v>206</v>
      </c>
      <c r="AU526" s="251" t="s">
        <v>80</v>
      </c>
      <c r="AV526" s="250" t="s">
        <v>80</v>
      </c>
      <c r="AW526" s="250" t="s">
        <v>34</v>
      </c>
      <c r="AX526" s="250" t="s">
        <v>71</v>
      </c>
      <c r="AY526" s="251" t="s">
        <v>196</v>
      </c>
    </row>
    <row r="527" spans="2:51" s="258" customFormat="1" ht="13.5">
      <c r="B527" s="257"/>
      <c r="D527" s="238" t="s">
        <v>206</v>
      </c>
      <c r="E527" s="259" t="s">
        <v>5</v>
      </c>
      <c r="F527" s="260" t="s">
        <v>209</v>
      </c>
      <c r="H527" s="261">
        <v>12.95</v>
      </c>
      <c r="I527" s="29"/>
      <c r="L527" s="257"/>
      <c r="M527" s="262"/>
      <c r="N527" s="263"/>
      <c r="O527" s="263"/>
      <c r="P527" s="263"/>
      <c r="Q527" s="263"/>
      <c r="R527" s="263"/>
      <c r="S527" s="263"/>
      <c r="T527" s="264"/>
      <c r="AT527" s="259" t="s">
        <v>206</v>
      </c>
      <c r="AU527" s="259" t="s">
        <v>80</v>
      </c>
      <c r="AV527" s="258" t="s">
        <v>203</v>
      </c>
      <c r="AW527" s="258" t="s">
        <v>34</v>
      </c>
      <c r="AX527" s="258" t="s">
        <v>78</v>
      </c>
      <c r="AY527" s="259" t="s">
        <v>196</v>
      </c>
    </row>
    <row r="528" spans="2:65" s="140" customFormat="1" ht="38.25" customHeight="1">
      <c r="B528" s="141"/>
      <c r="C528" s="227" t="s">
        <v>608</v>
      </c>
      <c r="D528" s="227" t="s">
        <v>198</v>
      </c>
      <c r="E528" s="228" t="s">
        <v>928</v>
      </c>
      <c r="F528" s="229" t="s">
        <v>929</v>
      </c>
      <c r="G528" s="230" t="s">
        <v>201</v>
      </c>
      <c r="H528" s="231">
        <v>7.14</v>
      </c>
      <c r="I528" s="26"/>
      <c r="J528" s="232">
        <f>ROUND(I528*H528,2)</f>
        <v>0</v>
      </c>
      <c r="K528" s="229" t="s">
        <v>202</v>
      </c>
      <c r="L528" s="141"/>
      <c r="M528" s="233" t="s">
        <v>5</v>
      </c>
      <c r="N528" s="234" t="s">
        <v>42</v>
      </c>
      <c r="O528" s="142"/>
      <c r="P528" s="235">
        <f>O528*H528</f>
        <v>0</v>
      </c>
      <c r="Q528" s="235">
        <v>0</v>
      </c>
      <c r="R528" s="235">
        <f>Q528*H528</f>
        <v>0</v>
      </c>
      <c r="S528" s="235">
        <v>1.95</v>
      </c>
      <c r="T528" s="236">
        <f>S528*H528</f>
        <v>13.922999999999998</v>
      </c>
      <c r="AR528" s="128" t="s">
        <v>203</v>
      </c>
      <c r="AT528" s="128" t="s">
        <v>198</v>
      </c>
      <c r="AU528" s="128" t="s">
        <v>80</v>
      </c>
      <c r="AY528" s="128" t="s">
        <v>196</v>
      </c>
      <c r="BE528" s="237">
        <f>IF(N528="základní",J528,0)</f>
        <v>0</v>
      </c>
      <c r="BF528" s="237">
        <f>IF(N528="snížená",J528,0)</f>
        <v>0</v>
      </c>
      <c r="BG528" s="237">
        <f>IF(N528="zákl. přenesená",J528,0)</f>
        <v>0</v>
      </c>
      <c r="BH528" s="237">
        <f>IF(N528="sníž. přenesená",J528,0)</f>
        <v>0</v>
      </c>
      <c r="BI528" s="237">
        <f>IF(N528="nulová",J528,0)</f>
        <v>0</v>
      </c>
      <c r="BJ528" s="128" t="s">
        <v>78</v>
      </c>
      <c r="BK528" s="237">
        <f>ROUND(I528*H528,2)</f>
        <v>0</v>
      </c>
      <c r="BL528" s="128" t="s">
        <v>203</v>
      </c>
      <c r="BM528" s="128" t="s">
        <v>930</v>
      </c>
    </row>
    <row r="529" spans="2:65" s="140" customFormat="1" ht="25.5" customHeight="1">
      <c r="B529" s="141"/>
      <c r="C529" s="227" t="s">
        <v>931</v>
      </c>
      <c r="D529" s="227" t="s">
        <v>198</v>
      </c>
      <c r="E529" s="228" t="s">
        <v>932</v>
      </c>
      <c r="F529" s="229" t="s">
        <v>933</v>
      </c>
      <c r="G529" s="230" t="s">
        <v>355</v>
      </c>
      <c r="H529" s="231">
        <v>16</v>
      </c>
      <c r="I529" s="26"/>
      <c r="J529" s="232">
        <f>ROUND(I529*H529,2)</f>
        <v>0</v>
      </c>
      <c r="K529" s="229" t="s">
        <v>202</v>
      </c>
      <c r="L529" s="141"/>
      <c r="M529" s="233" t="s">
        <v>5</v>
      </c>
      <c r="N529" s="234" t="s">
        <v>42</v>
      </c>
      <c r="O529" s="142"/>
      <c r="P529" s="235">
        <f>O529*H529</f>
        <v>0</v>
      </c>
      <c r="Q529" s="235">
        <v>0</v>
      </c>
      <c r="R529" s="235">
        <f>Q529*H529</f>
        <v>0</v>
      </c>
      <c r="S529" s="235">
        <v>0.039</v>
      </c>
      <c r="T529" s="236">
        <f>S529*H529</f>
        <v>0.624</v>
      </c>
      <c r="AR529" s="128" t="s">
        <v>203</v>
      </c>
      <c r="AT529" s="128" t="s">
        <v>198</v>
      </c>
      <c r="AU529" s="128" t="s">
        <v>80</v>
      </c>
      <c r="AY529" s="128" t="s">
        <v>196</v>
      </c>
      <c r="BE529" s="237">
        <f>IF(N529="základní",J529,0)</f>
        <v>0</v>
      </c>
      <c r="BF529" s="237">
        <f>IF(N529="snížená",J529,0)</f>
        <v>0</v>
      </c>
      <c r="BG529" s="237">
        <f>IF(N529="zákl. přenesená",J529,0)</f>
        <v>0</v>
      </c>
      <c r="BH529" s="237">
        <f>IF(N529="sníž. přenesená",J529,0)</f>
        <v>0</v>
      </c>
      <c r="BI529" s="237">
        <f>IF(N529="nulová",J529,0)</f>
        <v>0</v>
      </c>
      <c r="BJ529" s="128" t="s">
        <v>78</v>
      </c>
      <c r="BK529" s="237">
        <f>ROUND(I529*H529,2)</f>
        <v>0</v>
      </c>
      <c r="BL529" s="128" t="s">
        <v>203</v>
      </c>
      <c r="BM529" s="128" t="s">
        <v>934</v>
      </c>
    </row>
    <row r="530" spans="2:47" s="140" customFormat="1" ht="40.5">
      <c r="B530" s="141"/>
      <c r="D530" s="238" t="s">
        <v>204</v>
      </c>
      <c r="F530" s="239" t="s">
        <v>935</v>
      </c>
      <c r="I530" s="22"/>
      <c r="L530" s="141"/>
      <c r="M530" s="240"/>
      <c r="N530" s="142"/>
      <c r="O530" s="142"/>
      <c r="P530" s="142"/>
      <c r="Q530" s="142"/>
      <c r="R530" s="142"/>
      <c r="S530" s="142"/>
      <c r="T530" s="241"/>
      <c r="AT530" s="128" t="s">
        <v>204</v>
      </c>
      <c r="AU530" s="128" t="s">
        <v>80</v>
      </c>
    </row>
    <row r="531" spans="2:51" s="243" customFormat="1" ht="13.5">
      <c r="B531" s="242"/>
      <c r="D531" s="238" t="s">
        <v>206</v>
      </c>
      <c r="E531" s="244" t="s">
        <v>5</v>
      </c>
      <c r="F531" s="245" t="s">
        <v>936</v>
      </c>
      <c r="H531" s="244" t="s">
        <v>5</v>
      </c>
      <c r="I531" s="27"/>
      <c r="L531" s="242"/>
      <c r="M531" s="246"/>
      <c r="N531" s="247"/>
      <c r="O531" s="247"/>
      <c r="P531" s="247"/>
      <c r="Q531" s="247"/>
      <c r="R531" s="247"/>
      <c r="S531" s="247"/>
      <c r="T531" s="248"/>
      <c r="AT531" s="244" t="s">
        <v>206</v>
      </c>
      <c r="AU531" s="244" t="s">
        <v>80</v>
      </c>
      <c r="AV531" s="243" t="s">
        <v>78</v>
      </c>
      <c r="AW531" s="243" t="s">
        <v>34</v>
      </c>
      <c r="AX531" s="243" t="s">
        <v>71</v>
      </c>
      <c r="AY531" s="244" t="s">
        <v>196</v>
      </c>
    </row>
    <row r="532" spans="2:51" s="250" customFormat="1" ht="13.5">
      <c r="B532" s="249"/>
      <c r="D532" s="238" t="s">
        <v>206</v>
      </c>
      <c r="E532" s="251" t="s">
        <v>5</v>
      </c>
      <c r="F532" s="252" t="s">
        <v>937</v>
      </c>
      <c r="H532" s="253">
        <v>16</v>
      </c>
      <c r="I532" s="28"/>
      <c r="L532" s="249"/>
      <c r="M532" s="254"/>
      <c r="N532" s="255"/>
      <c r="O532" s="255"/>
      <c r="P532" s="255"/>
      <c r="Q532" s="255"/>
      <c r="R532" s="255"/>
      <c r="S532" s="255"/>
      <c r="T532" s="256"/>
      <c r="AT532" s="251" t="s">
        <v>206</v>
      </c>
      <c r="AU532" s="251" t="s">
        <v>80</v>
      </c>
      <c r="AV532" s="250" t="s">
        <v>80</v>
      </c>
      <c r="AW532" s="250" t="s">
        <v>34</v>
      </c>
      <c r="AX532" s="250" t="s">
        <v>71</v>
      </c>
      <c r="AY532" s="251" t="s">
        <v>196</v>
      </c>
    </row>
    <row r="533" spans="2:51" s="258" customFormat="1" ht="13.5">
      <c r="B533" s="257"/>
      <c r="D533" s="238" t="s">
        <v>206</v>
      </c>
      <c r="E533" s="259" t="s">
        <v>5</v>
      </c>
      <c r="F533" s="260" t="s">
        <v>209</v>
      </c>
      <c r="H533" s="261">
        <v>16</v>
      </c>
      <c r="I533" s="29"/>
      <c r="L533" s="257"/>
      <c r="M533" s="262"/>
      <c r="N533" s="263"/>
      <c r="O533" s="263"/>
      <c r="P533" s="263"/>
      <c r="Q533" s="263"/>
      <c r="R533" s="263"/>
      <c r="S533" s="263"/>
      <c r="T533" s="264"/>
      <c r="AT533" s="259" t="s">
        <v>206</v>
      </c>
      <c r="AU533" s="259" t="s">
        <v>80</v>
      </c>
      <c r="AV533" s="258" t="s">
        <v>203</v>
      </c>
      <c r="AW533" s="258" t="s">
        <v>34</v>
      </c>
      <c r="AX533" s="258" t="s">
        <v>78</v>
      </c>
      <c r="AY533" s="259" t="s">
        <v>196</v>
      </c>
    </row>
    <row r="534" spans="2:65" s="140" customFormat="1" ht="25.5" customHeight="1">
      <c r="B534" s="141"/>
      <c r="C534" s="227" t="s">
        <v>612</v>
      </c>
      <c r="D534" s="227" t="s">
        <v>198</v>
      </c>
      <c r="E534" s="228" t="s">
        <v>938</v>
      </c>
      <c r="F534" s="229" t="s">
        <v>939</v>
      </c>
      <c r="G534" s="230" t="s">
        <v>201</v>
      </c>
      <c r="H534" s="231">
        <v>0.316</v>
      </c>
      <c r="I534" s="26"/>
      <c r="J534" s="232">
        <f>ROUND(I534*H534,2)</f>
        <v>0</v>
      </c>
      <c r="K534" s="229" t="s">
        <v>202</v>
      </c>
      <c r="L534" s="141"/>
      <c r="M534" s="233" t="s">
        <v>5</v>
      </c>
      <c r="N534" s="234" t="s">
        <v>42</v>
      </c>
      <c r="O534" s="142"/>
      <c r="P534" s="235">
        <f>O534*H534</f>
        <v>0</v>
      </c>
      <c r="Q534" s="235">
        <v>0</v>
      </c>
      <c r="R534" s="235">
        <f>Q534*H534</f>
        <v>0</v>
      </c>
      <c r="S534" s="235">
        <v>1.8</v>
      </c>
      <c r="T534" s="236">
        <f>S534*H534</f>
        <v>0.5688</v>
      </c>
      <c r="AR534" s="128" t="s">
        <v>203</v>
      </c>
      <c r="AT534" s="128" t="s">
        <v>198</v>
      </c>
      <c r="AU534" s="128" t="s">
        <v>80</v>
      </c>
      <c r="AY534" s="128" t="s">
        <v>196</v>
      </c>
      <c r="BE534" s="237">
        <f>IF(N534="základní",J534,0)</f>
        <v>0</v>
      </c>
      <c r="BF534" s="237">
        <f>IF(N534="snížená",J534,0)</f>
        <v>0</v>
      </c>
      <c r="BG534" s="237">
        <f>IF(N534="zákl. přenesená",J534,0)</f>
        <v>0</v>
      </c>
      <c r="BH534" s="237">
        <f>IF(N534="sníž. přenesená",J534,0)</f>
        <v>0</v>
      </c>
      <c r="BI534" s="237">
        <f>IF(N534="nulová",J534,0)</f>
        <v>0</v>
      </c>
      <c r="BJ534" s="128" t="s">
        <v>78</v>
      </c>
      <c r="BK534" s="237">
        <f>ROUND(I534*H534,2)</f>
        <v>0</v>
      </c>
      <c r="BL534" s="128" t="s">
        <v>203</v>
      </c>
      <c r="BM534" s="128" t="s">
        <v>940</v>
      </c>
    </row>
    <row r="535" spans="2:51" s="243" customFormat="1" ht="13.5">
      <c r="B535" s="242"/>
      <c r="D535" s="238" t="s">
        <v>206</v>
      </c>
      <c r="E535" s="244" t="s">
        <v>5</v>
      </c>
      <c r="F535" s="245" t="s">
        <v>941</v>
      </c>
      <c r="H535" s="244" t="s">
        <v>5</v>
      </c>
      <c r="I535" s="27"/>
      <c r="L535" s="242"/>
      <c r="M535" s="246"/>
      <c r="N535" s="247"/>
      <c r="O535" s="247"/>
      <c r="P535" s="247"/>
      <c r="Q535" s="247"/>
      <c r="R535" s="247"/>
      <c r="S535" s="247"/>
      <c r="T535" s="248"/>
      <c r="AT535" s="244" t="s">
        <v>206</v>
      </c>
      <c r="AU535" s="244" t="s">
        <v>80</v>
      </c>
      <c r="AV535" s="243" t="s">
        <v>78</v>
      </c>
      <c r="AW535" s="243" t="s">
        <v>34</v>
      </c>
      <c r="AX535" s="243" t="s">
        <v>71</v>
      </c>
      <c r="AY535" s="244" t="s">
        <v>196</v>
      </c>
    </row>
    <row r="536" spans="2:51" s="250" customFormat="1" ht="13.5">
      <c r="B536" s="249"/>
      <c r="D536" s="238" t="s">
        <v>206</v>
      </c>
      <c r="E536" s="251" t="s">
        <v>5</v>
      </c>
      <c r="F536" s="252" t="s">
        <v>942</v>
      </c>
      <c r="H536" s="253">
        <v>0.316</v>
      </c>
      <c r="I536" s="28"/>
      <c r="L536" s="249"/>
      <c r="M536" s="254"/>
      <c r="N536" s="255"/>
      <c r="O536" s="255"/>
      <c r="P536" s="255"/>
      <c r="Q536" s="255"/>
      <c r="R536" s="255"/>
      <c r="S536" s="255"/>
      <c r="T536" s="256"/>
      <c r="AT536" s="251" t="s">
        <v>206</v>
      </c>
      <c r="AU536" s="251" t="s">
        <v>80</v>
      </c>
      <c r="AV536" s="250" t="s">
        <v>80</v>
      </c>
      <c r="AW536" s="250" t="s">
        <v>34</v>
      </c>
      <c r="AX536" s="250" t="s">
        <v>71</v>
      </c>
      <c r="AY536" s="251" t="s">
        <v>196</v>
      </c>
    </row>
    <row r="537" spans="2:51" s="258" customFormat="1" ht="13.5">
      <c r="B537" s="257"/>
      <c r="D537" s="238" t="s">
        <v>206</v>
      </c>
      <c r="E537" s="259" t="s">
        <v>5</v>
      </c>
      <c r="F537" s="260" t="s">
        <v>209</v>
      </c>
      <c r="H537" s="261">
        <v>0.316</v>
      </c>
      <c r="I537" s="29"/>
      <c r="L537" s="257"/>
      <c r="M537" s="262"/>
      <c r="N537" s="263"/>
      <c r="O537" s="263"/>
      <c r="P537" s="263"/>
      <c r="Q537" s="263"/>
      <c r="R537" s="263"/>
      <c r="S537" s="263"/>
      <c r="T537" s="264"/>
      <c r="AT537" s="259" t="s">
        <v>206</v>
      </c>
      <c r="AU537" s="259" t="s">
        <v>80</v>
      </c>
      <c r="AV537" s="258" t="s">
        <v>203</v>
      </c>
      <c r="AW537" s="258" t="s">
        <v>34</v>
      </c>
      <c r="AX537" s="258" t="s">
        <v>78</v>
      </c>
      <c r="AY537" s="259" t="s">
        <v>196</v>
      </c>
    </row>
    <row r="538" spans="2:65" s="140" customFormat="1" ht="25.5" customHeight="1">
      <c r="B538" s="141"/>
      <c r="C538" s="227" t="s">
        <v>943</v>
      </c>
      <c r="D538" s="227" t="s">
        <v>198</v>
      </c>
      <c r="E538" s="228" t="s">
        <v>944</v>
      </c>
      <c r="F538" s="229" t="s">
        <v>945</v>
      </c>
      <c r="G538" s="230" t="s">
        <v>304</v>
      </c>
      <c r="H538" s="231">
        <v>43.92</v>
      </c>
      <c r="I538" s="26"/>
      <c r="J538" s="232">
        <f>ROUND(I538*H538,2)</f>
        <v>0</v>
      </c>
      <c r="K538" s="229" t="s">
        <v>202</v>
      </c>
      <c r="L538" s="141"/>
      <c r="M538" s="233" t="s">
        <v>5</v>
      </c>
      <c r="N538" s="234" t="s">
        <v>42</v>
      </c>
      <c r="O538" s="142"/>
      <c r="P538" s="235">
        <f>O538*H538</f>
        <v>0</v>
      </c>
      <c r="Q538" s="235">
        <v>0</v>
      </c>
      <c r="R538" s="235">
        <f>Q538*H538</f>
        <v>0</v>
      </c>
      <c r="S538" s="235">
        <v>0.012</v>
      </c>
      <c r="T538" s="236">
        <f>S538*H538</f>
        <v>0.5270400000000001</v>
      </c>
      <c r="AR538" s="128" t="s">
        <v>203</v>
      </c>
      <c r="AT538" s="128" t="s">
        <v>198</v>
      </c>
      <c r="AU538" s="128" t="s">
        <v>80</v>
      </c>
      <c r="AY538" s="128" t="s">
        <v>196</v>
      </c>
      <c r="BE538" s="237">
        <f>IF(N538="základní",J538,0)</f>
        <v>0</v>
      </c>
      <c r="BF538" s="237">
        <f>IF(N538="snížená",J538,0)</f>
        <v>0</v>
      </c>
      <c r="BG538" s="237">
        <f>IF(N538="zákl. přenesená",J538,0)</f>
        <v>0</v>
      </c>
      <c r="BH538" s="237">
        <f>IF(N538="sníž. přenesená",J538,0)</f>
        <v>0</v>
      </c>
      <c r="BI538" s="237">
        <f>IF(N538="nulová",J538,0)</f>
        <v>0</v>
      </c>
      <c r="BJ538" s="128" t="s">
        <v>78</v>
      </c>
      <c r="BK538" s="237">
        <f>ROUND(I538*H538,2)</f>
        <v>0</v>
      </c>
      <c r="BL538" s="128" t="s">
        <v>203</v>
      </c>
      <c r="BM538" s="128" t="s">
        <v>946</v>
      </c>
    </row>
    <row r="539" spans="2:65" s="140" customFormat="1" ht="38.25" customHeight="1">
      <c r="B539" s="141"/>
      <c r="C539" s="227" t="s">
        <v>617</v>
      </c>
      <c r="D539" s="227" t="s">
        <v>198</v>
      </c>
      <c r="E539" s="228" t="s">
        <v>947</v>
      </c>
      <c r="F539" s="229" t="s">
        <v>948</v>
      </c>
      <c r="G539" s="230" t="s">
        <v>304</v>
      </c>
      <c r="H539" s="231">
        <v>23.1</v>
      </c>
      <c r="I539" s="26"/>
      <c r="J539" s="232">
        <f>ROUND(I539*H539,2)</f>
        <v>0</v>
      </c>
      <c r="K539" s="229" t="s">
        <v>202</v>
      </c>
      <c r="L539" s="141"/>
      <c r="M539" s="233" t="s">
        <v>5</v>
      </c>
      <c r="N539" s="234" t="s">
        <v>42</v>
      </c>
      <c r="O539" s="142"/>
      <c r="P539" s="235">
        <f>O539*H539</f>
        <v>0</v>
      </c>
      <c r="Q539" s="235">
        <v>0</v>
      </c>
      <c r="R539" s="235">
        <f>Q539*H539</f>
        <v>0</v>
      </c>
      <c r="S539" s="235">
        <v>0.071</v>
      </c>
      <c r="T539" s="236">
        <f>S539*H539</f>
        <v>1.6401</v>
      </c>
      <c r="AR539" s="128" t="s">
        <v>203</v>
      </c>
      <c r="AT539" s="128" t="s">
        <v>198</v>
      </c>
      <c r="AU539" s="128" t="s">
        <v>80</v>
      </c>
      <c r="AY539" s="128" t="s">
        <v>196</v>
      </c>
      <c r="BE539" s="237">
        <f>IF(N539="základní",J539,0)</f>
        <v>0</v>
      </c>
      <c r="BF539" s="237">
        <f>IF(N539="snížená",J539,0)</f>
        <v>0</v>
      </c>
      <c r="BG539" s="237">
        <f>IF(N539="zákl. přenesená",J539,0)</f>
        <v>0</v>
      </c>
      <c r="BH539" s="237">
        <f>IF(N539="sníž. přenesená",J539,0)</f>
        <v>0</v>
      </c>
      <c r="BI539" s="237">
        <f>IF(N539="nulová",J539,0)</f>
        <v>0</v>
      </c>
      <c r="BJ539" s="128" t="s">
        <v>78</v>
      </c>
      <c r="BK539" s="237">
        <f>ROUND(I539*H539,2)</f>
        <v>0</v>
      </c>
      <c r="BL539" s="128" t="s">
        <v>203</v>
      </c>
      <c r="BM539" s="128" t="s">
        <v>949</v>
      </c>
    </row>
    <row r="540" spans="2:65" s="140" customFormat="1" ht="38.25" customHeight="1">
      <c r="B540" s="141"/>
      <c r="C540" s="227" t="s">
        <v>950</v>
      </c>
      <c r="D540" s="227" t="s">
        <v>198</v>
      </c>
      <c r="E540" s="228" t="s">
        <v>951</v>
      </c>
      <c r="F540" s="229" t="s">
        <v>952</v>
      </c>
      <c r="G540" s="230" t="s">
        <v>304</v>
      </c>
      <c r="H540" s="231">
        <v>34.3</v>
      </c>
      <c r="I540" s="26"/>
      <c r="J540" s="232">
        <f>ROUND(I540*H540,2)</f>
        <v>0</v>
      </c>
      <c r="K540" s="229" t="s">
        <v>202</v>
      </c>
      <c r="L540" s="141"/>
      <c r="M540" s="233" t="s">
        <v>5</v>
      </c>
      <c r="N540" s="234" t="s">
        <v>42</v>
      </c>
      <c r="O540" s="142"/>
      <c r="P540" s="235">
        <f>O540*H540</f>
        <v>0</v>
      </c>
      <c r="Q540" s="235">
        <v>0</v>
      </c>
      <c r="R540" s="235">
        <f>Q540*H540</f>
        <v>0</v>
      </c>
      <c r="S540" s="235">
        <v>0.065</v>
      </c>
      <c r="T540" s="236">
        <f>S540*H540</f>
        <v>2.2295</v>
      </c>
      <c r="AR540" s="128" t="s">
        <v>203</v>
      </c>
      <c r="AT540" s="128" t="s">
        <v>198</v>
      </c>
      <c r="AU540" s="128" t="s">
        <v>80</v>
      </c>
      <c r="AY540" s="128" t="s">
        <v>196</v>
      </c>
      <c r="BE540" s="237">
        <f>IF(N540="základní",J540,0)</f>
        <v>0</v>
      </c>
      <c r="BF540" s="237">
        <f>IF(N540="snížená",J540,0)</f>
        <v>0</v>
      </c>
      <c r="BG540" s="237">
        <f>IF(N540="zákl. přenesená",J540,0)</f>
        <v>0</v>
      </c>
      <c r="BH540" s="237">
        <f>IF(N540="sníž. přenesená",J540,0)</f>
        <v>0</v>
      </c>
      <c r="BI540" s="237">
        <f>IF(N540="nulová",J540,0)</f>
        <v>0</v>
      </c>
      <c r="BJ540" s="128" t="s">
        <v>78</v>
      </c>
      <c r="BK540" s="237">
        <f>ROUND(I540*H540,2)</f>
        <v>0</v>
      </c>
      <c r="BL540" s="128" t="s">
        <v>203</v>
      </c>
      <c r="BM540" s="128" t="s">
        <v>953</v>
      </c>
    </row>
    <row r="541" spans="2:51" s="243" customFormat="1" ht="13.5">
      <c r="B541" s="242"/>
      <c r="D541" s="238" t="s">
        <v>206</v>
      </c>
      <c r="E541" s="244" t="s">
        <v>5</v>
      </c>
      <c r="F541" s="245" t="s">
        <v>954</v>
      </c>
      <c r="H541" s="244" t="s">
        <v>5</v>
      </c>
      <c r="I541" s="27"/>
      <c r="L541" s="242"/>
      <c r="M541" s="246"/>
      <c r="N541" s="247"/>
      <c r="O541" s="247"/>
      <c r="P541" s="247"/>
      <c r="Q541" s="247"/>
      <c r="R541" s="247"/>
      <c r="S541" s="247"/>
      <c r="T541" s="248"/>
      <c r="AT541" s="244" t="s">
        <v>206</v>
      </c>
      <c r="AU541" s="244" t="s">
        <v>80</v>
      </c>
      <c r="AV541" s="243" t="s">
        <v>78</v>
      </c>
      <c r="AW541" s="243" t="s">
        <v>34</v>
      </c>
      <c r="AX541" s="243" t="s">
        <v>71</v>
      </c>
      <c r="AY541" s="244" t="s">
        <v>196</v>
      </c>
    </row>
    <row r="542" spans="2:51" s="250" customFormat="1" ht="13.5">
      <c r="B542" s="249"/>
      <c r="D542" s="238" t="s">
        <v>206</v>
      </c>
      <c r="E542" s="251" t="s">
        <v>5</v>
      </c>
      <c r="F542" s="252" t="s">
        <v>955</v>
      </c>
      <c r="H542" s="253">
        <v>34.3</v>
      </c>
      <c r="I542" s="28"/>
      <c r="L542" s="249"/>
      <c r="M542" s="254"/>
      <c r="N542" s="255"/>
      <c r="O542" s="255"/>
      <c r="P542" s="255"/>
      <c r="Q542" s="255"/>
      <c r="R542" s="255"/>
      <c r="S542" s="255"/>
      <c r="T542" s="256"/>
      <c r="AT542" s="251" t="s">
        <v>206</v>
      </c>
      <c r="AU542" s="251" t="s">
        <v>80</v>
      </c>
      <c r="AV542" s="250" t="s">
        <v>80</v>
      </c>
      <c r="AW542" s="250" t="s">
        <v>34</v>
      </c>
      <c r="AX542" s="250" t="s">
        <v>71</v>
      </c>
      <c r="AY542" s="251" t="s">
        <v>196</v>
      </c>
    </row>
    <row r="543" spans="2:51" s="258" customFormat="1" ht="13.5">
      <c r="B543" s="257"/>
      <c r="D543" s="238" t="s">
        <v>206</v>
      </c>
      <c r="E543" s="259" t="s">
        <v>5</v>
      </c>
      <c r="F543" s="260" t="s">
        <v>209</v>
      </c>
      <c r="H543" s="261">
        <v>34.3</v>
      </c>
      <c r="I543" s="29"/>
      <c r="L543" s="257"/>
      <c r="M543" s="262"/>
      <c r="N543" s="263"/>
      <c r="O543" s="263"/>
      <c r="P543" s="263"/>
      <c r="Q543" s="263"/>
      <c r="R543" s="263"/>
      <c r="S543" s="263"/>
      <c r="T543" s="264"/>
      <c r="AT543" s="259" t="s">
        <v>206</v>
      </c>
      <c r="AU543" s="259" t="s">
        <v>80</v>
      </c>
      <c r="AV543" s="258" t="s">
        <v>203</v>
      </c>
      <c r="AW543" s="258" t="s">
        <v>34</v>
      </c>
      <c r="AX543" s="258" t="s">
        <v>78</v>
      </c>
      <c r="AY543" s="259" t="s">
        <v>196</v>
      </c>
    </row>
    <row r="544" spans="2:65" s="140" customFormat="1" ht="25.5" customHeight="1">
      <c r="B544" s="141"/>
      <c r="C544" s="227" t="s">
        <v>621</v>
      </c>
      <c r="D544" s="227" t="s">
        <v>198</v>
      </c>
      <c r="E544" s="228" t="s">
        <v>956</v>
      </c>
      <c r="F544" s="229" t="s">
        <v>957</v>
      </c>
      <c r="G544" s="230" t="s">
        <v>330</v>
      </c>
      <c r="H544" s="231">
        <v>498.851</v>
      </c>
      <c r="I544" s="26"/>
      <c r="J544" s="232">
        <f>ROUND(I544*H544,2)</f>
        <v>0</v>
      </c>
      <c r="K544" s="229" t="s">
        <v>202</v>
      </c>
      <c r="L544" s="141"/>
      <c r="M544" s="233" t="s">
        <v>5</v>
      </c>
      <c r="N544" s="234" t="s">
        <v>42</v>
      </c>
      <c r="O544" s="142"/>
      <c r="P544" s="235">
        <f>O544*H544</f>
        <v>0</v>
      </c>
      <c r="Q544" s="235">
        <v>0</v>
      </c>
      <c r="R544" s="235">
        <f>Q544*H544</f>
        <v>0</v>
      </c>
      <c r="S544" s="235">
        <v>0.046</v>
      </c>
      <c r="T544" s="236">
        <f>S544*H544</f>
        <v>22.947146</v>
      </c>
      <c r="AR544" s="128" t="s">
        <v>203</v>
      </c>
      <c r="AT544" s="128" t="s">
        <v>198</v>
      </c>
      <c r="AU544" s="128" t="s">
        <v>80</v>
      </c>
      <c r="AY544" s="128" t="s">
        <v>196</v>
      </c>
      <c r="BE544" s="237">
        <f>IF(N544="základní",J544,0)</f>
        <v>0</v>
      </c>
      <c r="BF544" s="237">
        <f>IF(N544="snížená",J544,0)</f>
        <v>0</v>
      </c>
      <c r="BG544" s="237">
        <f>IF(N544="zákl. přenesená",J544,0)</f>
        <v>0</v>
      </c>
      <c r="BH544" s="237">
        <f>IF(N544="sníž. přenesená",J544,0)</f>
        <v>0</v>
      </c>
      <c r="BI544" s="237">
        <f>IF(N544="nulová",J544,0)</f>
        <v>0</v>
      </c>
      <c r="BJ544" s="128" t="s">
        <v>78</v>
      </c>
      <c r="BK544" s="237">
        <f>ROUND(I544*H544,2)</f>
        <v>0</v>
      </c>
      <c r="BL544" s="128" t="s">
        <v>203</v>
      </c>
      <c r="BM544" s="128" t="s">
        <v>958</v>
      </c>
    </row>
    <row r="545" spans="2:47" s="140" customFormat="1" ht="40.5">
      <c r="B545" s="141"/>
      <c r="D545" s="238" t="s">
        <v>204</v>
      </c>
      <c r="F545" s="239" t="s">
        <v>959</v>
      </c>
      <c r="I545" s="22"/>
      <c r="L545" s="141"/>
      <c r="M545" s="240"/>
      <c r="N545" s="142"/>
      <c r="O545" s="142"/>
      <c r="P545" s="142"/>
      <c r="Q545" s="142"/>
      <c r="R545" s="142"/>
      <c r="S545" s="142"/>
      <c r="T545" s="241"/>
      <c r="AT545" s="128" t="s">
        <v>204</v>
      </c>
      <c r="AU545" s="128" t="s">
        <v>80</v>
      </c>
    </row>
    <row r="546" spans="2:65" s="140" customFormat="1" ht="38.25" customHeight="1">
      <c r="B546" s="141"/>
      <c r="C546" s="227" t="s">
        <v>960</v>
      </c>
      <c r="D546" s="227" t="s">
        <v>198</v>
      </c>
      <c r="E546" s="228" t="s">
        <v>961</v>
      </c>
      <c r="F546" s="229" t="s">
        <v>962</v>
      </c>
      <c r="G546" s="230" t="s">
        <v>330</v>
      </c>
      <c r="H546" s="231">
        <v>184.938</v>
      </c>
      <c r="I546" s="26"/>
      <c r="J546" s="232">
        <f>ROUND(I546*H546,2)</f>
        <v>0</v>
      </c>
      <c r="K546" s="229" t="s">
        <v>202</v>
      </c>
      <c r="L546" s="141"/>
      <c r="M546" s="233" t="s">
        <v>5</v>
      </c>
      <c r="N546" s="234" t="s">
        <v>42</v>
      </c>
      <c r="O546" s="142"/>
      <c r="P546" s="235">
        <f>O546*H546</f>
        <v>0</v>
      </c>
      <c r="Q546" s="235">
        <v>0</v>
      </c>
      <c r="R546" s="235">
        <f>Q546*H546</f>
        <v>0</v>
      </c>
      <c r="S546" s="235">
        <v>0.059</v>
      </c>
      <c r="T546" s="236">
        <f>S546*H546</f>
        <v>10.911342</v>
      </c>
      <c r="AR546" s="128" t="s">
        <v>203</v>
      </c>
      <c r="AT546" s="128" t="s">
        <v>198</v>
      </c>
      <c r="AU546" s="128" t="s">
        <v>80</v>
      </c>
      <c r="AY546" s="128" t="s">
        <v>196</v>
      </c>
      <c r="BE546" s="237">
        <f>IF(N546="základní",J546,0)</f>
        <v>0</v>
      </c>
      <c r="BF546" s="237">
        <f>IF(N546="snížená",J546,0)</f>
        <v>0</v>
      </c>
      <c r="BG546" s="237">
        <f>IF(N546="zákl. přenesená",J546,0)</f>
        <v>0</v>
      </c>
      <c r="BH546" s="237">
        <f>IF(N546="sníž. přenesená",J546,0)</f>
        <v>0</v>
      </c>
      <c r="BI546" s="237">
        <f>IF(N546="nulová",J546,0)</f>
        <v>0</v>
      </c>
      <c r="BJ546" s="128" t="s">
        <v>78</v>
      </c>
      <c r="BK546" s="237">
        <f>ROUND(I546*H546,2)</f>
        <v>0</v>
      </c>
      <c r="BL546" s="128" t="s">
        <v>203</v>
      </c>
      <c r="BM546" s="128" t="s">
        <v>963</v>
      </c>
    </row>
    <row r="547" spans="2:63" s="215" customFormat="1" ht="29.85" customHeight="1">
      <c r="B547" s="214"/>
      <c r="D547" s="216" t="s">
        <v>70</v>
      </c>
      <c r="E547" s="225" t="s">
        <v>622</v>
      </c>
      <c r="F547" s="225" t="s">
        <v>964</v>
      </c>
      <c r="I547" s="25"/>
      <c r="J547" s="226">
        <f>BK547</f>
        <v>0</v>
      </c>
      <c r="L547" s="214"/>
      <c r="M547" s="219"/>
      <c r="N547" s="220"/>
      <c r="O547" s="220"/>
      <c r="P547" s="221">
        <f>SUM(P548:P549)</f>
        <v>0</v>
      </c>
      <c r="Q547" s="220"/>
      <c r="R547" s="221">
        <f>SUM(R548:R549)</f>
        <v>0.428508</v>
      </c>
      <c r="S547" s="220"/>
      <c r="T547" s="222">
        <f>SUM(T548:T549)</f>
        <v>0</v>
      </c>
      <c r="AR547" s="216" t="s">
        <v>78</v>
      </c>
      <c r="AT547" s="223" t="s">
        <v>70</v>
      </c>
      <c r="AU547" s="223" t="s">
        <v>78</v>
      </c>
      <c r="AY547" s="216" t="s">
        <v>196</v>
      </c>
      <c r="BK547" s="224">
        <f>SUM(BK548:BK549)</f>
        <v>0</v>
      </c>
    </row>
    <row r="548" spans="2:65" s="140" customFormat="1" ht="38.25" customHeight="1">
      <c r="B548" s="141"/>
      <c r="C548" s="227" t="s">
        <v>625</v>
      </c>
      <c r="D548" s="227" t="s">
        <v>198</v>
      </c>
      <c r="E548" s="228" t="s">
        <v>965</v>
      </c>
      <c r="F548" s="229" t="s">
        <v>966</v>
      </c>
      <c r="G548" s="230" t="s">
        <v>304</v>
      </c>
      <c r="H548" s="231">
        <v>3.6</v>
      </c>
      <c r="I548" s="26"/>
      <c r="J548" s="232">
        <f>ROUND(I548*H548,2)</f>
        <v>0</v>
      </c>
      <c r="K548" s="229" t="s">
        <v>202</v>
      </c>
      <c r="L548" s="141"/>
      <c r="M548" s="233" t="s">
        <v>5</v>
      </c>
      <c r="N548" s="234" t="s">
        <v>42</v>
      </c>
      <c r="O548" s="142"/>
      <c r="P548" s="235">
        <f>O548*H548</f>
        <v>0</v>
      </c>
      <c r="Q548" s="235">
        <v>0.11903</v>
      </c>
      <c r="R548" s="235">
        <f>Q548*H548</f>
        <v>0.428508</v>
      </c>
      <c r="S548" s="235">
        <v>0</v>
      </c>
      <c r="T548" s="236">
        <f>S548*H548</f>
        <v>0</v>
      </c>
      <c r="AR548" s="128" t="s">
        <v>203</v>
      </c>
      <c r="AT548" s="128" t="s">
        <v>198</v>
      </c>
      <c r="AU548" s="128" t="s">
        <v>80</v>
      </c>
      <c r="AY548" s="128" t="s">
        <v>196</v>
      </c>
      <c r="BE548" s="237">
        <f>IF(N548="základní",J548,0)</f>
        <v>0</v>
      </c>
      <c r="BF548" s="237">
        <f>IF(N548="snížená",J548,0)</f>
        <v>0</v>
      </c>
      <c r="BG548" s="237">
        <f>IF(N548="zákl. přenesená",J548,0)</f>
        <v>0</v>
      </c>
      <c r="BH548" s="237">
        <f>IF(N548="sníž. přenesená",J548,0)</f>
        <v>0</v>
      </c>
      <c r="BI548" s="237">
        <f>IF(N548="nulová",J548,0)</f>
        <v>0</v>
      </c>
      <c r="BJ548" s="128" t="s">
        <v>78</v>
      </c>
      <c r="BK548" s="237">
        <f>ROUND(I548*H548,2)</f>
        <v>0</v>
      </c>
      <c r="BL548" s="128" t="s">
        <v>203</v>
      </c>
      <c r="BM548" s="128" t="s">
        <v>967</v>
      </c>
    </row>
    <row r="549" spans="2:47" s="140" customFormat="1" ht="148.5">
      <c r="B549" s="141"/>
      <c r="D549" s="238" t="s">
        <v>204</v>
      </c>
      <c r="F549" s="239" t="s">
        <v>968</v>
      </c>
      <c r="I549" s="22"/>
      <c r="L549" s="141"/>
      <c r="M549" s="240"/>
      <c r="N549" s="142"/>
      <c r="O549" s="142"/>
      <c r="P549" s="142"/>
      <c r="Q549" s="142"/>
      <c r="R549" s="142"/>
      <c r="S549" s="142"/>
      <c r="T549" s="241"/>
      <c r="AT549" s="128" t="s">
        <v>204</v>
      </c>
      <c r="AU549" s="128" t="s">
        <v>80</v>
      </c>
    </row>
    <row r="550" spans="2:63" s="215" customFormat="1" ht="29.85" customHeight="1">
      <c r="B550" s="214"/>
      <c r="D550" s="216" t="s">
        <v>70</v>
      </c>
      <c r="E550" s="225" t="s">
        <v>631</v>
      </c>
      <c r="F550" s="225" t="s">
        <v>969</v>
      </c>
      <c r="I550" s="25"/>
      <c r="J550" s="226">
        <f>BK550</f>
        <v>0</v>
      </c>
      <c r="L550" s="214"/>
      <c r="M550" s="219"/>
      <c r="N550" s="220"/>
      <c r="O550" s="220"/>
      <c r="P550" s="221">
        <f>SUM(P551:P552)</f>
        <v>0</v>
      </c>
      <c r="Q550" s="220"/>
      <c r="R550" s="221">
        <f>SUM(R551:R552)</f>
        <v>0</v>
      </c>
      <c r="S550" s="220"/>
      <c r="T550" s="222">
        <f>SUM(T551:T552)</f>
        <v>0</v>
      </c>
      <c r="AR550" s="216" t="s">
        <v>78</v>
      </c>
      <c r="AT550" s="223" t="s">
        <v>70</v>
      </c>
      <c r="AU550" s="223" t="s">
        <v>78</v>
      </c>
      <c r="AY550" s="216" t="s">
        <v>196</v>
      </c>
      <c r="BK550" s="224">
        <f>SUM(BK551:BK552)</f>
        <v>0</v>
      </c>
    </row>
    <row r="551" spans="2:65" s="140" customFormat="1" ht="38.25" customHeight="1">
      <c r="B551" s="141"/>
      <c r="C551" s="227" t="s">
        <v>970</v>
      </c>
      <c r="D551" s="227" t="s">
        <v>198</v>
      </c>
      <c r="E551" s="228" t="s">
        <v>971</v>
      </c>
      <c r="F551" s="229" t="s">
        <v>972</v>
      </c>
      <c r="G551" s="230" t="s">
        <v>285</v>
      </c>
      <c r="H551" s="231">
        <v>1102.135</v>
      </c>
      <c r="I551" s="26"/>
      <c r="J551" s="232">
        <f>ROUND(I551*H551,2)</f>
        <v>0</v>
      </c>
      <c r="K551" s="229" t="s">
        <v>202</v>
      </c>
      <c r="L551" s="141"/>
      <c r="M551" s="233" t="s">
        <v>5</v>
      </c>
      <c r="N551" s="234" t="s">
        <v>42</v>
      </c>
      <c r="O551" s="142"/>
      <c r="P551" s="235">
        <f>O551*H551</f>
        <v>0</v>
      </c>
      <c r="Q551" s="235">
        <v>0</v>
      </c>
      <c r="R551" s="235">
        <f>Q551*H551</f>
        <v>0</v>
      </c>
      <c r="S551" s="235">
        <v>0</v>
      </c>
      <c r="T551" s="236">
        <f>S551*H551</f>
        <v>0</v>
      </c>
      <c r="AR551" s="128" t="s">
        <v>203</v>
      </c>
      <c r="AT551" s="128" t="s">
        <v>198</v>
      </c>
      <c r="AU551" s="128" t="s">
        <v>80</v>
      </c>
      <c r="AY551" s="128" t="s">
        <v>196</v>
      </c>
      <c r="BE551" s="237">
        <f>IF(N551="základní",J551,0)</f>
        <v>0</v>
      </c>
      <c r="BF551" s="237">
        <f>IF(N551="snížená",J551,0)</f>
        <v>0</v>
      </c>
      <c r="BG551" s="237">
        <f>IF(N551="zákl. přenesená",J551,0)</f>
        <v>0</v>
      </c>
      <c r="BH551" s="237">
        <f>IF(N551="sníž. přenesená",J551,0)</f>
        <v>0</v>
      </c>
      <c r="BI551" s="237">
        <f>IF(N551="nulová",J551,0)</f>
        <v>0</v>
      </c>
      <c r="BJ551" s="128" t="s">
        <v>78</v>
      </c>
      <c r="BK551" s="237">
        <f>ROUND(I551*H551,2)</f>
        <v>0</v>
      </c>
      <c r="BL551" s="128" t="s">
        <v>203</v>
      </c>
      <c r="BM551" s="128" t="s">
        <v>973</v>
      </c>
    </row>
    <row r="552" spans="2:47" s="140" customFormat="1" ht="108">
      <c r="B552" s="141"/>
      <c r="D552" s="238" t="s">
        <v>204</v>
      </c>
      <c r="F552" s="239" t="s">
        <v>974</v>
      </c>
      <c r="I552" s="22"/>
      <c r="L552" s="141"/>
      <c r="M552" s="240"/>
      <c r="N552" s="142"/>
      <c r="O552" s="142"/>
      <c r="P552" s="142"/>
      <c r="Q552" s="142"/>
      <c r="R552" s="142"/>
      <c r="S552" s="142"/>
      <c r="T552" s="241"/>
      <c r="AT552" s="128" t="s">
        <v>204</v>
      </c>
      <c r="AU552" s="128" t="s">
        <v>80</v>
      </c>
    </row>
    <row r="553" spans="2:63" s="215" customFormat="1" ht="29.85" customHeight="1">
      <c r="B553" s="214"/>
      <c r="D553" s="216" t="s">
        <v>70</v>
      </c>
      <c r="E553" s="225" t="s">
        <v>975</v>
      </c>
      <c r="F553" s="225" t="s">
        <v>976</v>
      </c>
      <c r="I553" s="25"/>
      <c r="J553" s="226">
        <f>BK553</f>
        <v>0</v>
      </c>
      <c r="L553" s="214"/>
      <c r="M553" s="219"/>
      <c r="N553" s="220"/>
      <c r="O553" s="220"/>
      <c r="P553" s="221">
        <f>SUM(P554:P568)</f>
        <v>0</v>
      </c>
      <c r="Q553" s="220"/>
      <c r="R553" s="221">
        <f>SUM(R554:R568)</f>
        <v>0</v>
      </c>
      <c r="S553" s="220"/>
      <c r="T553" s="222">
        <f>SUM(T554:T568)</f>
        <v>0</v>
      </c>
      <c r="AR553" s="216" t="s">
        <v>78</v>
      </c>
      <c r="AT553" s="223" t="s">
        <v>70</v>
      </c>
      <c r="AU553" s="223" t="s">
        <v>78</v>
      </c>
      <c r="AY553" s="216" t="s">
        <v>196</v>
      </c>
      <c r="BK553" s="224">
        <f>SUM(BK554:BK568)</f>
        <v>0</v>
      </c>
    </row>
    <row r="554" spans="2:65" s="140" customFormat="1" ht="25.5" customHeight="1">
      <c r="B554" s="141"/>
      <c r="C554" s="227" t="s">
        <v>628</v>
      </c>
      <c r="D554" s="227" t="s">
        <v>198</v>
      </c>
      <c r="E554" s="228" t="s">
        <v>977</v>
      </c>
      <c r="F554" s="229" t="s">
        <v>978</v>
      </c>
      <c r="G554" s="230" t="s">
        <v>285</v>
      </c>
      <c r="H554" s="231">
        <v>61.584</v>
      </c>
      <c r="I554" s="26"/>
      <c r="J554" s="232">
        <f>ROUND(I554*H554,2)</f>
        <v>0</v>
      </c>
      <c r="K554" s="229" t="s">
        <v>202</v>
      </c>
      <c r="L554" s="141"/>
      <c r="M554" s="233" t="s">
        <v>5</v>
      </c>
      <c r="N554" s="234" t="s">
        <v>42</v>
      </c>
      <c r="O554" s="142"/>
      <c r="P554" s="235">
        <f>O554*H554</f>
        <v>0</v>
      </c>
      <c r="Q554" s="235">
        <v>0</v>
      </c>
      <c r="R554" s="235">
        <f>Q554*H554</f>
        <v>0</v>
      </c>
      <c r="S554" s="235">
        <v>0</v>
      </c>
      <c r="T554" s="236">
        <f>S554*H554</f>
        <v>0</v>
      </c>
      <c r="AR554" s="128" t="s">
        <v>203</v>
      </c>
      <c r="AT554" s="128" t="s">
        <v>198</v>
      </c>
      <c r="AU554" s="128" t="s">
        <v>80</v>
      </c>
      <c r="AY554" s="128" t="s">
        <v>196</v>
      </c>
      <c r="BE554" s="237">
        <f>IF(N554="základní",J554,0)</f>
        <v>0</v>
      </c>
      <c r="BF554" s="237">
        <f>IF(N554="snížená",J554,0)</f>
        <v>0</v>
      </c>
      <c r="BG554" s="237">
        <f>IF(N554="zákl. přenesená",J554,0)</f>
        <v>0</v>
      </c>
      <c r="BH554" s="237">
        <f>IF(N554="sníž. přenesená",J554,0)</f>
        <v>0</v>
      </c>
      <c r="BI554" s="237">
        <f>IF(N554="nulová",J554,0)</f>
        <v>0</v>
      </c>
      <c r="BJ554" s="128" t="s">
        <v>78</v>
      </c>
      <c r="BK554" s="237">
        <f>ROUND(I554*H554,2)</f>
        <v>0</v>
      </c>
      <c r="BL554" s="128" t="s">
        <v>203</v>
      </c>
      <c r="BM554" s="128" t="s">
        <v>979</v>
      </c>
    </row>
    <row r="555" spans="2:47" s="140" customFormat="1" ht="162">
      <c r="B555" s="141"/>
      <c r="D555" s="238" t="s">
        <v>204</v>
      </c>
      <c r="F555" s="239" t="s">
        <v>980</v>
      </c>
      <c r="I555" s="22"/>
      <c r="L555" s="141"/>
      <c r="M555" s="240"/>
      <c r="N555" s="142"/>
      <c r="O555" s="142"/>
      <c r="P555" s="142"/>
      <c r="Q555" s="142"/>
      <c r="R555" s="142"/>
      <c r="S555" s="142"/>
      <c r="T555" s="241"/>
      <c r="AT555" s="128" t="s">
        <v>204</v>
      </c>
      <c r="AU555" s="128" t="s">
        <v>80</v>
      </c>
    </row>
    <row r="556" spans="2:65" s="140" customFormat="1" ht="16.5" customHeight="1">
      <c r="B556" s="141"/>
      <c r="C556" s="227" t="s">
        <v>981</v>
      </c>
      <c r="D556" s="227" t="s">
        <v>198</v>
      </c>
      <c r="E556" s="228" t="s">
        <v>982</v>
      </c>
      <c r="F556" s="229" t="s">
        <v>983</v>
      </c>
      <c r="G556" s="230" t="s">
        <v>304</v>
      </c>
      <c r="H556" s="231">
        <v>17</v>
      </c>
      <c r="I556" s="26"/>
      <c r="J556" s="232">
        <f>ROUND(I556*H556,2)</f>
        <v>0</v>
      </c>
      <c r="K556" s="229" t="s">
        <v>202</v>
      </c>
      <c r="L556" s="141"/>
      <c r="M556" s="233" t="s">
        <v>5</v>
      </c>
      <c r="N556" s="234" t="s">
        <v>42</v>
      </c>
      <c r="O556" s="142"/>
      <c r="P556" s="235">
        <f>O556*H556</f>
        <v>0</v>
      </c>
      <c r="Q556" s="235">
        <v>0</v>
      </c>
      <c r="R556" s="235">
        <f>Q556*H556</f>
        <v>0</v>
      </c>
      <c r="S556" s="235">
        <v>0</v>
      </c>
      <c r="T556" s="236">
        <f>S556*H556</f>
        <v>0</v>
      </c>
      <c r="AR556" s="128" t="s">
        <v>203</v>
      </c>
      <c r="AT556" s="128" t="s">
        <v>198</v>
      </c>
      <c r="AU556" s="128" t="s">
        <v>80</v>
      </c>
      <c r="AY556" s="128" t="s">
        <v>196</v>
      </c>
      <c r="BE556" s="237">
        <f>IF(N556="základní",J556,0)</f>
        <v>0</v>
      </c>
      <c r="BF556" s="237">
        <f>IF(N556="snížená",J556,0)</f>
        <v>0</v>
      </c>
      <c r="BG556" s="237">
        <f>IF(N556="zákl. přenesená",J556,0)</f>
        <v>0</v>
      </c>
      <c r="BH556" s="237">
        <f>IF(N556="sníž. přenesená",J556,0)</f>
        <v>0</v>
      </c>
      <c r="BI556" s="237">
        <f>IF(N556="nulová",J556,0)</f>
        <v>0</v>
      </c>
      <c r="BJ556" s="128" t="s">
        <v>78</v>
      </c>
      <c r="BK556" s="237">
        <f>ROUND(I556*H556,2)</f>
        <v>0</v>
      </c>
      <c r="BL556" s="128" t="s">
        <v>203</v>
      </c>
      <c r="BM556" s="128" t="s">
        <v>984</v>
      </c>
    </row>
    <row r="557" spans="2:47" s="140" customFormat="1" ht="81">
      <c r="B557" s="141"/>
      <c r="D557" s="238" t="s">
        <v>204</v>
      </c>
      <c r="F557" s="239" t="s">
        <v>985</v>
      </c>
      <c r="I557" s="22"/>
      <c r="L557" s="141"/>
      <c r="M557" s="240"/>
      <c r="N557" s="142"/>
      <c r="O557" s="142"/>
      <c r="P557" s="142"/>
      <c r="Q557" s="142"/>
      <c r="R557" s="142"/>
      <c r="S557" s="142"/>
      <c r="T557" s="241"/>
      <c r="AT557" s="128" t="s">
        <v>204</v>
      </c>
      <c r="AU557" s="128" t="s">
        <v>80</v>
      </c>
    </row>
    <row r="558" spans="2:65" s="140" customFormat="1" ht="25.5" customHeight="1">
      <c r="B558" s="141"/>
      <c r="C558" s="227" t="s">
        <v>634</v>
      </c>
      <c r="D558" s="227" t="s">
        <v>198</v>
      </c>
      <c r="E558" s="228" t="s">
        <v>986</v>
      </c>
      <c r="F558" s="229" t="s">
        <v>987</v>
      </c>
      <c r="G558" s="230" t="s">
        <v>304</v>
      </c>
      <c r="H558" s="231">
        <v>1020</v>
      </c>
      <c r="I558" s="26"/>
      <c r="J558" s="232">
        <f>ROUND(I558*H558,2)</f>
        <v>0</v>
      </c>
      <c r="K558" s="229" t="s">
        <v>202</v>
      </c>
      <c r="L558" s="141"/>
      <c r="M558" s="233" t="s">
        <v>5</v>
      </c>
      <c r="N558" s="234" t="s">
        <v>42</v>
      </c>
      <c r="O558" s="142"/>
      <c r="P558" s="235">
        <f>O558*H558</f>
        <v>0</v>
      </c>
      <c r="Q558" s="235">
        <v>0</v>
      </c>
      <c r="R558" s="235">
        <f>Q558*H558</f>
        <v>0</v>
      </c>
      <c r="S558" s="235">
        <v>0</v>
      </c>
      <c r="T558" s="236">
        <f>S558*H558</f>
        <v>0</v>
      </c>
      <c r="AR558" s="128" t="s">
        <v>203</v>
      </c>
      <c r="AT558" s="128" t="s">
        <v>198</v>
      </c>
      <c r="AU558" s="128" t="s">
        <v>80</v>
      </c>
      <c r="AY558" s="128" t="s">
        <v>196</v>
      </c>
      <c r="BE558" s="237">
        <f>IF(N558="základní",J558,0)</f>
        <v>0</v>
      </c>
      <c r="BF558" s="237">
        <f>IF(N558="snížená",J558,0)</f>
        <v>0</v>
      </c>
      <c r="BG558" s="237">
        <f>IF(N558="zákl. přenesená",J558,0)</f>
        <v>0</v>
      </c>
      <c r="BH558" s="237">
        <f>IF(N558="sníž. přenesená",J558,0)</f>
        <v>0</v>
      </c>
      <c r="BI558" s="237">
        <f>IF(N558="nulová",J558,0)</f>
        <v>0</v>
      </c>
      <c r="BJ558" s="128" t="s">
        <v>78</v>
      </c>
      <c r="BK558" s="237">
        <f>ROUND(I558*H558,2)</f>
        <v>0</v>
      </c>
      <c r="BL558" s="128" t="s">
        <v>203</v>
      </c>
      <c r="BM558" s="128" t="s">
        <v>988</v>
      </c>
    </row>
    <row r="559" spans="2:47" s="140" customFormat="1" ht="81">
      <c r="B559" s="141"/>
      <c r="D559" s="238" t="s">
        <v>204</v>
      </c>
      <c r="F559" s="239" t="s">
        <v>985</v>
      </c>
      <c r="I559" s="22"/>
      <c r="L559" s="141"/>
      <c r="M559" s="240"/>
      <c r="N559" s="142"/>
      <c r="O559" s="142"/>
      <c r="P559" s="142"/>
      <c r="Q559" s="142"/>
      <c r="R559" s="142"/>
      <c r="S559" s="142"/>
      <c r="T559" s="241"/>
      <c r="AT559" s="128" t="s">
        <v>204</v>
      </c>
      <c r="AU559" s="128" t="s">
        <v>80</v>
      </c>
    </row>
    <row r="560" spans="2:51" s="250" customFormat="1" ht="13.5">
      <c r="B560" s="249"/>
      <c r="D560" s="238" t="s">
        <v>206</v>
      </c>
      <c r="F560" s="252" t="s">
        <v>989</v>
      </c>
      <c r="H560" s="253">
        <v>1020</v>
      </c>
      <c r="I560" s="28"/>
      <c r="L560" s="249"/>
      <c r="M560" s="254"/>
      <c r="N560" s="255"/>
      <c r="O560" s="255"/>
      <c r="P560" s="255"/>
      <c r="Q560" s="255"/>
      <c r="R560" s="255"/>
      <c r="S560" s="255"/>
      <c r="T560" s="256"/>
      <c r="AT560" s="251" t="s">
        <v>206</v>
      </c>
      <c r="AU560" s="251" t="s">
        <v>80</v>
      </c>
      <c r="AV560" s="250" t="s">
        <v>80</v>
      </c>
      <c r="AW560" s="250" t="s">
        <v>6</v>
      </c>
      <c r="AX560" s="250" t="s">
        <v>78</v>
      </c>
      <c r="AY560" s="251" t="s">
        <v>196</v>
      </c>
    </row>
    <row r="561" spans="2:65" s="140" customFormat="1" ht="25.5" customHeight="1">
      <c r="B561" s="141"/>
      <c r="C561" s="227" t="s">
        <v>990</v>
      </c>
      <c r="D561" s="227" t="s">
        <v>198</v>
      </c>
      <c r="E561" s="228" t="s">
        <v>991</v>
      </c>
      <c r="F561" s="229" t="s">
        <v>992</v>
      </c>
      <c r="G561" s="230" t="s">
        <v>285</v>
      </c>
      <c r="H561" s="231">
        <v>61.584</v>
      </c>
      <c r="I561" s="26"/>
      <c r="J561" s="232">
        <f>ROUND(I561*H561,2)</f>
        <v>0</v>
      </c>
      <c r="K561" s="229" t="s">
        <v>202</v>
      </c>
      <c r="L561" s="141"/>
      <c r="M561" s="233" t="s">
        <v>5</v>
      </c>
      <c r="N561" s="234" t="s">
        <v>42</v>
      </c>
      <c r="O561" s="142"/>
      <c r="P561" s="235">
        <f>O561*H561</f>
        <v>0</v>
      </c>
      <c r="Q561" s="235">
        <v>0</v>
      </c>
      <c r="R561" s="235">
        <f>Q561*H561</f>
        <v>0</v>
      </c>
      <c r="S561" s="235">
        <v>0</v>
      </c>
      <c r="T561" s="236">
        <f>S561*H561</f>
        <v>0</v>
      </c>
      <c r="AR561" s="128" t="s">
        <v>203</v>
      </c>
      <c r="AT561" s="128" t="s">
        <v>198</v>
      </c>
      <c r="AU561" s="128" t="s">
        <v>80</v>
      </c>
      <c r="AY561" s="128" t="s">
        <v>196</v>
      </c>
      <c r="BE561" s="237">
        <f>IF(N561="základní",J561,0)</f>
        <v>0</v>
      </c>
      <c r="BF561" s="237">
        <f>IF(N561="snížená",J561,0)</f>
        <v>0</v>
      </c>
      <c r="BG561" s="237">
        <f>IF(N561="zákl. přenesená",J561,0)</f>
        <v>0</v>
      </c>
      <c r="BH561" s="237">
        <f>IF(N561="sníž. přenesená",J561,0)</f>
        <v>0</v>
      </c>
      <c r="BI561" s="237">
        <f>IF(N561="nulová",J561,0)</f>
        <v>0</v>
      </c>
      <c r="BJ561" s="128" t="s">
        <v>78</v>
      </c>
      <c r="BK561" s="237">
        <f>ROUND(I561*H561,2)</f>
        <v>0</v>
      </c>
      <c r="BL561" s="128" t="s">
        <v>203</v>
      </c>
      <c r="BM561" s="128" t="s">
        <v>993</v>
      </c>
    </row>
    <row r="562" spans="2:47" s="140" customFormat="1" ht="108">
      <c r="B562" s="141"/>
      <c r="D562" s="238" t="s">
        <v>204</v>
      </c>
      <c r="F562" s="239" t="s">
        <v>994</v>
      </c>
      <c r="I562" s="22"/>
      <c r="L562" s="141"/>
      <c r="M562" s="240"/>
      <c r="N562" s="142"/>
      <c r="O562" s="142"/>
      <c r="P562" s="142"/>
      <c r="Q562" s="142"/>
      <c r="R562" s="142"/>
      <c r="S562" s="142"/>
      <c r="T562" s="241"/>
      <c r="AT562" s="128" t="s">
        <v>204</v>
      </c>
      <c r="AU562" s="128" t="s">
        <v>80</v>
      </c>
    </row>
    <row r="563" spans="2:65" s="140" customFormat="1" ht="25.5" customHeight="1">
      <c r="B563" s="141"/>
      <c r="C563" s="227" t="s">
        <v>676</v>
      </c>
      <c r="D563" s="227" t="s">
        <v>198</v>
      </c>
      <c r="E563" s="228" t="s">
        <v>995</v>
      </c>
      <c r="F563" s="229" t="s">
        <v>996</v>
      </c>
      <c r="G563" s="230" t="s">
        <v>285</v>
      </c>
      <c r="H563" s="231">
        <v>184.752</v>
      </c>
      <c r="I563" s="26"/>
      <c r="J563" s="232">
        <f>ROUND(I563*H563,2)</f>
        <v>0</v>
      </c>
      <c r="K563" s="229" t="s">
        <v>202</v>
      </c>
      <c r="L563" s="141"/>
      <c r="M563" s="233" t="s">
        <v>5</v>
      </c>
      <c r="N563" s="234" t="s">
        <v>42</v>
      </c>
      <c r="O563" s="142"/>
      <c r="P563" s="235">
        <f>O563*H563</f>
        <v>0</v>
      </c>
      <c r="Q563" s="235">
        <v>0</v>
      </c>
      <c r="R563" s="235">
        <f>Q563*H563</f>
        <v>0</v>
      </c>
      <c r="S563" s="235">
        <v>0</v>
      </c>
      <c r="T563" s="236">
        <f>S563*H563</f>
        <v>0</v>
      </c>
      <c r="AR563" s="128" t="s">
        <v>203</v>
      </c>
      <c r="AT563" s="128" t="s">
        <v>198</v>
      </c>
      <c r="AU563" s="128" t="s">
        <v>80</v>
      </c>
      <c r="AY563" s="128" t="s">
        <v>196</v>
      </c>
      <c r="BE563" s="237">
        <f>IF(N563="základní",J563,0)</f>
        <v>0</v>
      </c>
      <c r="BF563" s="237">
        <f>IF(N563="snížená",J563,0)</f>
        <v>0</v>
      </c>
      <c r="BG563" s="237">
        <f>IF(N563="zákl. přenesená",J563,0)</f>
        <v>0</v>
      </c>
      <c r="BH563" s="237">
        <f>IF(N563="sníž. přenesená",J563,0)</f>
        <v>0</v>
      </c>
      <c r="BI563" s="237">
        <f>IF(N563="nulová",J563,0)</f>
        <v>0</v>
      </c>
      <c r="BJ563" s="128" t="s">
        <v>78</v>
      </c>
      <c r="BK563" s="237">
        <f>ROUND(I563*H563,2)</f>
        <v>0</v>
      </c>
      <c r="BL563" s="128" t="s">
        <v>203</v>
      </c>
      <c r="BM563" s="128" t="s">
        <v>997</v>
      </c>
    </row>
    <row r="564" spans="2:47" s="140" customFormat="1" ht="108">
      <c r="B564" s="141"/>
      <c r="D564" s="238" t="s">
        <v>204</v>
      </c>
      <c r="F564" s="239" t="s">
        <v>994</v>
      </c>
      <c r="I564" s="22"/>
      <c r="L564" s="141"/>
      <c r="M564" s="240"/>
      <c r="N564" s="142"/>
      <c r="O564" s="142"/>
      <c r="P564" s="142"/>
      <c r="Q564" s="142"/>
      <c r="R564" s="142"/>
      <c r="S564" s="142"/>
      <c r="T564" s="241"/>
      <c r="AT564" s="128" t="s">
        <v>204</v>
      </c>
      <c r="AU564" s="128" t="s">
        <v>80</v>
      </c>
    </row>
    <row r="565" spans="2:47" s="140" customFormat="1" ht="27">
      <c r="B565" s="141"/>
      <c r="D565" s="238" t="s">
        <v>435</v>
      </c>
      <c r="F565" s="239" t="s">
        <v>998</v>
      </c>
      <c r="I565" s="22"/>
      <c r="L565" s="141"/>
      <c r="M565" s="240"/>
      <c r="N565" s="142"/>
      <c r="O565" s="142"/>
      <c r="P565" s="142"/>
      <c r="Q565" s="142"/>
      <c r="R565" s="142"/>
      <c r="S565" s="142"/>
      <c r="T565" s="241"/>
      <c r="AT565" s="128" t="s">
        <v>435</v>
      </c>
      <c r="AU565" s="128" t="s">
        <v>80</v>
      </c>
    </row>
    <row r="566" spans="2:51" s="250" customFormat="1" ht="13.5">
      <c r="B566" s="249"/>
      <c r="D566" s="238" t="s">
        <v>206</v>
      </c>
      <c r="F566" s="252" t="s">
        <v>999</v>
      </c>
      <c r="H566" s="253">
        <v>184.752</v>
      </c>
      <c r="I566" s="28"/>
      <c r="L566" s="249"/>
      <c r="M566" s="254"/>
      <c r="N566" s="255"/>
      <c r="O566" s="255"/>
      <c r="P566" s="255"/>
      <c r="Q566" s="255"/>
      <c r="R566" s="255"/>
      <c r="S566" s="255"/>
      <c r="T566" s="256"/>
      <c r="AT566" s="251" t="s">
        <v>206</v>
      </c>
      <c r="AU566" s="251" t="s">
        <v>80</v>
      </c>
      <c r="AV566" s="250" t="s">
        <v>80</v>
      </c>
      <c r="AW566" s="250" t="s">
        <v>6</v>
      </c>
      <c r="AX566" s="250" t="s">
        <v>78</v>
      </c>
      <c r="AY566" s="251" t="s">
        <v>196</v>
      </c>
    </row>
    <row r="567" spans="2:65" s="140" customFormat="1" ht="38.25" customHeight="1">
      <c r="B567" s="141"/>
      <c r="C567" s="227" t="s">
        <v>1000</v>
      </c>
      <c r="D567" s="227" t="s">
        <v>198</v>
      </c>
      <c r="E567" s="228" t="s">
        <v>1001</v>
      </c>
      <c r="F567" s="229" t="s">
        <v>1002</v>
      </c>
      <c r="G567" s="230" t="s">
        <v>285</v>
      </c>
      <c r="H567" s="231">
        <v>61.584</v>
      </c>
      <c r="I567" s="26"/>
      <c r="J567" s="232">
        <f>ROUND(I567*H567,2)</f>
        <v>0</v>
      </c>
      <c r="K567" s="229" t="s">
        <v>202</v>
      </c>
      <c r="L567" s="141"/>
      <c r="M567" s="233" t="s">
        <v>5</v>
      </c>
      <c r="N567" s="234" t="s">
        <v>42</v>
      </c>
      <c r="O567" s="142"/>
      <c r="P567" s="235">
        <f>O567*H567</f>
        <v>0</v>
      </c>
      <c r="Q567" s="235">
        <v>0</v>
      </c>
      <c r="R567" s="235">
        <f>Q567*H567</f>
        <v>0</v>
      </c>
      <c r="S567" s="235">
        <v>0</v>
      </c>
      <c r="T567" s="236">
        <f>S567*H567</f>
        <v>0</v>
      </c>
      <c r="AR567" s="128" t="s">
        <v>203</v>
      </c>
      <c r="AT567" s="128" t="s">
        <v>198</v>
      </c>
      <c r="AU567" s="128" t="s">
        <v>80</v>
      </c>
      <c r="AY567" s="128" t="s">
        <v>196</v>
      </c>
      <c r="BE567" s="237">
        <f>IF(N567="základní",J567,0)</f>
        <v>0</v>
      </c>
      <c r="BF567" s="237">
        <f>IF(N567="snížená",J567,0)</f>
        <v>0</v>
      </c>
      <c r="BG567" s="237">
        <f>IF(N567="zákl. přenesená",J567,0)</f>
        <v>0</v>
      </c>
      <c r="BH567" s="237">
        <f>IF(N567="sníž. přenesená",J567,0)</f>
        <v>0</v>
      </c>
      <c r="BI567" s="237">
        <f>IF(N567="nulová",J567,0)</f>
        <v>0</v>
      </c>
      <c r="BJ567" s="128" t="s">
        <v>78</v>
      </c>
      <c r="BK567" s="237">
        <f>ROUND(I567*H567,2)</f>
        <v>0</v>
      </c>
      <c r="BL567" s="128" t="s">
        <v>203</v>
      </c>
      <c r="BM567" s="128" t="s">
        <v>1003</v>
      </c>
    </row>
    <row r="568" spans="2:47" s="140" customFormat="1" ht="108">
      <c r="B568" s="141"/>
      <c r="D568" s="238" t="s">
        <v>204</v>
      </c>
      <c r="F568" s="239" t="s">
        <v>1004</v>
      </c>
      <c r="I568" s="22"/>
      <c r="L568" s="141"/>
      <c r="M568" s="240"/>
      <c r="N568" s="142"/>
      <c r="O568" s="142"/>
      <c r="P568" s="142"/>
      <c r="Q568" s="142"/>
      <c r="R568" s="142"/>
      <c r="S568" s="142"/>
      <c r="T568" s="241"/>
      <c r="AT568" s="128" t="s">
        <v>204</v>
      </c>
      <c r="AU568" s="128" t="s">
        <v>80</v>
      </c>
    </row>
    <row r="569" spans="2:63" s="215" customFormat="1" ht="37.35" customHeight="1">
      <c r="B569" s="214"/>
      <c r="D569" s="216" t="s">
        <v>70</v>
      </c>
      <c r="E569" s="217" t="s">
        <v>1005</v>
      </c>
      <c r="F569" s="217" t="s">
        <v>1006</v>
      </c>
      <c r="I569" s="25"/>
      <c r="J569" s="218">
        <f>BK569</f>
        <v>0</v>
      </c>
      <c r="L569" s="214"/>
      <c r="M569" s="219"/>
      <c r="N569" s="220"/>
      <c r="O569" s="220"/>
      <c r="P569" s="221">
        <f>P570+P599+P639+P646+P722+P741+P770+P777+P825+P874+P891+P905+P918+P929+P936+P953</f>
        <v>0</v>
      </c>
      <c r="Q569" s="220"/>
      <c r="R569" s="221">
        <f>R570+R599+R639+R646+R722+R741+R770+R777+R825+R874+R891+R905+R918+R929+R936+R953</f>
        <v>48.5200581</v>
      </c>
      <c r="S569" s="220"/>
      <c r="T569" s="222">
        <f>T570+T599+T639+T646+T722+T741+T770+T777+T825+T874+T891+T905+T918+T929+T936+T953</f>
        <v>1.8836609999999998</v>
      </c>
      <c r="AR569" s="216" t="s">
        <v>80</v>
      </c>
      <c r="AT569" s="223" t="s">
        <v>70</v>
      </c>
      <c r="AU569" s="223" t="s">
        <v>71</v>
      </c>
      <c r="AY569" s="216" t="s">
        <v>196</v>
      </c>
      <c r="BK569" s="224">
        <f>BK570+BK599+BK639+BK646+BK722+BK741+BK770+BK777+BK825+BK874+BK891+BK905+BK918+BK929+BK936+BK953</f>
        <v>0</v>
      </c>
    </row>
    <row r="570" spans="2:63" s="215" customFormat="1" ht="19.9" customHeight="1">
      <c r="B570" s="214"/>
      <c r="D570" s="216" t="s">
        <v>70</v>
      </c>
      <c r="E570" s="225" t="s">
        <v>1007</v>
      </c>
      <c r="F570" s="225" t="s">
        <v>1008</v>
      </c>
      <c r="I570" s="25"/>
      <c r="J570" s="226">
        <f>BK570</f>
        <v>0</v>
      </c>
      <c r="L570" s="214"/>
      <c r="M570" s="219"/>
      <c r="N570" s="220"/>
      <c r="O570" s="220"/>
      <c r="P570" s="221">
        <f>SUM(P571:P598)</f>
        <v>0</v>
      </c>
      <c r="Q570" s="220"/>
      <c r="R570" s="221">
        <f>SUM(R571:R598)</f>
        <v>1.73565922</v>
      </c>
      <c r="S570" s="220"/>
      <c r="T570" s="222">
        <f>SUM(T571:T598)</f>
        <v>0</v>
      </c>
      <c r="AR570" s="216" t="s">
        <v>80</v>
      </c>
      <c r="AT570" s="223" t="s">
        <v>70</v>
      </c>
      <c r="AU570" s="223" t="s">
        <v>78</v>
      </c>
      <c r="AY570" s="216" t="s">
        <v>196</v>
      </c>
      <c r="BK570" s="224">
        <f>SUM(BK571:BK598)</f>
        <v>0</v>
      </c>
    </row>
    <row r="571" spans="2:65" s="140" customFormat="1" ht="25.5" customHeight="1">
      <c r="B571" s="141"/>
      <c r="C571" s="227" t="s">
        <v>679</v>
      </c>
      <c r="D571" s="227" t="s">
        <v>198</v>
      </c>
      <c r="E571" s="228" t="s">
        <v>1009</v>
      </c>
      <c r="F571" s="229" t="s">
        <v>1010</v>
      </c>
      <c r="G571" s="230" t="s">
        <v>330</v>
      </c>
      <c r="H571" s="231">
        <v>182.842</v>
      </c>
      <c r="I571" s="26"/>
      <c r="J571" s="232">
        <f>ROUND(I571*H571,2)</f>
        <v>0</v>
      </c>
      <c r="K571" s="229" t="s">
        <v>202</v>
      </c>
      <c r="L571" s="141"/>
      <c r="M571" s="233" t="s">
        <v>5</v>
      </c>
      <c r="N571" s="234" t="s">
        <v>42</v>
      </c>
      <c r="O571" s="142"/>
      <c r="P571" s="235">
        <f>O571*H571</f>
        <v>0</v>
      </c>
      <c r="Q571" s="235">
        <v>0</v>
      </c>
      <c r="R571" s="235">
        <f>Q571*H571</f>
        <v>0</v>
      </c>
      <c r="S571" s="235">
        <v>0</v>
      </c>
      <c r="T571" s="236">
        <f>S571*H571</f>
        <v>0</v>
      </c>
      <c r="AR571" s="128" t="s">
        <v>263</v>
      </c>
      <c r="AT571" s="128" t="s">
        <v>198</v>
      </c>
      <c r="AU571" s="128" t="s">
        <v>80</v>
      </c>
      <c r="AY571" s="128" t="s">
        <v>196</v>
      </c>
      <c r="BE571" s="237">
        <f>IF(N571="základní",J571,0)</f>
        <v>0</v>
      </c>
      <c r="BF571" s="237">
        <f>IF(N571="snížená",J571,0)</f>
        <v>0</v>
      </c>
      <c r="BG571" s="237">
        <f>IF(N571="zákl. přenesená",J571,0)</f>
        <v>0</v>
      </c>
      <c r="BH571" s="237">
        <f>IF(N571="sníž. přenesená",J571,0)</f>
        <v>0</v>
      </c>
      <c r="BI571" s="237">
        <f>IF(N571="nulová",J571,0)</f>
        <v>0</v>
      </c>
      <c r="BJ571" s="128" t="s">
        <v>78</v>
      </c>
      <c r="BK571" s="237">
        <f>ROUND(I571*H571,2)</f>
        <v>0</v>
      </c>
      <c r="BL571" s="128" t="s">
        <v>263</v>
      </c>
      <c r="BM571" s="128" t="s">
        <v>1011</v>
      </c>
    </row>
    <row r="572" spans="2:47" s="140" customFormat="1" ht="54">
      <c r="B572" s="141"/>
      <c r="D572" s="238" t="s">
        <v>204</v>
      </c>
      <c r="F572" s="239" t="s">
        <v>1012</v>
      </c>
      <c r="I572" s="22"/>
      <c r="L572" s="141"/>
      <c r="M572" s="240"/>
      <c r="N572" s="142"/>
      <c r="O572" s="142"/>
      <c r="P572" s="142"/>
      <c r="Q572" s="142"/>
      <c r="R572" s="142"/>
      <c r="S572" s="142"/>
      <c r="T572" s="241"/>
      <c r="AT572" s="128" t="s">
        <v>204</v>
      </c>
      <c r="AU572" s="128" t="s">
        <v>80</v>
      </c>
    </row>
    <row r="573" spans="2:65" s="140" customFormat="1" ht="16.5" customHeight="1">
      <c r="B573" s="141"/>
      <c r="C573" s="266" t="s">
        <v>1013</v>
      </c>
      <c r="D573" s="266" t="s">
        <v>297</v>
      </c>
      <c r="E573" s="267" t="s">
        <v>1014</v>
      </c>
      <c r="F573" s="268" t="s">
        <v>1015</v>
      </c>
      <c r="G573" s="269" t="s">
        <v>285</v>
      </c>
      <c r="H573" s="270">
        <v>0.055</v>
      </c>
      <c r="I573" s="30"/>
      <c r="J573" s="271">
        <f>ROUND(I573*H573,2)</f>
        <v>0</v>
      </c>
      <c r="K573" s="268" t="s">
        <v>202</v>
      </c>
      <c r="L573" s="272"/>
      <c r="M573" s="273" t="s">
        <v>5</v>
      </c>
      <c r="N573" s="274" t="s">
        <v>42</v>
      </c>
      <c r="O573" s="142"/>
      <c r="P573" s="235">
        <f>O573*H573</f>
        <v>0</v>
      </c>
      <c r="Q573" s="235">
        <v>1</v>
      </c>
      <c r="R573" s="235">
        <f>Q573*H573</f>
        <v>0.055</v>
      </c>
      <c r="S573" s="235">
        <v>0</v>
      </c>
      <c r="T573" s="236">
        <f>S573*H573</f>
        <v>0</v>
      </c>
      <c r="AR573" s="128" t="s">
        <v>305</v>
      </c>
      <c r="AT573" s="128" t="s">
        <v>297</v>
      </c>
      <c r="AU573" s="128" t="s">
        <v>80</v>
      </c>
      <c r="AY573" s="128" t="s">
        <v>196</v>
      </c>
      <c r="BE573" s="237">
        <f>IF(N573="základní",J573,0)</f>
        <v>0</v>
      </c>
      <c r="BF573" s="237">
        <f>IF(N573="snížená",J573,0)</f>
        <v>0</v>
      </c>
      <c r="BG573" s="237">
        <f>IF(N573="zákl. přenesená",J573,0)</f>
        <v>0</v>
      </c>
      <c r="BH573" s="237">
        <f>IF(N573="sníž. přenesená",J573,0)</f>
        <v>0</v>
      </c>
      <c r="BI573" s="237">
        <f>IF(N573="nulová",J573,0)</f>
        <v>0</v>
      </c>
      <c r="BJ573" s="128" t="s">
        <v>78</v>
      </c>
      <c r="BK573" s="237">
        <f>ROUND(I573*H573,2)</f>
        <v>0</v>
      </c>
      <c r="BL573" s="128" t="s">
        <v>263</v>
      </c>
      <c r="BM573" s="128" t="s">
        <v>1016</v>
      </c>
    </row>
    <row r="574" spans="2:47" s="140" customFormat="1" ht="27">
      <c r="B574" s="141"/>
      <c r="D574" s="238" t="s">
        <v>435</v>
      </c>
      <c r="F574" s="239" t="s">
        <v>1017</v>
      </c>
      <c r="I574" s="22"/>
      <c r="L574" s="141"/>
      <c r="M574" s="240"/>
      <c r="N574" s="142"/>
      <c r="O574" s="142"/>
      <c r="P574" s="142"/>
      <c r="Q574" s="142"/>
      <c r="R574" s="142"/>
      <c r="S574" s="142"/>
      <c r="T574" s="241"/>
      <c r="AT574" s="128" t="s">
        <v>435</v>
      </c>
      <c r="AU574" s="128" t="s">
        <v>80</v>
      </c>
    </row>
    <row r="575" spans="2:51" s="250" customFormat="1" ht="13.5">
      <c r="B575" s="249"/>
      <c r="D575" s="238" t="s">
        <v>206</v>
      </c>
      <c r="F575" s="252" t="s">
        <v>1018</v>
      </c>
      <c r="H575" s="253">
        <v>0.055</v>
      </c>
      <c r="I575" s="28"/>
      <c r="L575" s="249"/>
      <c r="M575" s="254"/>
      <c r="N575" s="255"/>
      <c r="O575" s="255"/>
      <c r="P575" s="255"/>
      <c r="Q575" s="255"/>
      <c r="R575" s="255"/>
      <c r="S575" s="255"/>
      <c r="T575" s="256"/>
      <c r="AT575" s="251" t="s">
        <v>206</v>
      </c>
      <c r="AU575" s="251" t="s">
        <v>80</v>
      </c>
      <c r="AV575" s="250" t="s">
        <v>80</v>
      </c>
      <c r="AW575" s="250" t="s">
        <v>6</v>
      </c>
      <c r="AX575" s="250" t="s">
        <v>78</v>
      </c>
      <c r="AY575" s="251" t="s">
        <v>196</v>
      </c>
    </row>
    <row r="576" spans="2:65" s="140" customFormat="1" ht="25.5" customHeight="1">
      <c r="B576" s="141"/>
      <c r="C576" s="227" t="s">
        <v>1019</v>
      </c>
      <c r="D576" s="227" t="s">
        <v>198</v>
      </c>
      <c r="E576" s="228" t="s">
        <v>1020</v>
      </c>
      <c r="F576" s="229" t="s">
        <v>1021</v>
      </c>
      <c r="G576" s="230" t="s">
        <v>330</v>
      </c>
      <c r="H576" s="231">
        <v>62.102</v>
      </c>
      <c r="I576" s="26"/>
      <c r="J576" s="232">
        <f>ROUND(I576*H576,2)</f>
        <v>0</v>
      </c>
      <c r="K576" s="229" t="s">
        <v>202</v>
      </c>
      <c r="L576" s="141"/>
      <c r="M576" s="233" t="s">
        <v>5</v>
      </c>
      <c r="N576" s="234" t="s">
        <v>42</v>
      </c>
      <c r="O576" s="142"/>
      <c r="P576" s="235">
        <f>O576*H576</f>
        <v>0</v>
      </c>
      <c r="Q576" s="235">
        <v>0</v>
      </c>
      <c r="R576" s="235">
        <f>Q576*H576</f>
        <v>0</v>
      </c>
      <c r="S576" s="235">
        <v>0</v>
      </c>
      <c r="T576" s="236">
        <f>S576*H576</f>
        <v>0</v>
      </c>
      <c r="AR576" s="128" t="s">
        <v>263</v>
      </c>
      <c r="AT576" s="128" t="s">
        <v>198</v>
      </c>
      <c r="AU576" s="128" t="s">
        <v>80</v>
      </c>
      <c r="AY576" s="128" t="s">
        <v>196</v>
      </c>
      <c r="BE576" s="237">
        <f>IF(N576="základní",J576,0)</f>
        <v>0</v>
      </c>
      <c r="BF576" s="237">
        <f>IF(N576="snížená",J576,0)</f>
        <v>0</v>
      </c>
      <c r="BG576" s="237">
        <f>IF(N576="zákl. přenesená",J576,0)</f>
        <v>0</v>
      </c>
      <c r="BH576" s="237">
        <f>IF(N576="sníž. přenesená",J576,0)</f>
        <v>0</v>
      </c>
      <c r="BI576" s="237">
        <f>IF(N576="nulová",J576,0)</f>
        <v>0</v>
      </c>
      <c r="BJ576" s="128" t="s">
        <v>78</v>
      </c>
      <c r="BK576" s="237">
        <f>ROUND(I576*H576,2)</f>
        <v>0</v>
      </c>
      <c r="BL576" s="128" t="s">
        <v>263</v>
      </c>
      <c r="BM576" s="128" t="s">
        <v>1022</v>
      </c>
    </row>
    <row r="577" spans="2:47" s="140" customFormat="1" ht="54">
      <c r="B577" s="141"/>
      <c r="D577" s="238" t="s">
        <v>204</v>
      </c>
      <c r="F577" s="239" t="s">
        <v>1012</v>
      </c>
      <c r="I577" s="22"/>
      <c r="L577" s="141"/>
      <c r="M577" s="240"/>
      <c r="N577" s="142"/>
      <c r="O577" s="142"/>
      <c r="P577" s="142"/>
      <c r="Q577" s="142"/>
      <c r="R577" s="142"/>
      <c r="S577" s="142"/>
      <c r="T577" s="241"/>
      <c r="AT577" s="128" t="s">
        <v>204</v>
      </c>
      <c r="AU577" s="128" t="s">
        <v>80</v>
      </c>
    </row>
    <row r="578" spans="2:65" s="140" customFormat="1" ht="16.5" customHeight="1">
      <c r="B578" s="141"/>
      <c r="C578" s="266" t="s">
        <v>1023</v>
      </c>
      <c r="D578" s="266" t="s">
        <v>297</v>
      </c>
      <c r="E578" s="267" t="s">
        <v>1014</v>
      </c>
      <c r="F578" s="268" t="s">
        <v>1015</v>
      </c>
      <c r="G578" s="269" t="s">
        <v>285</v>
      </c>
      <c r="H578" s="270">
        <v>0.022</v>
      </c>
      <c r="I578" s="30"/>
      <c r="J578" s="271">
        <f>ROUND(I578*H578,2)</f>
        <v>0</v>
      </c>
      <c r="K578" s="268" t="s">
        <v>202</v>
      </c>
      <c r="L578" s="272"/>
      <c r="M578" s="273" t="s">
        <v>5</v>
      </c>
      <c r="N578" s="274" t="s">
        <v>42</v>
      </c>
      <c r="O578" s="142"/>
      <c r="P578" s="235">
        <f>O578*H578</f>
        <v>0</v>
      </c>
      <c r="Q578" s="235">
        <v>1</v>
      </c>
      <c r="R578" s="235">
        <f>Q578*H578</f>
        <v>0.022</v>
      </c>
      <c r="S578" s="235">
        <v>0</v>
      </c>
      <c r="T578" s="236">
        <f>S578*H578</f>
        <v>0</v>
      </c>
      <c r="AR578" s="128" t="s">
        <v>305</v>
      </c>
      <c r="AT578" s="128" t="s">
        <v>297</v>
      </c>
      <c r="AU578" s="128" t="s">
        <v>80</v>
      </c>
      <c r="AY578" s="128" t="s">
        <v>196</v>
      </c>
      <c r="BE578" s="237">
        <f>IF(N578="základní",J578,0)</f>
        <v>0</v>
      </c>
      <c r="BF578" s="237">
        <f>IF(N578="snížená",J578,0)</f>
        <v>0</v>
      </c>
      <c r="BG578" s="237">
        <f>IF(N578="zákl. přenesená",J578,0)</f>
        <v>0</v>
      </c>
      <c r="BH578" s="237">
        <f>IF(N578="sníž. přenesená",J578,0)</f>
        <v>0</v>
      </c>
      <c r="BI578" s="237">
        <f>IF(N578="nulová",J578,0)</f>
        <v>0</v>
      </c>
      <c r="BJ578" s="128" t="s">
        <v>78</v>
      </c>
      <c r="BK578" s="237">
        <f>ROUND(I578*H578,2)</f>
        <v>0</v>
      </c>
      <c r="BL578" s="128" t="s">
        <v>263</v>
      </c>
      <c r="BM578" s="128" t="s">
        <v>1024</v>
      </c>
    </row>
    <row r="579" spans="2:47" s="140" customFormat="1" ht="27">
      <c r="B579" s="141"/>
      <c r="D579" s="238" t="s">
        <v>435</v>
      </c>
      <c r="F579" s="239" t="s">
        <v>1017</v>
      </c>
      <c r="I579" s="22"/>
      <c r="L579" s="141"/>
      <c r="M579" s="240"/>
      <c r="N579" s="142"/>
      <c r="O579" s="142"/>
      <c r="P579" s="142"/>
      <c r="Q579" s="142"/>
      <c r="R579" s="142"/>
      <c r="S579" s="142"/>
      <c r="T579" s="241"/>
      <c r="AT579" s="128" t="s">
        <v>435</v>
      </c>
      <c r="AU579" s="128" t="s">
        <v>80</v>
      </c>
    </row>
    <row r="580" spans="2:51" s="250" customFormat="1" ht="13.5">
      <c r="B580" s="249"/>
      <c r="D580" s="238" t="s">
        <v>206</v>
      </c>
      <c r="F580" s="252" t="s">
        <v>1025</v>
      </c>
      <c r="H580" s="253">
        <v>0.022</v>
      </c>
      <c r="I580" s="28"/>
      <c r="L580" s="249"/>
      <c r="M580" s="254"/>
      <c r="N580" s="255"/>
      <c r="O580" s="255"/>
      <c r="P580" s="255"/>
      <c r="Q580" s="255"/>
      <c r="R580" s="255"/>
      <c r="S580" s="255"/>
      <c r="T580" s="256"/>
      <c r="AT580" s="251" t="s">
        <v>206</v>
      </c>
      <c r="AU580" s="251" t="s">
        <v>80</v>
      </c>
      <c r="AV580" s="250" t="s">
        <v>80</v>
      </c>
      <c r="AW580" s="250" t="s">
        <v>6</v>
      </c>
      <c r="AX580" s="250" t="s">
        <v>78</v>
      </c>
      <c r="AY580" s="251" t="s">
        <v>196</v>
      </c>
    </row>
    <row r="581" spans="2:65" s="140" customFormat="1" ht="25.5" customHeight="1">
      <c r="B581" s="141"/>
      <c r="C581" s="227" t="s">
        <v>1026</v>
      </c>
      <c r="D581" s="227" t="s">
        <v>198</v>
      </c>
      <c r="E581" s="228" t="s">
        <v>1027</v>
      </c>
      <c r="F581" s="229" t="s">
        <v>1028</v>
      </c>
      <c r="G581" s="230" t="s">
        <v>330</v>
      </c>
      <c r="H581" s="231">
        <v>182.842</v>
      </c>
      <c r="I581" s="26"/>
      <c r="J581" s="232">
        <f>ROUND(I581*H581,2)</f>
        <v>0</v>
      </c>
      <c r="K581" s="229" t="s">
        <v>202</v>
      </c>
      <c r="L581" s="141"/>
      <c r="M581" s="233" t="s">
        <v>5</v>
      </c>
      <c r="N581" s="234" t="s">
        <v>42</v>
      </c>
      <c r="O581" s="142"/>
      <c r="P581" s="235">
        <f>O581*H581</f>
        <v>0</v>
      </c>
      <c r="Q581" s="235">
        <v>0.0004</v>
      </c>
      <c r="R581" s="235">
        <f>Q581*H581</f>
        <v>0.0731368</v>
      </c>
      <c r="S581" s="235">
        <v>0</v>
      </c>
      <c r="T581" s="236">
        <f>S581*H581</f>
        <v>0</v>
      </c>
      <c r="AR581" s="128" t="s">
        <v>263</v>
      </c>
      <c r="AT581" s="128" t="s">
        <v>198</v>
      </c>
      <c r="AU581" s="128" t="s">
        <v>80</v>
      </c>
      <c r="AY581" s="128" t="s">
        <v>196</v>
      </c>
      <c r="BE581" s="237">
        <f>IF(N581="základní",J581,0)</f>
        <v>0</v>
      </c>
      <c r="BF581" s="237">
        <f>IF(N581="snížená",J581,0)</f>
        <v>0</v>
      </c>
      <c r="BG581" s="237">
        <f>IF(N581="zákl. přenesená",J581,0)</f>
        <v>0</v>
      </c>
      <c r="BH581" s="237">
        <f>IF(N581="sníž. přenesená",J581,0)</f>
        <v>0</v>
      </c>
      <c r="BI581" s="237">
        <f>IF(N581="nulová",J581,0)</f>
        <v>0</v>
      </c>
      <c r="BJ581" s="128" t="s">
        <v>78</v>
      </c>
      <c r="BK581" s="237">
        <f>ROUND(I581*H581,2)</f>
        <v>0</v>
      </c>
      <c r="BL581" s="128" t="s">
        <v>263</v>
      </c>
      <c r="BM581" s="128" t="s">
        <v>1029</v>
      </c>
    </row>
    <row r="582" spans="2:47" s="140" customFormat="1" ht="54">
      <c r="B582" s="141"/>
      <c r="D582" s="238" t="s">
        <v>204</v>
      </c>
      <c r="F582" s="239" t="s">
        <v>1030</v>
      </c>
      <c r="I582" s="22"/>
      <c r="L582" s="141"/>
      <c r="M582" s="240"/>
      <c r="N582" s="142"/>
      <c r="O582" s="142"/>
      <c r="P582" s="142"/>
      <c r="Q582" s="142"/>
      <c r="R582" s="142"/>
      <c r="S582" s="142"/>
      <c r="T582" s="241"/>
      <c r="AT582" s="128" t="s">
        <v>204</v>
      </c>
      <c r="AU582" s="128" t="s">
        <v>80</v>
      </c>
    </row>
    <row r="583" spans="2:65" s="140" customFormat="1" ht="25.5" customHeight="1">
      <c r="B583" s="141"/>
      <c r="C583" s="266" t="s">
        <v>1031</v>
      </c>
      <c r="D583" s="266" t="s">
        <v>297</v>
      </c>
      <c r="E583" s="267" t="s">
        <v>1032</v>
      </c>
      <c r="F583" s="268" t="s">
        <v>1033</v>
      </c>
      <c r="G583" s="269" t="s">
        <v>330</v>
      </c>
      <c r="H583" s="270">
        <v>210.268</v>
      </c>
      <c r="I583" s="30"/>
      <c r="J583" s="271">
        <f>ROUND(I583*H583,2)</f>
        <v>0</v>
      </c>
      <c r="K583" s="268" t="s">
        <v>202</v>
      </c>
      <c r="L583" s="272"/>
      <c r="M583" s="273" t="s">
        <v>5</v>
      </c>
      <c r="N583" s="274" t="s">
        <v>42</v>
      </c>
      <c r="O583" s="142"/>
      <c r="P583" s="235">
        <f>O583*H583</f>
        <v>0</v>
      </c>
      <c r="Q583" s="235">
        <v>0.0045</v>
      </c>
      <c r="R583" s="235">
        <f>Q583*H583</f>
        <v>0.9462059999999999</v>
      </c>
      <c r="S583" s="235">
        <v>0</v>
      </c>
      <c r="T583" s="236">
        <f>S583*H583</f>
        <v>0</v>
      </c>
      <c r="AR583" s="128" t="s">
        <v>305</v>
      </c>
      <c r="AT583" s="128" t="s">
        <v>297</v>
      </c>
      <c r="AU583" s="128" t="s">
        <v>80</v>
      </c>
      <c r="AY583" s="128" t="s">
        <v>196</v>
      </c>
      <c r="BE583" s="237">
        <f>IF(N583="základní",J583,0)</f>
        <v>0</v>
      </c>
      <c r="BF583" s="237">
        <f>IF(N583="snížená",J583,0)</f>
        <v>0</v>
      </c>
      <c r="BG583" s="237">
        <f>IF(N583="zákl. přenesená",J583,0)</f>
        <v>0</v>
      </c>
      <c r="BH583" s="237">
        <f>IF(N583="sníž. přenesená",J583,0)</f>
        <v>0</v>
      </c>
      <c r="BI583" s="237">
        <f>IF(N583="nulová",J583,0)</f>
        <v>0</v>
      </c>
      <c r="BJ583" s="128" t="s">
        <v>78</v>
      </c>
      <c r="BK583" s="237">
        <f>ROUND(I583*H583,2)</f>
        <v>0</v>
      </c>
      <c r="BL583" s="128" t="s">
        <v>263</v>
      </c>
      <c r="BM583" s="128" t="s">
        <v>1034</v>
      </c>
    </row>
    <row r="584" spans="2:51" s="250" customFormat="1" ht="13.5">
      <c r="B584" s="249"/>
      <c r="D584" s="238" t="s">
        <v>206</v>
      </c>
      <c r="F584" s="252" t="s">
        <v>1035</v>
      </c>
      <c r="H584" s="253">
        <v>210.268</v>
      </c>
      <c r="I584" s="28"/>
      <c r="L584" s="249"/>
      <c r="M584" s="254"/>
      <c r="N584" s="255"/>
      <c r="O584" s="255"/>
      <c r="P584" s="255"/>
      <c r="Q584" s="255"/>
      <c r="R584" s="255"/>
      <c r="S584" s="255"/>
      <c r="T584" s="256"/>
      <c r="AT584" s="251" t="s">
        <v>206</v>
      </c>
      <c r="AU584" s="251" t="s">
        <v>80</v>
      </c>
      <c r="AV584" s="250" t="s">
        <v>80</v>
      </c>
      <c r="AW584" s="250" t="s">
        <v>6</v>
      </c>
      <c r="AX584" s="250" t="s">
        <v>78</v>
      </c>
      <c r="AY584" s="251" t="s">
        <v>196</v>
      </c>
    </row>
    <row r="585" spans="2:65" s="140" customFormat="1" ht="25.5" customHeight="1">
      <c r="B585" s="141"/>
      <c r="C585" s="227" t="s">
        <v>1036</v>
      </c>
      <c r="D585" s="227" t="s">
        <v>198</v>
      </c>
      <c r="E585" s="228" t="s">
        <v>1037</v>
      </c>
      <c r="F585" s="229" t="s">
        <v>1038</v>
      </c>
      <c r="G585" s="230" t="s">
        <v>330</v>
      </c>
      <c r="H585" s="231">
        <v>62.102</v>
      </c>
      <c r="I585" s="26"/>
      <c r="J585" s="232">
        <f>ROUND(I585*H585,2)</f>
        <v>0</v>
      </c>
      <c r="K585" s="229" t="s">
        <v>202</v>
      </c>
      <c r="L585" s="141"/>
      <c r="M585" s="233" t="s">
        <v>5</v>
      </c>
      <c r="N585" s="234" t="s">
        <v>42</v>
      </c>
      <c r="O585" s="142"/>
      <c r="P585" s="235">
        <f>O585*H585</f>
        <v>0</v>
      </c>
      <c r="Q585" s="235">
        <v>0.0004</v>
      </c>
      <c r="R585" s="235">
        <f>Q585*H585</f>
        <v>0.0248408</v>
      </c>
      <c r="S585" s="235">
        <v>0</v>
      </c>
      <c r="T585" s="236">
        <f>S585*H585</f>
        <v>0</v>
      </c>
      <c r="AR585" s="128" t="s">
        <v>263</v>
      </c>
      <c r="AT585" s="128" t="s">
        <v>198</v>
      </c>
      <c r="AU585" s="128" t="s">
        <v>80</v>
      </c>
      <c r="AY585" s="128" t="s">
        <v>196</v>
      </c>
      <c r="BE585" s="237">
        <f>IF(N585="základní",J585,0)</f>
        <v>0</v>
      </c>
      <c r="BF585" s="237">
        <f>IF(N585="snížená",J585,0)</f>
        <v>0</v>
      </c>
      <c r="BG585" s="237">
        <f>IF(N585="zákl. přenesená",J585,0)</f>
        <v>0</v>
      </c>
      <c r="BH585" s="237">
        <f>IF(N585="sníž. přenesená",J585,0)</f>
        <v>0</v>
      </c>
      <c r="BI585" s="237">
        <f>IF(N585="nulová",J585,0)</f>
        <v>0</v>
      </c>
      <c r="BJ585" s="128" t="s">
        <v>78</v>
      </c>
      <c r="BK585" s="237">
        <f>ROUND(I585*H585,2)</f>
        <v>0</v>
      </c>
      <c r="BL585" s="128" t="s">
        <v>263</v>
      </c>
      <c r="BM585" s="128" t="s">
        <v>1039</v>
      </c>
    </row>
    <row r="586" spans="2:47" s="140" customFormat="1" ht="54">
      <c r="B586" s="141"/>
      <c r="D586" s="238" t="s">
        <v>204</v>
      </c>
      <c r="F586" s="239" t="s">
        <v>1030</v>
      </c>
      <c r="I586" s="22"/>
      <c r="L586" s="141"/>
      <c r="M586" s="240"/>
      <c r="N586" s="142"/>
      <c r="O586" s="142"/>
      <c r="P586" s="142"/>
      <c r="Q586" s="142"/>
      <c r="R586" s="142"/>
      <c r="S586" s="142"/>
      <c r="T586" s="241"/>
      <c r="AT586" s="128" t="s">
        <v>204</v>
      </c>
      <c r="AU586" s="128" t="s">
        <v>80</v>
      </c>
    </row>
    <row r="587" spans="2:65" s="140" customFormat="1" ht="25.5" customHeight="1">
      <c r="B587" s="141"/>
      <c r="C587" s="266" t="s">
        <v>1040</v>
      </c>
      <c r="D587" s="266" t="s">
        <v>297</v>
      </c>
      <c r="E587" s="267" t="s">
        <v>1032</v>
      </c>
      <c r="F587" s="268" t="s">
        <v>1033</v>
      </c>
      <c r="G587" s="269" t="s">
        <v>330</v>
      </c>
      <c r="H587" s="270">
        <v>74.522</v>
      </c>
      <c r="I587" s="30"/>
      <c r="J587" s="271">
        <f>ROUND(I587*H587,2)</f>
        <v>0</v>
      </c>
      <c r="K587" s="268" t="s">
        <v>202</v>
      </c>
      <c r="L587" s="272"/>
      <c r="M587" s="273" t="s">
        <v>5</v>
      </c>
      <c r="N587" s="274" t="s">
        <v>42</v>
      </c>
      <c r="O587" s="142"/>
      <c r="P587" s="235">
        <f>O587*H587</f>
        <v>0</v>
      </c>
      <c r="Q587" s="235">
        <v>0.0045</v>
      </c>
      <c r="R587" s="235">
        <f>Q587*H587</f>
        <v>0.335349</v>
      </c>
      <c r="S587" s="235">
        <v>0</v>
      </c>
      <c r="T587" s="236">
        <f>S587*H587</f>
        <v>0</v>
      </c>
      <c r="AR587" s="128" t="s">
        <v>305</v>
      </c>
      <c r="AT587" s="128" t="s">
        <v>297</v>
      </c>
      <c r="AU587" s="128" t="s">
        <v>80</v>
      </c>
      <c r="AY587" s="128" t="s">
        <v>196</v>
      </c>
      <c r="BE587" s="237">
        <f>IF(N587="základní",J587,0)</f>
        <v>0</v>
      </c>
      <c r="BF587" s="237">
        <f>IF(N587="snížená",J587,0)</f>
        <v>0</v>
      </c>
      <c r="BG587" s="237">
        <f>IF(N587="zákl. přenesená",J587,0)</f>
        <v>0</v>
      </c>
      <c r="BH587" s="237">
        <f>IF(N587="sníž. přenesená",J587,0)</f>
        <v>0</v>
      </c>
      <c r="BI587" s="237">
        <f>IF(N587="nulová",J587,0)</f>
        <v>0</v>
      </c>
      <c r="BJ587" s="128" t="s">
        <v>78</v>
      </c>
      <c r="BK587" s="237">
        <f>ROUND(I587*H587,2)</f>
        <v>0</v>
      </c>
      <c r="BL587" s="128" t="s">
        <v>263</v>
      </c>
      <c r="BM587" s="128" t="s">
        <v>1041</v>
      </c>
    </row>
    <row r="588" spans="2:51" s="250" customFormat="1" ht="13.5">
      <c r="B588" s="249"/>
      <c r="D588" s="238" t="s">
        <v>206</v>
      </c>
      <c r="F588" s="252" t="s">
        <v>1042</v>
      </c>
      <c r="H588" s="253">
        <v>74.522</v>
      </c>
      <c r="I588" s="28"/>
      <c r="L588" s="249"/>
      <c r="M588" s="254"/>
      <c r="N588" s="255"/>
      <c r="O588" s="255"/>
      <c r="P588" s="255"/>
      <c r="Q588" s="255"/>
      <c r="R588" s="255"/>
      <c r="S588" s="255"/>
      <c r="T588" s="256"/>
      <c r="AT588" s="251" t="s">
        <v>206</v>
      </c>
      <c r="AU588" s="251" t="s">
        <v>80</v>
      </c>
      <c r="AV588" s="250" t="s">
        <v>80</v>
      </c>
      <c r="AW588" s="250" t="s">
        <v>6</v>
      </c>
      <c r="AX588" s="250" t="s">
        <v>78</v>
      </c>
      <c r="AY588" s="251" t="s">
        <v>196</v>
      </c>
    </row>
    <row r="589" spans="2:65" s="140" customFormat="1" ht="25.5" customHeight="1">
      <c r="B589" s="141"/>
      <c r="C589" s="227" t="s">
        <v>725</v>
      </c>
      <c r="D589" s="227" t="s">
        <v>198</v>
      </c>
      <c r="E589" s="228" t="s">
        <v>1043</v>
      </c>
      <c r="F589" s="229" t="s">
        <v>1044</v>
      </c>
      <c r="G589" s="230" t="s">
        <v>330</v>
      </c>
      <c r="H589" s="231">
        <v>46.2</v>
      </c>
      <c r="I589" s="26"/>
      <c r="J589" s="232">
        <f>ROUND(I589*H589,2)</f>
        <v>0</v>
      </c>
      <c r="K589" s="229" t="s">
        <v>202</v>
      </c>
      <c r="L589" s="141"/>
      <c r="M589" s="233" t="s">
        <v>5</v>
      </c>
      <c r="N589" s="234" t="s">
        <v>42</v>
      </c>
      <c r="O589" s="142"/>
      <c r="P589" s="235">
        <f>O589*H589</f>
        <v>0</v>
      </c>
      <c r="Q589" s="235">
        <v>0.0035</v>
      </c>
      <c r="R589" s="235">
        <f>Q589*H589</f>
        <v>0.1617</v>
      </c>
      <c r="S589" s="235">
        <v>0</v>
      </c>
      <c r="T589" s="236">
        <f>S589*H589</f>
        <v>0</v>
      </c>
      <c r="AR589" s="128" t="s">
        <v>263</v>
      </c>
      <c r="AT589" s="128" t="s">
        <v>198</v>
      </c>
      <c r="AU589" s="128" t="s">
        <v>80</v>
      </c>
      <c r="AY589" s="128" t="s">
        <v>196</v>
      </c>
      <c r="BE589" s="237">
        <f>IF(N589="základní",J589,0)</f>
        <v>0</v>
      </c>
      <c r="BF589" s="237">
        <f>IF(N589="snížená",J589,0)</f>
        <v>0</v>
      </c>
      <c r="BG589" s="237">
        <f>IF(N589="zákl. přenesená",J589,0)</f>
        <v>0</v>
      </c>
      <c r="BH589" s="237">
        <f>IF(N589="sníž. přenesená",J589,0)</f>
        <v>0</v>
      </c>
      <c r="BI589" s="237">
        <f>IF(N589="nulová",J589,0)</f>
        <v>0</v>
      </c>
      <c r="BJ589" s="128" t="s">
        <v>78</v>
      </c>
      <c r="BK589" s="237">
        <f>ROUND(I589*H589,2)</f>
        <v>0</v>
      </c>
      <c r="BL589" s="128" t="s">
        <v>263</v>
      </c>
      <c r="BM589" s="128" t="s">
        <v>1045</v>
      </c>
    </row>
    <row r="590" spans="2:51" s="243" customFormat="1" ht="13.5">
      <c r="B590" s="242"/>
      <c r="D590" s="238" t="s">
        <v>206</v>
      </c>
      <c r="E590" s="244" t="s">
        <v>5</v>
      </c>
      <c r="F590" s="245" t="s">
        <v>1046</v>
      </c>
      <c r="H590" s="244" t="s">
        <v>5</v>
      </c>
      <c r="I590" s="27"/>
      <c r="L590" s="242"/>
      <c r="M590" s="246"/>
      <c r="N590" s="247"/>
      <c r="O590" s="247"/>
      <c r="P590" s="247"/>
      <c r="Q590" s="247"/>
      <c r="R590" s="247"/>
      <c r="S590" s="247"/>
      <c r="T590" s="248"/>
      <c r="AT590" s="244" t="s">
        <v>206</v>
      </c>
      <c r="AU590" s="244" t="s">
        <v>80</v>
      </c>
      <c r="AV590" s="243" t="s">
        <v>78</v>
      </c>
      <c r="AW590" s="243" t="s">
        <v>34</v>
      </c>
      <c r="AX590" s="243" t="s">
        <v>71</v>
      </c>
      <c r="AY590" s="244" t="s">
        <v>196</v>
      </c>
    </row>
    <row r="591" spans="2:51" s="250" customFormat="1" ht="13.5">
      <c r="B591" s="249"/>
      <c r="D591" s="238" t="s">
        <v>206</v>
      </c>
      <c r="E591" s="251" t="s">
        <v>5</v>
      </c>
      <c r="F591" s="252" t="s">
        <v>1047</v>
      </c>
      <c r="H591" s="253">
        <v>46.2</v>
      </c>
      <c r="I591" s="28"/>
      <c r="L591" s="249"/>
      <c r="M591" s="254"/>
      <c r="N591" s="255"/>
      <c r="O591" s="255"/>
      <c r="P591" s="255"/>
      <c r="Q591" s="255"/>
      <c r="R591" s="255"/>
      <c r="S591" s="255"/>
      <c r="T591" s="256"/>
      <c r="AT591" s="251" t="s">
        <v>206</v>
      </c>
      <c r="AU591" s="251" t="s">
        <v>80</v>
      </c>
      <c r="AV591" s="250" t="s">
        <v>80</v>
      </c>
      <c r="AW591" s="250" t="s">
        <v>34</v>
      </c>
      <c r="AX591" s="250" t="s">
        <v>71</v>
      </c>
      <c r="AY591" s="251" t="s">
        <v>196</v>
      </c>
    </row>
    <row r="592" spans="2:51" s="258" customFormat="1" ht="13.5">
      <c r="B592" s="257"/>
      <c r="D592" s="238" t="s">
        <v>206</v>
      </c>
      <c r="E592" s="259" t="s">
        <v>5</v>
      </c>
      <c r="F592" s="260" t="s">
        <v>209</v>
      </c>
      <c r="H592" s="261">
        <v>46.2</v>
      </c>
      <c r="I592" s="29"/>
      <c r="L592" s="257"/>
      <c r="M592" s="262"/>
      <c r="N592" s="263"/>
      <c r="O592" s="263"/>
      <c r="P592" s="263"/>
      <c r="Q592" s="263"/>
      <c r="R592" s="263"/>
      <c r="S592" s="263"/>
      <c r="T592" s="264"/>
      <c r="AT592" s="259" t="s">
        <v>206</v>
      </c>
      <c r="AU592" s="259" t="s">
        <v>80</v>
      </c>
      <c r="AV592" s="258" t="s">
        <v>203</v>
      </c>
      <c r="AW592" s="258" t="s">
        <v>34</v>
      </c>
      <c r="AX592" s="258" t="s">
        <v>78</v>
      </c>
      <c r="AY592" s="259" t="s">
        <v>196</v>
      </c>
    </row>
    <row r="593" spans="2:65" s="140" customFormat="1" ht="25.5" customHeight="1">
      <c r="B593" s="141"/>
      <c r="C593" s="227" t="s">
        <v>1048</v>
      </c>
      <c r="D593" s="227" t="s">
        <v>198</v>
      </c>
      <c r="E593" s="228" t="s">
        <v>1049</v>
      </c>
      <c r="F593" s="229" t="s">
        <v>1050</v>
      </c>
      <c r="G593" s="230" t="s">
        <v>330</v>
      </c>
      <c r="H593" s="231">
        <v>25.639</v>
      </c>
      <c r="I593" s="26"/>
      <c r="J593" s="232">
        <f>ROUND(I593*H593,2)</f>
        <v>0</v>
      </c>
      <c r="K593" s="229" t="s">
        <v>202</v>
      </c>
      <c r="L593" s="141"/>
      <c r="M593" s="233" t="s">
        <v>5</v>
      </c>
      <c r="N593" s="234" t="s">
        <v>42</v>
      </c>
      <c r="O593" s="142"/>
      <c r="P593" s="235">
        <f>O593*H593</f>
        <v>0</v>
      </c>
      <c r="Q593" s="235">
        <v>0.00458</v>
      </c>
      <c r="R593" s="235">
        <f>Q593*H593</f>
        <v>0.11742662</v>
      </c>
      <c r="S593" s="235">
        <v>0</v>
      </c>
      <c r="T593" s="236">
        <f>S593*H593</f>
        <v>0</v>
      </c>
      <c r="AR593" s="128" t="s">
        <v>263</v>
      </c>
      <c r="AT593" s="128" t="s">
        <v>198</v>
      </c>
      <c r="AU593" s="128" t="s">
        <v>80</v>
      </c>
      <c r="AY593" s="128" t="s">
        <v>196</v>
      </c>
      <c r="BE593" s="237">
        <f>IF(N593="základní",J593,0)</f>
        <v>0</v>
      </c>
      <c r="BF593" s="237">
        <f>IF(N593="snížená",J593,0)</f>
        <v>0</v>
      </c>
      <c r="BG593" s="237">
        <f>IF(N593="zákl. přenesená",J593,0)</f>
        <v>0</v>
      </c>
      <c r="BH593" s="237">
        <f>IF(N593="sníž. přenesená",J593,0)</f>
        <v>0</v>
      </c>
      <c r="BI593" s="237">
        <f>IF(N593="nulová",J593,0)</f>
        <v>0</v>
      </c>
      <c r="BJ593" s="128" t="s">
        <v>78</v>
      </c>
      <c r="BK593" s="237">
        <f>ROUND(I593*H593,2)</f>
        <v>0</v>
      </c>
      <c r="BL593" s="128" t="s">
        <v>263</v>
      </c>
      <c r="BM593" s="128" t="s">
        <v>1051</v>
      </c>
    </row>
    <row r="594" spans="2:51" s="243" customFormat="1" ht="13.5">
      <c r="B594" s="242"/>
      <c r="D594" s="238" t="s">
        <v>206</v>
      </c>
      <c r="E594" s="244" t="s">
        <v>5</v>
      </c>
      <c r="F594" s="245" t="s">
        <v>1052</v>
      </c>
      <c r="H594" s="244" t="s">
        <v>5</v>
      </c>
      <c r="I594" s="27"/>
      <c r="L594" s="242"/>
      <c r="M594" s="246"/>
      <c r="N594" s="247"/>
      <c r="O594" s="247"/>
      <c r="P594" s="247"/>
      <c r="Q594" s="247"/>
      <c r="R594" s="247"/>
      <c r="S594" s="247"/>
      <c r="T594" s="248"/>
      <c r="AT594" s="244" t="s">
        <v>206</v>
      </c>
      <c r="AU594" s="244" t="s">
        <v>80</v>
      </c>
      <c r="AV594" s="243" t="s">
        <v>78</v>
      </c>
      <c r="AW594" s="243" t="s">
        <v>34</v>
      </c>
      <c r="AX594" s="243" t="s">
        <v>71</v>
      </c>
      <c r="AY594" s="244" t="s">
        <v>196</v>
      </c>
    </row>
    <row r="595" spans="2:51" s="250" customFormat="1" ht="13.5">
      <c r="B595" s="249"/>
      <c r="D595" s="238" t="s">
        <v>206</v>
      </c>
      <c r="E595" s="251" t="s">
        <v>5</v>
      </c>
      <c r="F595" s="252" t="s">
        <v>1053</v>
      </c>
      <c r="H595" s="253">
        <v>25.639</v>
      </c>
      <c r="I595" s="28"/>
      <c r="L595" s="249"/>
      <c r="M595" s="254"/>
      <c r="N595" s="255"/>
      <c r="O595" s="255"/>
      <c r="P595" s="255"/>
      <c r="Q595" s="255"/>
      <c r="R595" s="255"/>
      <c r="S595" s="255"/>
      <c r="T595" s="256"/>
      <c r="AT595" s="251" t="s">
        <v>206</v>
      </c>
      <c r="AU595" s="251" t="s">
        <v>80</v>
      </c>
      <c r="AV595" s="250" t="s">
        <v>80</v>
      </c>
      <c r="AW595" s="250" t="s">
        <v>34</v>
      </c>
      <c r="AX595" s="250" t="s">
        <v>71</v>
      </c>
      <c r="AY595" s="251" t="s">
        <v>196</v>
      </c>
    </row>
    <row r="596" spans="2:51" s="258" customFormat="1" ht="13.5">
      <c r="B596" s="257"/>
      <c r="D596" s="238" t="s">
        <v>206</v>
      </c>
      <c r="E596" s="259" t="s">
        <v>5</v>
      </c>
      <c r="F596" s="260" t="s">
        <v>209</v>
      </c>
      <c r="H596" s="261">
        <v>25.639</v>
      </c>
      <c r="I596" s="29"/>
      <c r="L596" s="257"/>
      <c r="M596" s="262"/>
      <c r="N596" s="263"/>
      <c r="O596" s="263"/>
      <c r="P596" s="263"/>
      <c r="Q596" s="263"/>
      <c r="R596" s="263"/>
      <c r="S596" s="263"/>
      <c r="T596" s="264"/>
      <c r="AT596" s="259" t="s">
        <v>206</v>
      </c>
      <c r="AU596" s="259" t="s">
        <v>80</v>
      </c>
      <c r="AV596" s="258" t="s">
        <v>203</v>
      </c>
      <c r="AW596" s="258" t="s">
        <v>34</v>
      </c>
      <c r="AX596" s="258" t="s">
        <v>78</v>
      </c>
      <c r="AY596" s="259" t="s">
        <v>196</v>
      </c>
    </row>
    <row r="597" spans="2:65" s="140" customFormat="1" ht="38.25" customHeight="1">
      <c r="B597" s="141"/>
      <c r="C597" s="227" t="s">
        <v>728</v>
      </c>
      <c r="D597" s="227" t="s">
        <v>198</v>
      </c>
      <c r="E597" s="228" t="s">
        <v>1054</v>
      </c>
      <c r="F597" s="229" t="s">
        <v>1055</v>
      </c>
      <c r="G597" s="230" t="s">
        <v>285</v>
      </c>
      <c r="H597" s="231">
        <v>0.185</v>
      </c>
      <c r="I597" s="26"/>
      <c r="J597" s="232">
        <f>ROUND(I597*H597,2)</f>
        <v>0</v>
      </c>
      <c r="K597" s="229" t="s">
        <v>202</v>
      </c>
      <c r="L597" s="141"/>
      <c r="M597" s="233" t="s">
        <v>5</v>
      </c>
      <c r="N597" s="234" t="s">
        <v>42</v>
      </c>
      <c r="O597" s="142"/>
      <c r="P597" s="235">
        <f>O597*H597</f>
        <v>0</v>
      </c>
      <c r="Q597" s="235">
        <v>0</v>
      </c>
      <c r="R597" s="235">
        <f>Q597*H597</f>
        <v>0</v>
      </c>
      <c r="S597" s="235">
        <v>0</v>
      </c>
      <c r="T597" s="236">
        <f>S597*H597</f>
        <v>0</v>
      </c>
      <c r="AR597" s="128" t="s">
        <v>263</v>
      </c>
      <c r="AT597" s="128" t="s">
        <v>198</v>
      </c>
      <c r="AU597" s="128" t="s">
        <v>80</v>
      </c>
      <c r="AY597" s="128" t="s">
        <v>196</v>
      </c>
      <c r="BE597" s="237">
        <f>IF(N597="základní",J597,0)</f>
        <v>0</v>
      </c>
      <c r="BF597" s="237">
        <f>IF(N597="snížená",J597,0)</f>
        <v>0</v>
      </c>
      <c r="BG597" s="237">
        <f>IF(N597="zákl. přenesená",J597,0)</f>
        <v>0</v>
      </c>
      <c r="BH597" s="237">
        <f>IF(N597="sníž. přenesená",J597,0)</f>
        <v>0</v>
      </c>
      <c r="BI597" s="237">
        <f>IF(N597="nulová",J597,0)</f>
        <v>0</v>
      </c>
      <c r="BJ597" s="128" t="s">
        <v>78</v>
      </c>
      <c r="BK597" s="237">
        <f>ROUND(I597*H597,2)</f>
        <v>0</v>
      </c>
      <c r="BL597" s="128" t="s">
        <v>263</v>
      </c>
      <c r="BM597" s="128" t="s">
        <v>1056</v>
      </c>
    </row>
    <row r="598" spans="2:47" s="140" customFormat="1" ht="148.5">
      <c r="B598" s="141"/>
      <c r="D598" s="238" t="s">
        <v>204</v>
      </c>
      <c r="F598" s="239" t="s">
        <v>1057</v>
      </c>
      <c r="I598" s="22"/>
      <c r="L598" s="141"/>
      <c r="M598" s="240"/>
      <c r="N598" s="142"/>
      <c r="O598" s="142"/>
      <c r="P598" s="142"/>
      <c r="Q598" s="142"/>
      <c r="R598" s="142"/>
      <c r="S598" s="142"/>
      <c r="T598" s="241"/>
      <c r="AT598" s="128" t="s">
        <v>204</v>
      </c>
      <c r="AU598" s="128" t="s">
        <v>80</v>
      </c>
    </row>
    <row r="599" spans="2:63" s="215" customFormat="1" ht="29.85" customHeight="1">
      <c r="B599" s="214"/>
      <c r="D599" s="216" t="s">
        <v>70</v>
      </c>
      <c r="E599" s="225" t="s">
        <v>1058</v>
      </c>
      <c r="F599" s="225" t="s">
        <v>1059</v>
      </c>
      <c r="I599" s="25"/>
      <c r="J599" s="226">
        <f>BK599</f>
        <v>0</v>
      </c>
      <c r="L599" s="214"/>
      <c r="M599" s="219"/>
      <c r="N599" s="220"/>
      <c r="O599" s="220"/>
      <c r="P599" s="221">
        <f>SUM(P600:P638)</f>
        <v>0</v>
      </c>
      <c r="Q599" s="220"/>
      <c r="R599" s="221">
        <f>SUM(R600:R638)</f>
        <v>3.4310324500000005</v>
      </c>
      <c r="S599" s="220"/>
      <c r="T599" s="222">
        <f>SUM(T600:T638)</f>
        <v>0</v>
      </c>
      <c r="AR599" s="216" t="s">
        <v>80</v>
      </c>
      <c r="AT599" s="223" t="s">
        <v>70</v>
      </c>
      <c r="AU599" s="223" t="s">
        <v>78</v>
      </c>
      <c r="AY599" s="216" t="s">
        <v>196</v>
      </c>
      <c r="BK599" s="224">
        <f>SUM(BK600:BK638)</f>
        <v>0</v>
      </c>
    </row>
    <row r="600" spans="2:65" s="140" customFormat="1" ht="38.25" customHeight="1">
      <c r="B600" s="141"/>
      <c r="C600" s="227" t="s">
        <v>1060</v>
      </c>
      <c r="D600" s="227" t="s">
        <v>198</v>
      </c>
      <c r="E600" s="228" t="s">
        <v>1061</v>
      </c>
      <c r="F600" s="229" t="s">
        <v>1062</v>
      </c>
      <c r="G600" s="230" t="s">
        <v>330</v>
      </c>
      <c r="H600" s="231">
        <v>385.05</v>
      </c>
      <c r="I600" s="26"/>
      <c r="J600" s="232">
        <f>ROUND(I600*H600,2)</f>
        <v>0</v>
      </c>
      <c r="K600" s="229" t="s">
        <v>202</v>
      </c>
      <c r="L600" s="141"/>
      <c r="M600" s="233" t="s">
        <v>5</v>
      </c>
      <c r="N600" s="234" t="s">
        <v>42</v>
      </c>
      <c r="O600" s="142"/>
      <c r="P600" s="235">
        <f>O600*H600</f>
        <v>0</v>
      </c>
      <c r="Q600" s="235">
        <v>0.0003</v>
      </c>
      <c r="R600" s="235">
        <f>Q600*H600</f>
        <v>0.11551499999999999</v>
      </c>
      <c r="S600" s="235">
        <v>0</v>
      </c>
      <c r="T600" s="236">
        <f>S600*H600</f>
        <v>0</v>
      </c>
      <c r="AR600" s="128" t="s">
        <v>263</v>
      </c>
      <c r="AT600" s="128" t="s">
        <v>198</v>
      </c>
      <c r="AU600" s="128" t="s">
        <v>80</v>
      </c>
      <c r="AY600" s="128" t="s">
        <v>196</v>
      </c>
      <c r="BE600" s="237">
        <f>IF(N600="základní",J600,0)</f>
        <v>0</v>
      </c>
      <c r="BF600" s="237">
        <f>IF(N600="snížená",J600,0)</f>
        <v>0</v>
      </c>
      <c r="BG600" s="237">
        <f>IF(N600="zákl. přenesená",J600,0)</f>
        <v>0</v>
      </c>
      <c r="BH600" s="237">
        <f>IF(N600="sníž. přenesená",J600,0)</f>
        <v>0</v>
      </c>
      <c r="BI600" s="237">
        <f>IF(N600="nulová",J600,0)</f>
        <v>0</v>
      </c>
      <c r="BJ600" s="128" t="s">
        <v>78</v>
      </c>
      <c r="BK600" s="237">
        <f>ROUND(I600*H600,2)</f>
        <v>0</v>
      </c>
      <c r="BL600" s="128" t="s">
        <v>263</v>
      </c>
      <c r="BM600" s="128" t="s">
        <v>1063</v>
      </c>
    </row>
    <row r="601" spans="2:51" s="243" customFormat="1" ht="13.5">
      <c r="B601" s="242"/>
      <c r="D601" s="238" t="s">
        <v>206</v>
      </c>
      <c r="E601" s="244" t="s">
        <v>5</v>
      </c>
      <c r="F601" s="245" t="s">
        <v>1064</v>
      </c>
      <c r="H601" s="244" t="s">
        <v>5</v>
      </c>
      <c r="I601" s="27"/>
      <c r="L601" s="242"/>
      <c r="M601" s="246"/>
      <c r="N601" s="247"/>
      <c r="O601" s="247"/>
      <c r="P601" s="247"/>
      <c r="Q601" s="247"/>
      <c r="R601" s="247"/>
      <c r="S601" s="247"/>
      <c r="T601" s="248"/>
      <c r="AT601" s="244" t="s">
        <v>206</v>
      </c>
      <c r="AU601" s="244" t="s">
        <v>80</v>
      </c>
      <c r="AV601" s="243" t="s">
        <v>78</v>
      </c>
      <c r="AW601" s="243" t="s">
        <v>34</v>
      </c>
      <c r="AX601" s="243" t="s">
        <v>71</v>
      </c>
      <c r="AY601" s="244" t="s">
        <v>196</v>
      </c>
    </row>
    <row r="602" spans="2:51" s="250" customFormat="1" ht="13.5">
      <c r="B602" s="249"/>
      <c r="D602" s="238" t="s">
        <v>206</v>
      </c>
      <c r="E602" s="251" t="s">
        <v>5</v>
      </c>
      <c r="F602" s="252" t="s">
        <v>1065</v>
      </c>
      <c r="H602" s="253">
        <v>385.05</v>
      </c>
      <c r="I602" s="28"/>
      <c r="L602" s="249"/>
      <c r="M602" s="254"/>
      <c r="N602" s="255"/>
      <c r="O602" s="255"/>
      <c r="P602" s="255"/>
      <c r="Q602" s="255"/>
      <c r="R602" s="255"/>
      <c r="S602" s="255"/>
      <c r="T602" s="256"/>
      <c r="AT602" s="251" t="s">
        <v>206</v>
      </c>
      <c r="AU602" s="251" t="s">
        <v>80</v>
      </c>
      <c r="AV602" s="250" t="s">
        <v>80</v>
      </c>
      <c r="AW602" s="250" t="s">
        <v>34</v>
      </c>
      <c r="AX602" s="250" t="s">
        <v>71</v>
      </c>
      <c r="AY602" s="251" t="s">
        <v>196</v>
      </c>
    </row>
    <row r="603" spans="2:51" s="258" customFormat="1" ht="13.5">
      <c r="B603" s="257"/>
      <c r="D603" s="238" t="s">
        <v>206</v>
      </c>
      <c r="E603" s="259" t="s">
        <v>5</v>
      </c>
      <c r="F603" s="260" t="s">
        <v>209</v>
      </c>
      <c r="H603" s="261">
        <v>385.05</v>
      </c>
      <c r="I603" s="29"/>
      <c r="L603" s="257"/>
      <c r="M603" s="262"/>
      <c r="N603" s="263"/>
      <c r="O603" s="263"/>
      <c r="P603" s="263"/>
      <c r="Q603" s="263"/>
      <c r="R603" s="263"/>
      <c r="S603" s="263"/>
      <c r="T603" s="264"/>
      <c r="AT603" s="259" t="s">
        <v>206</v>
      </c>
      <c r="AU603" s="259" t="s">
        <v>80</v>
      </c>
      <c r="AV603" s="258" t="s">
        <v>203</v>
      </c>
      <c r="AW603" s="258" t="s">
        <v>34</v>
      </c>
      <c r="AX603" s="258" t="s">
        <v>78</v>
      </c>
      <c r="AY603" s="259" t="s">
        <v>196</v>
      </c>
    </row>
    <row r="604" spans="2:65" s="140" customFormat="1" ht="16.5" customHeight="1">
      <c r="B604" s="141"/>
      <c r="C604" s="266" t="s">
        <v>734</v>
      </c>
      <c r="D604" s="266" t="s">
        <v>297</v>
      </c>
      <c r="E604" s="267" t="s">
        <v>1066</v>
      </c>
      <c r="F604" s="268" t="s">
        <v>1067</v>
      </c>
      <c r="G604" s="269" t="s">
        <v>330</v>
      </c>
      <c r="H604" s="270">
        <v>279.4</v>
      </c>
      <c r="I604" s="30"/>
      <c r="J604" s="271">
        <f>ROUND(I604*H604,2)</f>
        <v>0</v>
      </c>
      <c r="K604" s="268" t="s">
        <v>202</v>
      </c>
      <c r="L604" s="272"/>
      <c r="M604" s="273" t="s">
        <v>5</v>
      </c>
      <c r="N604" s="274" t="s">
        <v>42</v>
      </c>
      <c r="O604" s="142"/>
      <c r="P604" s="235">
        <f>O604*H604</f>
        <v>0</v>
      </c>
      <c r="Q604" s="235">
        <v>0.0035</v>
      </c>
      <c r="R604" s="235">
        <f>Q604*H604</f>
        <v>0.9779</v>
      </c>
      <c r="S604" s="235">
        <v>0</v>
      </c>
      <c r="T604" s="236">
        <f>S604*H604</f>
        <v>0</v>
      </c>
      <c r="AR604" s="128" t="s">
        <v>305</v>
      </c>
      <c r="AT604" s="128" t="s">
        <v>297</v>
      </c>
      <c r="AU604" s="128" t="s">
        <v>80</v>
      </c>
      <c r="AY604" s="128" t="s">
        <v>196</v>
      </c>
      <c r="BE604" s="237">
        <f>IF(N604="základní",J604,0)</f>
        <v>0</v>
      </c>
      <c r="BF604" s="237">
        <f>IF(N604="snížená",J604,0)</f>
        <v>0</v>
      </c>
      <c r="BG604" s="237">
        <f>IF(N604="zákl. přenesená",J604,0)</f>
        <v>0</v>
      </c>
      <c r="BH604" s="237">
        <f>IF(N604="sníž. přenesená",J604,0)</f>
        <v>0</v>
      </c>
      <c r="BI604" s="237">
        <f>IF(N604="nulová",J604,0)</f>
        <v>0</v>
      </c>
      <c r="BJ604" s="128" t="s">
        <v>78</v>
      </c>
      <c r="BK604" s="237">
        <f>ROUND(I604*H604,2)</f>
        <v>0</v>
      </c>
      <c r="BL604" s="128" t="s">
        <v>263</v>
      </c>
      <c r="BM604" s="128" t="s">
        <v>1068</v>
      </c>
    </row>
    <row r="605" spans="2:51" s="243" customFormat="1" ht="13.5">
      <c r="B605" s="242"/>
      <c r="D605" s="238" t="s">
        <v>206</v>
      </c>
      <c r="E605" s="244" t="s">
        <v>5</v>
      </c>
      <c r="F605" s="245" t="s">
        <v>1069</v>
      </c>
      <c r="H605" s="244" t="s">
        <v>5</v>
      </c>
      <c r="I605" s="27"/>
      <c r="L605" s="242"/>
      <c r="M605" s="246"/>
      <c r="N605" s="247"/>
      <c r="O605" s="247"/>
      <c r="P605" s="247"/>
      <c r="Q605" s="247"/>
      <c r="R605" s="247"/>
      <c r="S605" s="247"/>
      <c r="T605" s="248"/>
      <c r="AT605" s="244" t="s">
        <v>206</v>
      </c>
      <c r="AU605" s="244" t="s">
        <v>80</v>
      </c>
      <c r="AV605" s="243" t="s">
        <v>78</v>
      </c>
      <c r="AW605" s="243" t="s">
        <v>34</v>
      </c>
      <c r="AX605" s="243" t="s">
        <v>71</v>
      </c>
      <c r="AY605" s="244" t="s">
        <v>196</v>
      </c>
    </row>
    <row r="606" spans="2:51" s="250" customFormat="1" ht="13.5">
      <c r="B606" s="249"/>
      <c r="D606" s="238" t="s">
        <v>206</v>
      </c>
      <c r="E606" s="251" t="s">
        <v>5</v>
      </c>
      <c r="F606" s="252" t="s">
        <v>1070</v>
      </c>
      <c r="H606" s="253">
        <v>279.4</v>
      </c>
      <c r="I606" s="28"/>
      <c r="L606" s="249"/>
      <c r="M606" s="254"/>
      <c r="N606" s="255"/>
      <c r="O606" s="255"/>
      <c r="P606" s="255"/>
      <c r="Q606" s="255"/>
      <c r="R606" s="255"/>
      <c r="S606" s="255"/>
      <c r="T606" s="256"/>
      <c r="AT606" s="251" t="s">
        <v>206</v>
      </c>
      <c r="AU606" s="251" t="s">
        <v>80</v>
      </c>
      <c r="AV606" s="250" t="s">
        <v>80</v>
      </c>
      <c r="AW606" s="250" t="s">
        <v>34</v>
      </c>
      <c r="AX606" s="250" t="s">
        <v>71</v>
      </c>
      <c r="AY606" s="251" t="s">
        <v>196</v>
      </c>
    </row>
    <row r="607" spans="2:51" s="258" customFormat="1" ht="13.5">
      <c r="B607" s="257"/>
      <c r="D607" s="238" t="s">
        <v>206</v>
      </c>
      <c r="E607" s="259" t="s">
        <v>5</v>
      </c>
      <c r="F607" s="260" t="s">
        <v>209</v>
      </c>
      <c r="H607" s="261">
        <v>279.4</v>
      </c>
      <c r="I607" s="29"/>
      <c r="L607" s="257"/>
      <c r="M607" s="262"/>
      <c r="N607" s="263"/>
      <c r="O607" s="263"/>
      <c r="P607" s="263"/>
      <c r="Q607" s="263"/>
      <c r="R607" s="263"/>
      <c r="S607" s="263"/>
      <c r="T607" s="264"/>
      <c r="AT607" s="259" t="s">
        <v>206</v>
      </c>
      <c r="AU607" s="259" t="s">
        <v>80</v>
      </c>
      <c r="AV607" s="258" t="s">
        <v>203</v>
      </c>
      <c r="AW607" s="258" t="s">
        <v>34</v>
      </c>
      <c r="AX607" s="258" t="s">
        <v>78</v>
      </c>
      <c r="AY607" s="259" t="s">
        <v>196</v>
      </c>
    </row>
    <row r="608" spans="2:65" s="140" customFormat="1" ht="16.5" customHeight="1">
      <c r="B608" s="141"/>
      <c r="C608" s="266" t="s">
        <v>1071</v>
      </c>
      <c r="D608" s="266" t="s">
        <v>297</v>
      </c>
      <c r="E608" s="267" t="s">
        <v>1072</v>
      </c>
      <c r="F608" s="268" t="s">
        <v>1073</v>
      </c>
      <c r="G608" s="269" t="s">
        <v>330</v>
      </c>
      <c r="H608" s="270">
        <v>127.024</v>
      </c>
      <c r="I608" s="30"/>
      <c r="J608" s="271">
        <f>ROUND(I608*H608,2)</f>
        <v>0</v>
      </c>
      <c r="K608" s="268" t="s">
        <v>202</v>
      </c>
      <c r="L608" s="272"/>
      <c r="M608" s="273" t="s">
        <v>5</v>
      </c>
      <c r="N608" s="274" t="s">
        <v>42</v>
      </c>
      <c r="O608" s="142"/>
      <c r="P608" s="235">
        <f>O608*H608</f>
        <v>0</v>
      </c>
      <c r="Q608" s="235">
        <v>0.0042</v>
      </c>
      <c r="R608" s="235">
        <f>Q608*H608</f>
        <v>0.5335008</v>
      </c>
      <c r="S608" s="235">
        <v>0</v>
      </c>
      <c r="T608" s="236">
        <f>S608*H608</f>
        <v>0</v>
      </c>
      <c r="AR608" s="128" t="s">
        <v>305</v>
      </c>
      <c r="AT608" s="128" t="s">
        <v>297</v>
      </c>
      <c r="AU608" s="128" t="s">
        <v>80</v>
      </c>
      <c r="AY608" s="128" t="s">
        <v>196</v>
      </c>
      <c r="BE608" s="237">
        <f>IF(N608="základní",J608,0)</f>
        <v>0</v>
      </c>
      <c r="BF608" s="237">
        <f>IF(N608="snížená",J608,0)</f>
        <v>0</v>
      </c>
      <c r="BG608" s="237">
        <f>IF(N608="zákl. přenesená",J608,0)</f>
        <v>0</v>
      </c>
      <c r="BH608" s="237">
        <f>IF(N608="sníž. přenesená",J608,0)</f>
        <v>0</v>
      </c>
      <c r="BI608" s="237">
        <f>IF(N608="nulová",J608,0)</f>
        <v>0</v>
      </c>
      <c r="BJ608" s="128" t="s">
        <v>78</v>
      </c>
      <c r="BK608" s="237">
        <f>ROUND(I608*H608,2)</f>
        <v>0</v>
      </c>
      <c r="BL608" s="128" t="s">
        <v>263</v>
      </c>
      <c r="BM608" s="128" t="s">
        <v>1074</v>
      </c>
    </row>
    <row r="609" spans="2:51" s="243" customFormat="1" ht="13.5">
      <c r="B609" s="242"/>
      <c r="D609" s="238" t="s">
        <v>206</v>
      </c>
      <c r="E609" s="244" t="s">
        <v>5</v>
      </c>
      <c r="F609" s="245" t="s">
        <v>1075</v>
      </c>
      <c r="H609" s="244" t="s">
        <v>5</v>
      </c>
      <c r="I609" s="27"/>
      <c r="L609" s="242"/>
      <c r="M609" s="246"/>
      <c r="N609" s="247"/>
      <c r="O609" s="247"/>
      <c r="P609" s="247"/>
      <c r="Q609" s="247"/>
      <c r="R609" s="247"/>
      <c r="S609" s="247"/>
      <c r="T609" s="248"/>
      <c r="AT609" s="244" t="s">
        <v>206</v>
      </c>
      <c r="AU609" s="244" t="s">
        <v>80</v>
      </c>
      <c r="AV609" s="243" t="s">
        <v>78</v>
      </c>
      <c r="AW609" s="243" t="s">
        <v>34</v>
      </c>
      <c r="AX609" s="243" t="s">
        <v>71</v>
      </c>
      <c r="AY609" s="244" t="s">
        <v>196</v>
      </c>
    </row>
    <row r="610" spans="2:51" s="250" customFormat="1" ht="13.5">
      <c r="B610" s="249"/>
      <c r="D610" s="238" t="s">
        <v>206</v>
      </c>
      <c r="E610" s="251" t="s">
        <v>5</v>
      </c>
      <c r="F610" s="252" t="s">
        <v>1076</v>
      </c>
      <c r="H610" s="253">
        <v>127.024</v>
      </c>
      <c r="I610" s="28"/>
      <c r="L610" s="249"/>
      <c r="M610" s="254"/>
      <c r="N610" s="255"/>
      <c r="O610" s="255"/>
      <c r="P610" s="255"/>
      <c r="Q610" s="255"/>
      <c r="R610" s="255"/>
      <c r="S610" s="255"/>
      <c r="T610" s="256"/>
      <c r="AT610" s="251" t="s">
        <v>206</v>
      </c>
      <c r="AU610" s="251" t="s">
        <v>80</v>
      </c>
      <c r="AV610" s="250" t="s">
        <v>80</v>
      </c>
      <c r="AW610" s="250" t="s">
        <v>34</v>
      </c>
      <c r="AX610" s="250" t="s">
        <v>71</v>
      </c>
      <c r="AY610" s="251" t="s">
        <v>196</v>
      </c>
    </row>
    <row r="611" spans="2:51" s="258" customFormat="1" ht="13.5">
      <c r="B611" s="257"/>
      <c r="D611" s="238" t="s">
        <v>206</v>
      </c>
      <c r="E611" s="259" t="s">
        <v>5</v>
      </c>
      <c r="F611" s="260" t="s">
        <v>209</v>
      </c>
      <c r="H611" s="261">
        <v>127.024</v>
      </c>
      <c r="I611" s="29"/>
      <c r="L611" s="257"/>
      <c r="M611" s="262"/>
      <c r="N611" s="263"/>
      <c r="O611" s="263"/>
      <c r="P611" s="263"/>
      <c r="Q611" s="263"/>
      <c r="R611" s="263"/>
      <c r="S611" s="263"/>
      <c r="T611" s="264"/>
      <c r="AT611" s="259" t="s">
        <v>206</v>
      </c>
      <c r="AU611" s="259" t="s">
        <v>80</v>
      </c>
      <c r="AV611" s="258" t="s">
        <v>203</v>
      </c>
      <c r="AW611" s="258" t="s">
        <v>34</v>
      </c>
      <c r="AX611" s="258" t="s">
        <v>78</v>
      </c>
      <c r="AY611" s="259" t="s">
        <v>196</v>
      </c>
    </row>
    <row r="612" spans="2:65" s="140" customFormat="1" ht="38.25" customHeight="1">
      <c r="B612" s="141"/>
      <c r="C612" s="227" t="s">
        <v>1077</v>
      </c>
      <c r="D612" s="227" t="s">
        <v>198</v>
      </c>
      <c r="E612" s="228" t="s">
        <v>1078</v>
      </c>
      <c r="F612" s="229" t="s">
        <v>1079</v>
      </c>
      <c r="G612" s="230" t="s">
        <v>330</v>
      </c>
      <c r="H612" s="231">
        <v>192.525</v>
      </c>
      <c r="I612" s="26"/>
      <c r="J612" s="232">
        <f>ROUND(I612*H612,2)</f>
        <v>0</v>
      </c>
      <c r="K612" s="229" t="s">
        <v>202</v>
      </c>
      <c r="L612" s="141"/>
      <c r="M612" s="233" t="s">
        <v>5</v>
      </c>
      <c r="N612" s="234" t="s">
        <v>42</v>
      </c>
      <c r="O612" s="142"/>
      <c r="P612" s="235">
        <f>O612*H612</f>
        <v>0</v>
      </c>
      <c r="Q612" s="235">
        <v>1E-05</v>
      </c>
      <c r="R612" s="235">
        <f>Q612*H612</f>
        <v>0.0019252500000000003</v>
      </c>
      <c r="S612" s="235">
        <v>0</v>
      </c>
      <c r="T612" s="236">
        <f>S612*H612</f>
        <v>0</v>
      </c>
      <c r="AR612" s="128" t="s">
        <v>263</v>
      </c>
      <c r="AT612" s="128" t="s">
        <v>198</v>
      </c>
      <c r="AU612" s="128" t="s">
        <v>80</v>
      </c>
      <c r="AY612" s="128" t="s">
        <v>196</v>
      </c>
      <c r="BE612" s="237">
        <f>IF(N612="základní",J612,0)</f>
        <v>0</v>
      </c>
      <c r="BF612" s="237">
        <f>IF(N612="snížená",J612,0)</f>
        <v>0</v>
      </c>
      <c r="BG612" s="237">
        <f>IF(N612="zákl. přenesená",J612,0)</f>
        <v>0</v>
      </c>
      <c r="BH612" s="237">
        <f>IF(N612="sníž. přenesená",J612,0)</f>
        <v>0</v>
      </c>
      <c r="BI612" s="237">
        <f>IF(N612="nulová",J612,0)</f>
        <v>0</v>
      </c>
      <c r="BJ612" s="128" t="s">
        <v>78</v>
      </c>
      <c r="BK612" s="237">
        <f>ROUND(I612*H612,2)</f>
        <v>0</v>
      </c>
      <c r="BL612" s="128" t="s">
        <v>263</v>
      </c>
      <c r="BM612" s="128" t="s">
        <v>1080</v>
      </c>
    </row>
    <row r="613" spans="2:47" s="140" customFormat="1" ht="108">
      <c r="B613" s="141"/>
      <c r="D613" s="238" t="s">
        <v>204</v>
      </c>
      <c r="F613" s="239" t="s">
        <v>1081</v>
      </c>
      <c r="I613" s="22"/>
      <c r="L613" s="141"/>
      <c r="M613" s="240"/>
      <c r="N613" s="142"/>
      <c r="O613" s="142"/>
      <c r="P613" s="142"/>
      <c r="Q613" s="142"/>
      <c r="R613" s="142"/>
      <c r="S613" s="142"/>
      <c r="T613" s="241"/>
      <c r="AT613" s="128" t="s">
        <v>204</v>
      </c>
      <c r="AU613" s="128" t="s">
        <v>80</v>
      </c>
    </row>
    <row r="614" spans="2:65" s="140" customFormat="1" ht="16.5" customHeight="1">
      <c r="B614" s="141"/>
      <c r="C614" s="266" t="s">
        <v>1082</v>
      </c>
      <c r="D614" s="266" t="s">
        <v>297</v>
      </c>
      <c r="E614" s="267" t="s">
        <v>1083</v>
      </c>
      <c r="F614" s="268" t="s">
        <v>1084</v>
      </c>
      <c r="G614" s="269" t="s">
        <v>330</v>
      </c>
      <c r="H614" s="270">
        <v>221.404</v>
      </c>
      <c r="I614" s="30"/>
      <c r="J614" s="271">
        <f>ROUND(I614*H614,2)</f>
        <v>0</v>
      </c>
      <c r="K614" s="268" t="s">
        <v>202</v>
      </c>
      <c r="L614" s="272"/>
      <c r="M614" s="273" t="s">
        <v>5</v>
      </c>
      <c r="N614" s="274" t="s">
        <v>42</v>
      </c>
      <c r="O614" s="142"/>
      <c r="P614" s="235">
        <f>O614*H614</f>
        <v>0</v>
      </c>
      <c r="Q614" s="235">
        <v>0.00017</v>
      </c>
      <c r="R614" s="235">
        <f>Q614*H614</f>
        <v>0.03763868</v>
      </c>
      <c r="S614" s="235">
        <v>0</v>
      </c>
      <c r="T614" s="236">
        <f>S614*H614</f>
        <v>0</v>
      </c>
      <c r="AR614" s="128" t="s">
        <v>305</v>
      </c>
      <c r="AT614" s="128" t="s">
        <v>297</v>
      </c>
      <c r="AU614" s="128" t="s">
        <v>80</v>
      </c>
      <c r="AY614" s="128" t="s">
        <v>196</v>
      </c>
      <c r="BE614" s="237">
        <f>IF(N614="základní",J614,0)</f>
        <v>0</v>
      </c>
      <c r="BF614" s="237">
        <f>IF(N614="snížená",J614,0)</f>
        <v>0</v>
      </c>
      <c r="BG614" s="237">
        <f>IF(N614="zákl. přenesená",J614,0)</f>
        <v>0</v>
      </c>
      <c r="BH614" s="237">
        <f>IF(N614="sníž. přenesená",J614,0)</f>
        <v>0</v>
      </c>
      <c r="BI614" s="237">
        <f>IF(N614="nulová",J614,0)</f>
        <v>0</v>
      </c>
      <c r="BJ614" s="128" t="s">
        <v>78</v>
      </c>
      <c r="BK614" s="237">
        <f>ROUND(I614*H614,2)</f>
        <v>0</v>
      </c>
      <c r="BL614" s="128" t="s">
        <v>263</v>
      </c>
      <c r="BM614" s="128" t="s">
        <v>1085</v>
      </c>
    </row>
    <row r="615" spans="2:51" s="250" customFormat="1" ht="13.5">
      <c r="B615" s="249"/>
      <c r="D615" s="238" t="s">
        <v>206</v>
      </c>
      <c r="F615" s="252" t="s">
        <v>1086</v>
      </c>
      <c r="H615" s="253">
        <v>221.404</v>
      </c>
      <c r="I615" s="28"/>
      <c r="L615" s="249"/>
      <c r="M615" s="254"/>
      <c r="N615" s="255"/>
      <c r="O615" s="255"/>
      <c r="P615" s="255"/>
      <c r="Q615" s="255"/>
      <c r="R615" s="255"/>
      <c r="S615" s="255"/>
      <c r="T615" s="256"/>
      <c r="AT615" s="251" t="s">
        <v>206</v>
      </c>
      <c r="AU615" s="251" t="s">
        <v>80</v>
      </c>
      <c r="AV615" s="250" t="s">
        <v>80</v>
      </c>
      <c r="AW615" s="250" t="s">
        <v>6</v>
      </c>
      <c r="AX615" s="250" t="s">
        <v>78</v>
      </c>
      <c r="AY615" s="251" t="s">
        <v>196</v>
      </c>
    </row>
    <row r="616" spans="2:65" s="140" customFormat="1" ht="25.5" customHeight="1">
      <c r="B616" s="141"/>
      <c r="C616" s="227" t="s">
        <v>748</v>
      </c>
      <c r="D616" s="227" t="s">
        <v>198</v>
      </c>
      <c r="E616" s="228" t="s">
        <v>1087</v>
      </c>
      <c r="F616" s="229" t="s">
        <v>1088</v>
      </c>
      <c r="G616" s="230" t="s">
        <v>330</v>
      </c>
      <c r="H616" s="231">
        <v>175.221</v>
      </c>
      <c r="I616" s="26"/>
      <c r="J616" s="232">
        <f>ROUND(I616*H616,2)</f>
        <v>0</v>
      </c>
      <c r="K616" s="229" t="s">
        <v>202</v>
      </c>
      <c r="L616" s="141"/>
      <c r="M616" s="233" t="s">
        <v>5</v>
      </c>
      <c r="N616" s="234" t="s">
        <v>42</v>
      </c>
      <c r="O616" s="142"/>
      <c r="P616" s="235">
        <f>O616*H616</f>
        <v>0</v>
      </c>
      <c r="Q616" s="235">
        <v>0</v>
      </c>
      <c r="R616" s="235">
        <f>Q616*H616</f>
        <v>0</v>
      </c>
      <c r="S616" s="235">
        <v>0</v>
      </c>
      <c r="T616" s="236">
        <f>S616*H616</f>
        <v>0</v>
      </c>
      <c r="AR616" s="128" t="s">
        <v>263</v>
      </c>
      <c r="AT616" s="128" t="s">
        <v>198</v>
      </c>
      <c r="AU616" s="128" t="s">
        <v>80</v>
      </c>
      <c r="AY616" s="128" t="s">
        <v>196</v>
      </c>
      <c r="BE616" s="237">
        <f>IF(N616="základní",J616,0)</f>
        <v>0</v>
      </c>
      <c r="BF616" s="237">
        <f>IF(N616="snížená",J616,0)</f>
        <v>0</v>
      </c>
      <c r="BG616" s="237">
        <f>IF(N616="zákl. přenesená",J616,0)</f>
        <v>0</v>
      </c>
      <c r="BH616" s="237">
        <f>IF(N616="sníž. přenesená",J616,0)</f>
        <v>0</v>
      </c>
      <c r="BI616" s="237">
        <f>IF(N616="nulová",J616,0)</f>
        <v>0</v>
      </c>
      <c r="BJ616" s="128" t="s">
        <v>78</v>
      </c>
      <c r="BK616" s="237">
        <f>ROUND(I616*H616,2)</f>
        <v>0</v>
      </c>
      <c r="BL616" s="128" t="s">
        <v>263</v>
      </c>
      <c r="BM616" s="128" t="s">
        <v>1089</v>
      </c>
    </row>
    <row r="617" spans="2:47" s="140" customFormat="1" ht="54">
      <c r="B617" s="141"/>
      <c r="D617" s="238" t="s">
        <v>204</v>
      </c>
      <c r="F617" s="239" t="s">
        <v>1090</v>
      </c>
      <c r="I617" s="22"/>
      <c r="L617" s="141"/>
      <c r="M617" s="240"/>
      <c r="N617" s="142"/>
      <c r="O617" s="142"/>
      <c r="P617" s="142"/>
      <c r="Q617" s="142"/>
      <c r="R617" s="142"/>
      <c r="S617" s="142"/>
      <c r="T617" s="241"/>
      <c r="AT617" s="128" t="s">
        <v>204</v>
      </c>
      <c r="AU617" s="128" t="s">
        <v>80</v>
      </c>
    </row>
    <row r="618" spans="2:65" s="140" customFormat="1" ht="25.5" customHeight="1">
      <c r="B618" s="141"/>
      <c r="C618" s="266" t="s">
        <v>1091</v>
      </c>
      <c r="D618" s="266" t="s">
        <v>297</v>
      </c>
      <c r="E618" s="267" t="s">
        <v>1092</v>
      </c>
      <c r="F618" s="268" t="s">
        <v>1093</v>
      </c>
      <c r="G618" s="269" t="s">
        <v>201</v>
      </c>
      <c r="H618" s="270">
        <v>18.223</v>
      </c>
      <c r="I618" s="30"/>
      <c r="J618" s="271">
        <f>ROUND(I618*H618,2)</f>
        <v>0</v>
      </c>
      <c r="K618" s="268" t="s">
        <v>202</v>
      </c>
      <c r="L618" s="272"/>
      <c r="M618" s="273" t="s">
        <v>5</v>
      </c>
      <c r="N618" s="274" t="s">
        <v>42</v>
      </c>
      <c r="O618" s="142"/>
      <c r="P618" s="235">
        <f>O618*H618</f>
        <v>0</v>
      </c>
      <c r="Q618" s="235">
        <v>0.025</v>
      </c>
      <c r="R618" s="235">
        <f>Q618*H618</f>
        <v>0.455575</v>
      </c>
      <c r="S618" s="235">
        <v>0</v>
      </c>
      <c r="T618" s="236">
        <f>S618*H618</f>
        <v>0</v>
      </c>
      <c r="AR618" s="128" t="s">
        <v>305</v>
      </c>
      <c r="AT618" s="128" t="s">
        <v>297</v>
      </c>
      <c r="AU618" s="128" t="s">
        <v>80</v>
      </c>
      <c r="AY618" s="128" t="s">
        <v>196</v>
      </c>
      <c r="BE618" s="237">
        <f>IF(N618="základní",J618,0)</f>
        <v>0</v>
      </c>
      <c r="BF618" s="237">
        <f>IF(N618="snížená",J618,0)</f>
        <v>0</v>
      </c>
      <c r="BG618" s="237">
        <f>IF(N618="zákl. přenesená",J618,0)</f>
        <v>0</v>
      </c>
      <c r="BH618" s="237">
        <f>IF(N618="sníž. přenesená",J618,0)</f>
        <v>0</v>
      </c>
      <c r="BI618" s="237">
        <f>IF(N618="nulová",J618,0)</f>
        <v>0</v>
      </c>
      <c r="BJ618" s="128" t="s">
        <v>78</v>
      </c>
      <c r="BK618" s="237">
        <f>ROUND(I618*H618,2)</f>
        <v>0</v>
      </c>
      <c r="BL618" s="128" t="s">
        <v>263</v>
      </c>
      <c r="BM618" s="128" t="s">
        <v>1094</v>
      </c>
    </row>
    <row r="619" spans="2:65" s="140" customFormat="1" ht="25.5" customHeight="1">
      <c r="B619" s="141"/>
      <c r="C619" s="227" t="s">
        <v>752</v>
      </c>
      <c r="D619" s="227" t="s">
        <v>198</v>
      </c>
      <c r="E619" s="228" t="s">
        <v>1087</v>
      </c>
      <c r="F619" s="229" t="s">
        <v>1088</v>
      </c>
      <c r="G619" s="230" t="s">
        <v>330</v>
      </c>
      <c r="H619" s="231">
        <v>438.19</v>
      </c>
      <c r="I619" s="26"/>
      <c r="J619" s="232">
        <f>ROUND(I619*H619,2)</f>
        <v>0</v>
      </c>
      <c r="K619" s="229" t="s">
        <v>202</v>
      </c>
      <c r="L619" s="141"/>
      <c r="M619" s="233" t="s">
        <v>5</v>
      </c>
      <c r="N619" s="234" t="s">
        <v>42</v>
      </c>
      <c r="O619" s="142"/>
      <c r="P619" s="235">
        <f>O619*H619</f>
        <v>0</v>
      </c>
      <c r="Q619" s="235">
        <v>0</v>
      </c>
      <c r="R619" s="235">
        <f>Q619*H619</f>
        <v>0</v>
      </c>
      <c r="S619" s="235">
        <v>0</v>
      </c>
      <c r="T619" s="236">
        <f>S619*H619</f>
        <v>0</v>
      </c>
      <c r="AR619" s="128" t="s">
        <v>263</v>
      </c>
      <c r="AT619" s="128" t="s">
        <v>198</v>
      </c>
      <c r="AU619" s="128" t="s">
        <v>80</v>
      </c>
      <c r="AY619" s="128" t="s">
        <v>196</v>
      </c>
      <c r="BE619" s="237">
        <f>IF(N619="základní",J619,0)</f>
        <v>0</v>
      </c>
      <c r="BF619" s="237">
        <f>IF(N619="snížená",J619,0)</f>
        <v>0</v>
      </c>
      <c r="BG619" s="237">
        <f>IF(N619="zákl. přenesená",J619,0)</f>
        <v>0</v>
      </c>
      <c r="BH619" s="237">
        <f>IF(N619="sníž. přenesená",J619,0)</f>
        <v>0</v>
      </c>
      <c r="BI619" s="237">
        <f>IF(N619="nulová",J619,0)</f>
        <v>0</v>
      </c>
      <c r="BJ619" s="128" t="s">
        <v>78</v>
      </c>
      <c r="BK619" s="237">
        <f>ROUND(I619*H619,2)</f>
        <v>0</v>
      </c>
      <c r="BL619" s="128" t="s">
        <v>263</v>
      </c>
      <c r="BM619" s="128" t="s">
        <v>1095</v>
      </c>
    </row>
    <row r="620" spans="2:47" s="140" customFormat="1" ht="54">
      <c r="B620" s="141"/>
      <c r="D620" s="238" t="s">
        <v>204</v>
      </c>
      <c r="F620" s="239" t="s">
        <v>1090</v>
      </c>
      <c r="I620" s="22"/>
      <c r="L620" s="141"/>
      <c r="M620" s="240"/>
      <c r="N620" s="142"/>
      <c r="O620" s="142"/>
      <c r="P620" s="142"/>
      <c r="Q620" s="142"/>
      <c r="R620" s="142"/>
      <c r="S620" s="142"/>
      <c r="T620" s="241"/>
      <c r="AT620" s="128" t="s">
        <v>204</v>
      </c>
      <c r="AU620" s="128" t="s">
        <v>80</v>
      </c>
    </row>
    <row r="621" spans="2:51" s="243" customFormat="1" ht="13.5">
      <c r="B621" s="242"/>
      <c r="D621" s="238" t="s">
        <v>206</v>
      </c>
      <c r="E621" s="244" t="s">
        <v>5</v>
      </c>
      <c r="F621" s="245" t="s">
        <v>1096</v>
      </c>
      <c r="H621" s="244" t="s">
        <v>5</v>
      </c>
      <c r="I621" s="27"/>
      <c r="L621" s="242"/>
      <c r="M621" s="246"/>
      <c r="N621" s="247"/>
      <c r="O621" s="247"/>
      <c r="P621" s="247"/>
      <c r="Q621" s="247"/>
      <c r="R621" s="247"/>
      <c r="S621" s="247"/>
      <c r="T621" s="248"/>
      <c r="AT621" s="244" t="s">
        <v>206</v>
      </c>
      <c r="AU621" s="244" t="s">
        <v>80</v>
      </c>
      <c r="AV621" s="243" t="s">
        <v>78</v>
      </c>
      <c r="AW621" s="243" t="s">
        <v>34</v>
      </c>
      <c r="AX621" s="243" t="s">
        <v>71</v>
      </c>
      <c r="AY621" s="244" t="s">
        <v>196</v>
      </c>
    </row>
    <row r="622" spans="2:51" s="250" customFormat="1" ht="13.5">
      <c r="B622" s="249"/>
      <c r="D622" s="238" t="s">
        <v>206</v>
      </c>
      <c r="E622" s="251" t="s">
        <v>5</v>
      </c>
      <c r="F622" s="252" t="s">
        <v>1097</v>
      </c>
      <c r="H622" s="253">
        <v>438.19</v>
      </c>
      <c r="I622" s="28"/>
      <c r="L622" s="249"/>
      <c r="M622" s="254"/>
      <c r="N622" s="255"/>
      <c r="O622" s="255"/>
      <c r="P622" s="255"/>
      <c r="Q622" s="255"/>
      <c r="R622" s="255"/>
      <c r="S622" s="255"/>
      <c r="T622" s="256"/>
      <c r="AT622" s="251" t="s">
        <v>206</v>
      </c>
      <c r="AU622" s="251" t="s">
        <v>80</v>
      </c>
      <c r="AV622" s="250" t="s">
        <v>80</v>
      </c>
      <c r="AW622" s="250" t="s">
        <v>34</v>
      </c>
      <c r="AX622" s="250" t="s">
        <v>71</v>
      </c>
      <c r="AY622" s="251" t="s">
        <v>196</v>
      </c>
    </row>
    <row r="623" spans="2:51" s="258" customFormat="1" ht="13.5">
      <c r="B623" s="257"/>
      <c r="D623" s="238" t="s">
        <v>206</v>
      </c>
      <c r="E623" s="259" t="s">
        <v>5</v>
      </c>
      <c r="F623" s="260" t="s">
        <v>209</v>
      </c>
      <c r="H623" s="261">
        <v>438.19</v>
      </c>
      <c r="I623" s="29"/>
      <c r="L623" s="257"/>
      <c r="M623" s="262"/>
      <c r="N623" s="263"/>
      <c r="O623" s="263"/>
      <c r="P623" s="263"/>
      <c r="Q623" s="263"/>
      <c r="R623" s="263"/>
      <c r="S623" s="263"/>
      <c r="T623" s="264"/>
      <c r="AT623" s="259" t="s">
        <v>206</v>
      </c>
      <c r="AU623" s="259" t="s">
        <v>80</v>
      </c>
      <c r="AV623" s="258" t="s">
        <v>203</v>
      </c>
      <c r="AW623" s="258" t="s">
        <v>34</v>
      </c>
      <c r="AX623" s="258" t="s">
        <v>78</v>
      </c>
      <c r="AY623" s="259" t="s">
        <v>196</v>
      </c>
    </row>
    <row r="624" spans="2:65" s="140" customFormat="1" ht="16.5" customHeight="1">
      <c r="B624" s="141"/>
      <c r="C624" s="266" t="s">
        <v>1098</v>
      </c>
      <c r="D624" s="266" t="s">
        <v>297</v>
      </c>
      <c r="E624" s="267" t="s">
        <v>1099</v>
      </c>
      <c r="F624" s="268" t="s">
        <v>1100</v>
      </c>
      <c r="G624" s="269" t="s">
        <v>330</v>
      </c>
      <c r="H624" s="270">
        <v>460.1</v>
      </c>
      <c r="I624" s="30"/>
      <c r="J624" s="271">
        <f>ROUND(I624*H624,2)</f>
        <v>0</v>
      </c>
      <c r="K624" s="268" t="s">
        <v>202</v>
      </c>
      <c r="L624" s="272"/>
      <c r="M624" s="273" t="s">
        <v>5</v>
      </c>
      <c r="N624" s="274" t="s">
        <v>42</v>
      </c>
      <c r="O624" s="142"/>
      <c r="P624" s="235">
        <f>O624*H624</f>
        <v>0</v>
      </c>
      <c r="Q624" s="235">
        <v>0.00169</v>
      </c>
      <c r="R624" s="235">
        <f>Q624*H624</f>
        <v>0.7775690000000001</v>
      </c>
      <c r="S624" s="235">
        <v>0</v>
      </c>
      <c r="T624" s="236">
        <f>S624*H624</f>
        <v>0</v>
      </c>
      <c r="AR624" s="128" t="s">
        <v>305</v>
      </c>
      <c r="AT624" s="128" t="s">
        <v>297</v>
      </c>
      <c r="AU624" s="128" t="s">
        <v>80</v>
      </c>
      <c r="AY624" s="128" t="s">
        <v>196</v>
      </c>
      <c r="BE624" s="237">
        <f>IF(N624="základní",J624,0)</f>
        <v>0</v>
      </c>
      <c r="BF624" s="237">
        <f>IF(N624="snížená",J624,0)</f>
        <v>0</v>
      </c>
      <c r="BG624" s="237">
        <f>IF(N624="zákl. přenesená",J624,0)</f>
        <v>0</v>
      </c>
      <c r="BH624" s="237">
        <f>IF(N624="sníž. přenesená",J624,0)</f>
        <v>0</v>
      </c>
      <c r="BI624" s="237">
        <f>IF(N624="nulová",J624,0)</f>
        <v>0</v>
      </c>
      <c r="BJ624" s="128" t="s">
        <v>78</v>
      </c>
      <c r="BK624" s="237">
        <f>ROUND(I624*H624,2)</f>
        <v>0</v>
      </c>
      <c r="BL624" s="128" t="s">
        <v>263</v>
      </c>
      <c r="BM624" s="128" t="s">
        <v>1101</v>
      </c>
    </row>
    <row r="625" spans="2:65" s="140" customFormat="1" ht="25.5" customHeight="1">
      <c r="B625" s="141"/>
      <c r="C625" s="227" t="s">
        <v>756</v>
      </c>
      <c r="D625" s="227" t="s">
        <v>198</v>
      </c>
      <c r="E625" s="228" t="s">
        <v>1102</v>
      </c>
      <c r="F625" s="229" t="s">
        <v>1103</v>
      </c>
      <c r="G625" s="230" t="s">
        <v>330</v>
      </c>
      <c r="H625" s="231">
        <v>66.336</v>
      </c>
      <c r="I625" s="26"/>
      <c r="J625" s="232">
        <f>ROUND(I625*H625,2)</f>
        <v>0</v>
      </c>
      <c r="K625" s="229" t="s">
        <v>202</v>
      </c>
      <c r="L625" s="141"/>
      <c r="M625" s="233" t="s">
        <v>5</v>
      </c>
      <c r="N625" s="234" t="s">
        <v>42</v>
      </c>
      <c r="O625" s="142"/>
      <c r="P625" s="235">
        <f>O625*H625</f>
        <v>0</v>
      </c>
      <c r="Q625" s="235">
        <v>0.003</v>
      </c>
      <c r="R625" s="235">
        <f>Q625*H625</f>
        <v>0.199008</v>
      </c>
      <c r="S625" s="235">
        <v>0</v>
      </c>
      <c r="T625" s="236">
        <f>S625*H625</f>
        <v>0</v>
      </c>
      <c r="AR625" s="128" t="s">
        <v>263</v>
      </c>
      <c r="AT625" s="128" t="s">
        <v>198</v>
      </c>
      <c r="AU625" s="128" t="s">
        <v>80</v>
      </c>
      <c r="AY625" s="128" t="s">
        <v>196</v>
      </c>
      <c r="BE625" s="237">
        <f>IF(N625="základní",J625,0)</f>
        <v>0</v>
      </c>
      <c r="BF625" s="237">
        <f>IF(N625="snížená",J625,0)</f>
        <v>0</v>
      </c>
      <c r="BG625" s="237">
        <f>IF(N625="zákl. přenesená",J625,0)</f>
        <v>0</v>
      </c>
      <c r="BH625" s="237">
        <f>IF(N625="sníž. přenesená",J625,0)</f>
        <v>0</v>
      </c>
      <c r="BI625" s="237">
        <f>IF(N625="nulová",J625,0)</f>
        <v>0</v>
      </c>
      <c r="BJ625" s="128" t="s">
        <v>78</v>
      </c>
      <c r="BK625" s="237">
        <f>ROUND(I625*H625,2)</f>
        <v>0</v>
      </c>
      <c r="BL625" s="128" t="s">
        <v>263</v>
      </c>
      <c r="BM625" s="128" t="s">
        <v>1104</v>
      </c>
    </row>
    <row r="626" spans="2:47" s="140" customFormat="1" ht="94.5">
      <c r="B626" s="141"/>
      <c r="D626" s="238" t="s">
        <v>204</v>
      </c>
      <c r="F626" s="239" t="s">
        <v>1105</v>
      </c>
      <c r="I626" s="22"/>
      <c r="L626" s="141"/>
      <c r="M626" s="240"/>
      <c r="N626" s="142"/>
      <c r="O626" s="142"/>
      <c r="P626" s="142"/>
      <c r="Q626" s="142"/>
      <c r="R626" s="142"/>
      <c r="S626" s="142"/>
      <c r="T626" s="241"/>
      <c r="AT626" s="128" t="s">
        <v>204</v>
      </c>
      <c r="AU626" s="128" t="s">
        <v>80</v>
      </c>
    </row>
    <row r="627" spans="2:51" s="243" customFormat="1" ht="13.5">
      <c r="B627" s="242"/>
      <c r="D627" s="238" t="s">
        <v>206</v>
      </c>
      <c r="E627" s="244" t="s">
        <v>5</v>
      </c>
      <c r="F627" s="245" t="s">
        <v>1106</v>
      </c>
      <c r="H627" s="244" t="s">
        <v>5</v>
      </c>
      <c r="I627" s="27"/>
      <c r="L627" s="242"/>
      <c r="M627" s="246"/>
      <c r="N627" s="247"/>
      <c r="O627" s="247"/>
      <c r="P627" s="247"/>
      <c r="Q627" s="247"/>
      <c r="R627" s="247"/>
      <c r="S627" s="247"/>
      <c r="T627" s="248"/>
      <c r="AT627" s="244" t="s">
        <v>206</v>
      </c>
      <c r="AU627" s="244" t="s">
        <v>80</v>
      </c>
      <c r="AV627" s="243" t="s">
        <v>78</v>
      </c>
      <c r="AW627" s="243" t="s">
        <v>34</v>
      </c>
      <c r="AX627" s="243" t="s">
        <v>71</v>
      </c>
      <c r="AY627" s="244" t="s">
        <v>196</v>
      </c>
    </row>
    <row r="628" spans="2:51" s="250" customFormat="1" ht="13.5">
      <c r="B628" s="249"/>
      <c r="D628" s="238" t="s">
        <v>206</v>
      </c>
      <c r="E628" s="251" t="s">
        <v>5</v>
      </c>
      <c r="F628" s="252" t="s">
        <v>1107</v>
      </c>
      <c r="H628" s="253">
        <v>66.336</v>
      </c>
      <c r="I628" s="28"/>
      <c r="L628" s="249"/>
      <c r="M628" s="254"/>
      <c r="N628" s="255"/>
      <c r="O628" s="255"/>
      <c r="P628" s="255"/>
      <c r="Q628" s="255"/>
      <c r="R628" s="255"/>
      <c r="S628" s="255"/>
      <c r="T628" s="256"/>
      <c r="AT628" s="251" t="s">
        <v>206</v>
      </c>
      <c r="AU628" s="251" t="s">
        <v>80</v>
      </c>
      <c r="AV628" s="250" t="s">
        <v>80</v>
      </c>
      <c r="AW628" s="250" t="s">
        <v>34</v>
      </c>
      <c r="AX628" s="250" t="s">
        <v>71</v>
      </c>
      <c r="AY628" s="251" t="s">
        <v>196</v>
      </c>
    </row>
    <row r="629" spans="2:51" s="258" customFormat="1" ht="13.5">
      <c r="B629" s="257"/>
      <c r="D629" s="238" t="s">
        <v>206</v>
      </c>
      <c r="E629" s="259" t="s">
        <v>5</v>
      </c>
      <c r="F629" s="260" t="s">
        <v>209</v>
      </c>
      <c r="H629" s="261">
        <v>66.336</v>
      </c>
      <c r="I629" s="29"/>
      <c r="L629" s="257"/>
      <c r="M629" s="262"/>
      <c r="N629" s="263"/>
      <c r="O629" s="263"/>
      <c r="P629" s="263"/>
      <c r="Q629" s="263"/>
      <c r="R629" s="263"/>
      <c r="S629" s="263"/>
      <c r="T629" s="264"/>
      <c r="AT629" s="259" t="s">
        <v>206</v>
      </c>
      <c r="AU629" s="259" t="s">
        <v>80</v>
      </c>
      <c r="AV629" s="258" t="s">
        <v>203</v>
      </c>
      <c r="AW629" s="258" t="s">
        <v>34</v>
      </c>
      <c r="AX629" s="258" t="s">
        <v>78</v>
      </c>
      <c r="AY629" s="259" t="s">
        <v>196</v>
      </c>
    </row>
    <row r="630" spans="2:65" s="140" customFormat="1" ht="16.5" customHeight="1">
      <c r="B630" s="141"/>
      <c r="C630" s="266" t="s">
        <v>1108</v>
      </c>
      <c r="D630" s="266" t="s">
        <v>297</v>
      </c>
      <c r="E630" s="267" t="s">
        <v>1109</v>
      </c>
      <c r="F630" s="268" t="s">
        <v>1110</v>
      </c>
      <c r="G630" s="269" t="s">
        <v>330</v>
      </c>
      <c r="H630" s="270">
        <v>69.653</v>
      </c>
      <c r="I630" s="30"/>
      <c r="J630" s="271">
        <f>ROUND(I630*H630,2)</f>
        <v>0</v>
      </c>
      <c r="K630" s="268" t="s">
        <v>202</v>
      </c>
      <c r="L630" s="272"/>
      <c r="M630" s="273" t="s">
        <v>5</v>
      </c>
      <c r="N630" s="274" t="s">
        <v>42</v>
      </c>
      <c r="O630" s="142"/>
      <c r="P630" s="235">
        <f>O630*H630</f>
        <v>0</v>
      </c>
      <c r="Q630" s="235">
        <v>0.0028</v>
      </c>
      <c r="R630" s="235">
        <f>Q630*H630</f>
        <v>0.19502840000000002</v>
      </c>
      <c r="S630" s="235">
        <v>0</v>
      </c>
      <c r="T630" s="236">
        <f>S630*H630</f>
        <v>0</v>
      </c>
      <c r="AR630" s="128" t="s">
        <v>305</v>
      </c>
      <c r="AT630" s="128" t="s">
        <v>297</v>
      </c>
      <c r="AU630" s="128" t="s">
        <v>80</v>
      </c>
      <c r="AY630" s="128" t="s">
        <v>196</v>
      </c>
      <c r="BE630" s="237">
        <f>IF(N630="základní",J630,0)</f>
        <v>0</v>
      </c>
      <c r="BF630" s="237">
        <f>IF(N630="snížená",J630,0)</f>
        <v>0</v>
      </c>
      <c r="BG630" s="237">
        <f>IF(N630="zákl. přenesená",J630,0)</f>
        <v>0</v>
      </c>
      <c r="BH630" s="237">
        <f>IF(N630="sníž. přenesená",J630,0)</f>
        <v>0</v>
      </c>
      <c r="BI630" s="237">
        <f>IF(N630="nulová",J630,0)</f>
        <v>0</v>
      </c>
      <c r="BJ630" s="128" t="s">
        <v>78</v>
      </c>
      <c r="BK630" s="237">
        <f>ROUND(I630*H630,2)</f>
        <v>0</v>
      </c>
      <c r="BL630" s="128" t="s">
        <v>263</v>
      </c>
      <c r="BM630" s="128" t="s">
        <v>1111</v>
      </c>
    </row>
    <row r="631" spans="2:65" s="140" customFormat="1" ht="25.5" customHeight="1">
      <c r="B631" s="141"/>
      <c r="C631" s="227" t="s">
        <v>759</v>
      </c>
      <c r="D631" s="227" t="s">
        <v>198</v>
      </c>
      <c r="E631" s="228" t="s">
        <v>1112</v>
      </c>
      <c r="F631" s="229" t="s">
        <v>1113</v>
      </c>
      <c r="G631" s="230" t="s">
        <v>330</v>
      </c>
      <c r="H631" s="231">
        <v>613.411</v>
      </c>
      <c r="I631" s="26"/>
      <c r="J631" s="232">
        <f>ROUND(I631*H631,2)</f>
        <v>0</v>
      </c>
      <c r="K631" s="229" t="s">
        <v>202</v>
      </c>
      <c r="L631" s="141"/>
      <c r="M631" s="233" t="s">
        <v>5</v>
      </c>
      <c r="N631" s="234" t="s">
        <v>42</v>
      </c>
      <c r="O631" s="142"/>
      <c r="P631" s="235">
        <f>O631*H631</f>
        <v>0</v>
      </c>
      <c r="Q631" s="235">
        <v>0</v>
      </c>
      <c r="R631" s="235">
        <f>Q631*H631</f>
        <v>0</v>
      </c>
      <c r="S631" s="235">
        <v>0</v>
      </c>
      <c r="T631" s="236">
        <f>S631*H631</f>
        <v>0</v>
      </c>
      <c r="AR631" s="128" t="s">
        <v>263</v>
      </c>
      <c r="AT631" s="128" t="s">
        <v>198</v>
      </c>
      <c r="AU631" s="128" t="s">
        <v>80</v>
      </c>
      <c r="AY631" s="128" t="s">
        <v>196</v>
      </c>
      <c r="BE631" s="237">
        <f>IF(N631="základní",J631,0)</f>
        <v>0</v>
      </c>
      <c r="BF631" s="237">
        <f>IF(N631="snížená",J631,0)</f>
        <v>0</v>
      </c>
      <c r="BG631" s="237">
        <f>IF(N631="zákl. přenesená",J631,0)</f>
        <v>0</v>
      </c>
      <c r="BH631" s="237">
        <f>IF(N631="sníž. přenesená",J631,0)</f>
        <v>0</v>
      </c>
      <c r="BI631" s="237">
        <f>IF(N631="nulová",J631,0)</f>
        <v>0</v>
      </c>
      <c r="BJ631" s="128" t="s">
        <v>78</v>
      </c>
      <c r="BK631" s="237">
        <f>ROUND(I631*H631,2)</f>
        <v>0</v>
      </c>
      <c r="BL631" s="128" t="s">
        <v>263</v>
      </c>
      <c r="BM631" s="128" t="s">
        <v>1114</v>
      </c>
    </row>
    <row r="632" spans="2:65" s="140" customFormat="1" ht="16.5" customHeight="1">
      <c r="B632" s="141"/>
      <c r="C632" s="266" t="s">
        <v>1115</v>
      </c>
      <c r="D632" s="266" t="s">
        <v>297</v>
      </c>
      <c r="E632" s="267" t="s">
        <v>1116</v>
      </c>
      <c r="F632" s="268" t="s">
        <v>1117</v>
      </c>
      <c r="G632" s="269" t="s">
        <v>330</v>
      </c>
      <c r="H632" s="270">
        <v>736.093</v>
      </c>
      <c r="I632" s="30"/>
      <c r="J632" s="271">
        <f>ROUND(I632*H632,2)</f>
        <v>0</v>
      </c>
      <c r="K632" s="268" t="s">
        <v>202</v>
      </c>
      <c r="L632" s="272"/>
      <c r="M632" s="273" t="s">
        <v>5</v>
      </c>
      <c r="N632" s="274" t="s">
        <v>42</v>
      </c>
      <c r="O632" s="142"/>
      <c r="P632" s="235">
        <f>O632*H632</f>
        <v>0</v>
      </c>
      <c r="Q632" s="235">
        <v>0.00018</v>
      </c>
      <c r="R632" s="235">
        <f>Q632*H632</f>
        <v>0.13249674</v>
      </c>
      <c r="S632" s="235">
        <v>0</v>
      </c>
      <c r="T632" s="236">
        <f>S632*H632</f>
        <v>0</v>
      </c>
      <c r="AR632" s="128" t="s">
        <v>305</v>
      </c>
      <c r="AT632" s="128" t="s">
        <v>297</v>
      </c>
      <c r="AU632" s="128" t="s">
        <v>80</v>
      </c>
      <c r="AY632" s="128" t="s">
        <v>196</v>
      </c>
      <c r="BE632" s="237">
        <f>IF(N632="základní",J632,0)</f>
        <v>0</v>
      </c>
      <c r="BF632" s="237">
        <f>IF(N632="snížená",J632,0)</f>
        <v>0</v>
      </c>
      <c r="BG632" s="237">
        <f>IF(N632="zákl. přenesená",J632,0)</f>
        <v>0</v>
      </c>
      <c r="BH632" s="237">
        <f>IF(N632="sníž. přenesená",J632,0)</f>
        <v>0</v>
      </c>
      <c r="BI632" s="237">
        <f>IF(N632="nulová",J632,0)</f>
        <v>0</v>
      </c>
      <c r="BJ632" s="128" t="s">
        <v>78</v>
      </c>
      <c r="BK632" s="237">
        <f>ROUND(I632*H632,2)</f>
        <v>0</v>
      </c>
      <c r="BL632" s="128" t="s">
        <v>263</v>
      </c>
      <c r="BM632" s="128" t="s">
        <v>1118</v>
      </c>
    </row>
    <row r="633" spans="2:51" s="250" customFormat="1" ht="13.5">
      <c r="B633" s="249"/>
      <c r="D633" s="238" t="s">
        <v>206</v>
      </c>
      <c r="F633" s="252" t="s">
        <v>1119</v>
      </c>
      <c r="H633" s="253">
        <v>736.093</v>
      </c>
      <c r="I633" s="28"/>
      <c r="L633" s="249"/>
      <c r="M633" s="254"/>
      <c r="N633" s="255"/>
      <c r="O633" s="255"/>
      <c r="P633" s="255"/>
      <c r="Q633" s="255"/>
      <c r="R633" s="255"/>
      <c r="S633" s="255"/>
      <c r="T633" s="256"/>
      <c r="AT633" s="251" t="s">
        <v>206</v>
      </c>
      <c r="AU633" s="251" t="s">
        <v>80</v>
      </c>
      <c r="AV633" s="250" t="s">
        <v>80</v>
      </c>
      <c r="AW633" s="250" t="s">
        <v>6</v>
      </c>
      <c r="AX633" s="250" t="s">
        <v>78</v>
      </c>
      <c r="AY633" s="251" t="s">
        <v>196</v>
      </c>
    </row>
    <row r="634" spans="2:65" s="140" customFormat="1" ht="16.5" customHeight="1">
      <c r="B634" s="141"/>
      <c r="C634" s="227" t="s">
        <v>764</v>
      </c>
      <c r="D634" s="227" t="s">
        <v>198</v>
      </c>
      <c r="E634" s="228" t="s">
        <v>1120</v>
      </c>
      <c r="F634" s="229" t="s">
        <v>1121</v>
      </c>
      <c r="G634" s="230" t="s">
        <v>304</v>
      </c>
      <c r="H634" s="231">
        <v>232.17</v>
      </c>
      <c r="I634" s="26"/>
      <c r="J634" s="232">
        <f>ROUND(I634*H634,2)</f>
        <v>0</v>
      </c>
      <c r="K634" s="229" t="s">
        <v>202</v>
      </c>
      <c r="L634" s="141"/>
      <c r="M634" s="233" t="s">
        <v>5</v>
      </c>
      <c r="N634" s="234" t="s">
        <v>42</v>
      </c>
      <c r="O634" s="142"/>
      <c r="P634" s="235">
        <f>O634*H634</f>
        <v>0</v>
      </c>
      <c r="Q634" s="235">
        <v>0</v>
      </c>
      <c r="R634" s="235">
        <f>Q634*H634</f>
        <v>0</v>
      </c>
      <c r="S634" s="235">
        <v>0</v>
      </c>
      <c r="T634" s="236">
        <f>S634*H634</f>
        <v>0</v>
      </c>
      <c r="AR634" s="128" t="s">
        <v>263</v>
      </c>
      <c r="AT634" s="128" t="s">
        <v>198</v>
      </c>
      <c r="AU634" s="128" t="s">
        <v>80</v>
      </c>
      <c r="AY634" s="128" t="s">
        <v>196</v>
      </c>
      <c r="BE634" s="237">
        <f>IF(N634="základní",J634,0)</f>
        <v>0</v>
      </c>
      <c r="BF634" s="237">
        <f>IF(N634="snížená",J634,0)</f>
        <v>0</v>
      </c>
      <c r="BG634" s="237">
        <f>IF(N634="zákl. přenesená",J634,0)</f>
        <v>0</v>
      </c>
      <c r="BH634" s="237">
        <f>IF(N634="sníž. přenesená",J634,0)</f>
        <v>0</v>
      </c>
      <c r="BI634" s="237">
        <f>IF(N634="nulová",J634,0)</f>
        <v>0</v>
      </c>
      <c r="BJ634" s="128" t="s">
        <v>78</v>
      </c>
      <c r="BK634" s="237">
        <f>ROUND(I634*H634,2)</f>
        <v>0</v>
      </c>
      <c r="BL634" s="128" t="s">
        <v>263</v>
      </c>
      <c r="BM634" s="128" t="s">
        <v>1122</v>
      </c>
    </row>
    <row r="635" spans="2:47" s="140" customFormat="1" ht="54">
      <c r="B635" s="141"/>
      <c r="D635" s="238" t="s">
        <v>204</v>
      </c>
      <c r="F635" s="239" t="s">
        <v>1090</v>
      </c>
      <c r="I635" s="22"/>
      <c r="L635" s="141"/>
      <c r="M635" s="240"/>
      <c r="N635" s="142"/>
      <c r="O635" s="142"/>
      <c r="P635" s="142"/>
      <c r="Q635" s="142"/>
      <c r="R635" s="142"/>
      <c r="S635" s="142"/>
      <c r="T635" s="241"/>
      <c r="AT635" s="128" t="s">
        <v>204</v>
      </c>
      <c r="AU635" s="128" t="s">
        <v>80</v>
      </c>
    </row>
    <row r="636" spans="2:65" s="140" customFormat="1" ht="16.5" customHeight="1">
      <c r="B636" s="141"/>
      <c r="C636" s="266" t="s">
        <v>1123</v>
      </c>
      <c r="D636" s="266" t="s">
        <v>297</v>
      </c>
      <c r="E636" s="267" t="s">
        <v>1124</v>
      </c>
      <c r="F636" s="268" t="s">
        <v>1125</v>
      </c>
      <c r="G636" s="269" t="s">
        <v>304</v>
      </c>
      <c r="H636" s="270">
        <v>243.779</v>
      </c>
      <c r="I636" s="30"/>
      <c r="J636" s="271">
        <f>ROUND(I636*H636,2)</f>
        <v>0</v>
      </c>
      <c r="K636" s="268" t="s">
        <v>202</v>
      </c>
      <c r="L636" s="272"/>
      <c r="M636" s="273" t="s">
        <v>5</v>
      </c>
      <c r="N636" s="274" t="s">
        <v>42</v>
      </c>
      <c r="O636" s="142"/>
      <c r="P636" s="235">
        <f>O636*H636</f>
        <v>0</v>
      </c>
      <c r="Q636" s="235">
        <v>2E-05</v>
      </c>
      <c r="R636" s="235">
        <f>Q636*H636</f>
        <v>0.00487558</v>
      </c>
      <c r="S636" s="235">
        <v>0</v>
      </c>
      <c r="T636" s="236">
        <f>S636*H636</f>
        <v>0</v>
      </c>
      <c r="AR636" s="128" t="s">
        <v>305</v>
      </c>
      <c r="AT636" s="128" t="s">
        <v>297</v>
      </c>
      <c r="AU636" s="128" t="s">
        <v>80</v>
      </c>
      <c r="AY636" s="128" t="s">
        <v>196</v>
      </c>
      <c r="BE636" s="237">
        <f>IF(N636="základní",J636,0)</f>
        <v>0</v>
      </c>
      <c r="BF636" s="237">
        <f>IF(N636="snížená",J636,0)</f>
        <v>0</v>
      </c>
      <c r="BG636" s="237">
        <f>IF(N636="zákl. přenesená",J636,0)</f>
        <v>0</v>
      </c>
      <c r="BH636" s="237">
        <f>IF(N636="sníž. přenesená",J636,0)</f>
        <v>0</v>
      </c>
      <c r="BI636" s="237">
        <f>IF(N636="nulová",J636,0)</f>
        <v>0</v>
      </c>
      <c r="BJ636" s="128" t="s">
        <v>78</v>
      </c>
      <c r="BK636" s="237">
        <f>ROUND(I636*H636,2)</f>
        <v>0</v>
      </c>
      <c r="BL636" s="128" t="s">
        <v>263</v>
      </c>
      <c r="BM636" s="128" t="s">
        <v>1126</v>
      </c>
    </row>
    <row r="637" spans="2:65" s="140" customFormat="1" ht="38.25" customHeight="1">
      <c r="B637" s="141"/>
      <c r="C637" s="227" t="s">
        <v>767</v>
      </c>
      <c r="D637" s="227" t="s">
        <v>198</v>
      </c>
      <c r="E637" s="228" t="s">
        <v>1127</v>
      </c>
      <c r="F637" s="229" t="s">
        <v>1128</v>
      </c>
      <c r="G637" s="230" t="s">
        <v>285</v>
      </c>
      <c r="H637" s="231">
        <v>3.431</v>
      </c>
      <c r="I637" s="26"/>
      <c r="J637" s="232">
        <f>ROUND(I637*H637,2)</f>
        <v>0</v>
      </c>
      <c r="K637" s="229" t="s">
        <v>202</v>
      </c>
      <c r="L637" s="141"/>
      <c r="M637" s="233" t="s">
        <v>5</v>
      </c>
      <c r="N637" s="234" t="s">
        <v>42</v>
      </c>
      <c r="O637" s="142"/>
      <c r="P637" s="235">
        <f>O637*H637</f>
        <v>0</v>
      </c>
      <c r="Q637" s="235">
        <v>0</v>
      </c>
      <c r="R637" s="235">
        <f>Q637*H637</f>
        <v>0</v>
      </c>
      <c r="S637" s="235">
        <v>0</v>
      </c>
      <c r="T637" s="236">
        <f>S637*H637</f>
        <v>0</v>
      </c>
      <c r="AR637" s="128" t="s">
        <v>263</v>
      </c>
      <c r="AT637" s="128" t="s">
        <v>198</v>
      </c>
      <c r="AU637" s="128" t="s">
        <v>80</v>
      </c>
      <c r="AY637" s="128" t="s">
        <v>196</v>
      </c>
      <c r="BE637" s="237">
        <f>IF(N637="základní",J637,0)</f>
        <v>0</v>
      </c>
      <c r="BF637" s="237">
        <f>IF(N637="snížená",J637,0)</f>
        <v>0</v>
      </c>
      <c r="BG637" s="237">
        <f>IF(N637="zákl. přenesená",J637,0)</f>
        <v>0</v>
      </c>
      <c r="BH637" s="237">
        <f>IF(N637="sníž. přenesená",J637,0)</f>
        <v>0</v>
      </c>
      <c r="BI637" s="237">
        <f>IF(N637="nulová",J637,0)</f>
        <v>0</v>
      </c>
      <c r="BJ637" s="128" t="s">
        <v>78</v>
      </c>
      <c r="BK637" s="237">
        <f>ROUND(I637*H637,2)</f>
        <v>0</v>
      </c>
      <c r="BL637" s="128" t="s">
        <v>263</v>
      </c>
      <c r="BM637" s="128" t="s">
        <v>1129</v>
      </c>
    </row>
    <row r="638" spans="2:47" s="140" customFormat="1" ht="148.5">
      <c r="B638" s="141"/>
      <c r="D638" s="238" t="s">
        <v>204</v>
      </c>
      <c r="F638" s="239" t="s">
        <v>1130</v>
      </c>
      <c r="I638" s="22"/>
      <c r="L638" s="141"/>
      <c r="M638" s="240"/>
      <c r="N638" s="142"/>
      <c r="O638" s="142"/>
      <c r="P638" s="142"/>
      <c r="Q638" s="142"/>
      <c r="R638" s="142"/>
      <c r="S638" s="142"/>
      <c r="T638" s="241"/>
      <c r="AT638" s="128" t="s">
        <v>204</v>
      </c>
      <c r="AU638" s="128" t="s">
        <v>80</v>
      </c>
    </row>
    <row r="639" spans="2:63" s="215" customFormat="1" ht="29.85" customHeight="1">
      <c r="B639" s="214"/>
      <c r="D639" s="216" t="s">
        <v>70</v>
      </c>
      <c r="E639" s="225" t="s">
        <v>1131</v>
      </c>
      <c r="F639" s="225" t="s">
        <v>1132</v>
      </c>
      <c r="I639" s="25"/>
      <c r="J639" s="226">
        <f>BK639</f>
        <v>0</v>
      </c>
      <c r="L639" s="214"/>
      <c r="M639" s="219"/>
      <c r="N639" s="220"/>
      <c r="O639" s="220"/>
      <c r="P639" s="221">
        <f>SUM(P640:P645)</f>
        <v>0</v>
      </c>
      <c r="Q639" s="220"/>
      <c r="R639" s="221">
        <f>SUM(R640:R645)</f>
        <v>1.09218724</v>
      </c>
      <c r="S639" s="220"/>
      <c r="T639" s="222">
        <f>SUM(T640:T645)</f>
        <v>0</v>
      </c>
      <c r="AR639" s="216" t="s">
        <v>80</v>
      </c>
      <c r="AT639" s="223" t="s">
        <v>70</v>
      </c>
      <c r="AU639" s="223" t="s">
        <v>78</v>
      </c>
      <c r="AY639" s="216" t="s">
        <v>196</v>
      </c>
      <c r="BK639" s="224">
        <f>SUM(BK640:BK645)</f>
        <v>0</v>
      </c>
    </row>
    <row r="640" spans="2:65" s="140" customFormat="1" ht="25.5" customHeight="1">
      <c r="B640" s="141"/>
      <c r="C640" s="227" t="s">
        <v>1133</v>
      </c>
      <c r="D640" s="227" t="s">
        <v>198</v>
      </c>
      <c r="E640" s="228" t="s">
        <v>1134</v>
      </c>
      <c r="F640" s="229" t="s">
        <v>1135</v>
      </c>
      <c r="G640" s="230" t="s">
        <v>330</v>
      </c>
      <c r="H640" s="231">
        <v>425.638</v>
      </c>
      <c r="I640" s="26"/>
      <c r="J640" s="232">
        <f>ROUND(I640*H640,2)</f>
        <v>0</v>
      </c>
      <c r="K640" s="229" t="s">
        <v>202</v>
      </c>
      <c r="L640" s="141"/>
      <c r="M640" s="233" t="s">
        <v>5</v>
      </c>
      <c r="N640" s="234" t="s">
        <v>42</v>
      </c>
      <c r="O640" s="142"/>
      <c r="P640" s="235">
        <f>O640*H640</f>
        <v>0</v>
      </c>
      <c r="Q640" s="235">
        <v>0.00118</v>
      </c>
      <c r="R640" s="235">
        <f>Q640*H640</f>
        <v>0.50225284</v>
      </c>
      <c r="S640" s="235">
        <v>0</v>
      </c>
      <c r="T640" s="236">
        <f>S640*H640</f>
        <v>0</v>
      </c>
      <c r="AR640" s="128" t="s">
        <v>263</v>
      </c>
      <c r="AT640" s="128" t="s">
        <v>198</v>
      </c>
      <c r="AU640" s="128" t="s">
        <v>80</v>
      </c>
      <c r="AY640" s="128" t="s">
        <v>196</v>
      </c>
      <c r="BE640" s="237">
        <f>IF(N640="základní",J640,0)</f>
        <v>0</v>
      </c>
      <c r="BF640" s="237">
        <f>IF(N640="snížená",J640,0)</f>
        <v>0</v>
      </c>
      <c r="BG640" s="237">
        <f>IF(N640="zákl. přenesená",J640,0)</f>
        <v>0</v>
      </c>
      <c r="BH640" s="237">
        <f>IF(N640="sníž. přenesená",J640,0)</f>
        <v>0</v>
      </c>
      <c r="BI640" s="237">
        <f>IF(N640="nulová",J640,0)</f>
        <v>0</v>
      </c>
      <c r="BJ640" s="128" t="s">
        <v>78</v>
      </c>
      <c r="BK640" s="237">
        <f>ROUND(I640*H640,2)</f>
        <v>0</v>
      </c>
      <c r="BL640" s="128" t="s">
        <v>263</v>
      </c>
      <c r="BM640" s="128" t="s">
        <v>1136</v>
      </c>
    </row>
    <row r="641" spans="2:47" s="140" customFormat="1" ht="162">
      <c r="B641" s="141"/>
      <c r="D641" s="238" t="s">
        <v>204</v>
      </c>
      <c r="F641" s="239" t="s">
        <v>1137</v>
      </c>
      <c r="I641" s="22"/>
      <c r="L641" s="141"/>
      <c r="M641" s="240"/>
      <c r="N641" s="142"/>
      <c r="O641" s="142"/>
      <c r="P641" s="142"/>
      <c r="Q641" s="142"/>
      <c r="R641" s="142"/>
      <c r="S641" s="142"/>
      <c r="T641" s="241"/>
      <c r="AT641" s="128" t="s">
        <v>204</v>
      </c>
      <c r="AU641" s="128" t="s">
        <v>80</v>
      </c>
    </row>
    <row r="642" spans="2:65" s="140" customFormat="1" ht="16.5" customHeight="1">
      <c r="B642" s="141"/>
      <c r="C642" s="266" t="s">
        <v>771</v>
      </c>
      <c r="D642" s="266" t="s">
        <v>297</v>
      </c>
      <c r="E642" s="267" t="s">
        <v>1138</v>
      </c>
      <c r="F642" s="268" t="s">
        <v>1139</v>
      </c>
      <c r="G642" s="269" t="s">
        <v>330</v>
      </c>
      <c r="H642" s="270">
        <v>446.92</v>
      </c>
      <c r="I642" s="30"/>
      <c r="J642" s="271">
        <f>ROUND(I642*H642,2)</f>
        <v>0</v>
      </c>
      <c r="K642" s="268" t="s">
        <v>202</v>
      </c>
      <c r="L642" s="272"/>
      <c r="M642" s="273" t="s">
        <v>5</v>
      </c>
      <c r="N642" s="274" t="s">
        <v>42</v>
      </c>
      <c r="O642" s="142"/>
      <c r="P642" s="235">
        <f>O642*H642</f>
        <v>0</v>
      </c>
      <c r="Q642" s="235">
        <v>0.00132</v>
      </c>
      <c r="R642" s="235">
        <f>Q642*H642</f>
        <v>0.5899344</v>
      </c>
      <c r="S642" s="235">
        <v>0</v>
      </c>
      <c r="T642" s="236">
        <f>S642*H642</f>
        <v>0</v>
      </c>
      <c r="AR642" s="128" t="s">
        <v>305</v>
      </c>
      <c r="AT642" s="128" t="s">
        <v>297</v>
      </c>
      <c r="AU642" s="128" t="s">
        <v>80</v>
      </c>
      <c r="AY642" s="128" t="s">
        <v>196</v>
      </c>
      <c r="BE642" s="237">
        <f>IF(N642="základní",J642,0)</f>
        <v>0</v>
      </c>
      <c r="BF642" s="237">
        <f>IF(N642="snížená",J642,0)</f>
        <v>0</v>
      </c>
      <c r="BG642" s="237">
        <f>IF(N642="zákl. přenesená",J642,0)</f>
        <v>0</v>
      </c>
      <c r="BH642" s="237">
        <f>IF(N642="sníž. přenesená",J642,0)</f>
        <v>0</v>
      </c>
      <c r="BI642" s="237">
        <f>IF(N642="nulová",J642,0)</f>
        <v>0</v>
      </c>
      <c r="BJ642" s="128" t="s">
        <v>78</v>
      </c>
      <c r="BK642" s="237">
        <f>ROUND(I642*H642,2)</f>
        <v>0</v>
      </c>
      <c r="BL642" s="128" t="s">
        <v>263</v>
      </c>
      <c r="BM642" s="128" t="s">
        <v>1140</v>
      </c>
    </row>
    <row r="643" spans="2:51" s="250" customFormat="1" ht="13.5">
      <c r="B643" s="249"/>
      <c r="D643" s="238" t="s">
        <v>206</v>
      </c>
      <c r="F643" s="252" t="s">
        <v>1141</v>
      </c>
      <c r="H643" s="253">
        <v>446.92</v>
      </c>
      <c r="I643" s="28"/>
      <c r="L643" s="249"/>
      <c r="M643" s="254"/>
      <c r="N643" s="255"/>
      <c r="O643" s="255"/>
      <c r="P643" s="255"/>
      <c r="Q643" s="255"/>
      <c r="R643" s="255"/>
      <c r="S643" s="255"/>
      <c r="T643" s="256"/>
      <c r="AT643" s="251" t="s">
        <v>206</v>
      </c>
      <c r="AU643" s="251" t="s">
        <v>80</v>
      </c>
      <c r="AV643" s="250" t="s">
        <v>80</v>
      </c>
      <c r="AW643" s="250" t="s">
        <v>6</v>
      </c>
      <c r="AX643" s="250" t="s">
        <v>78</v>
      </c>
      <c r="AY643" s="251" t="s">
        <v>196</v>
      </c>
    </row>
    <row r="644" spans="2:65" s="140" customFormat="1" ht="38.25" customHeight="1">
      <c r="B644" s="141"/>
      <c r="C644" s="227" t="s">
        <v>1142</v>
      </c>
      <c r="D644" s="227" t="s">
        <v>198</v>
      </c>
      <c r="E644" s="228" t="s">
        <v>1143</v>
      </c>
      <c r="F644" s="229" t="s">
        <v>1144</v>
      </c>
      <c r="G644" s="230" t="s">
        <v>285</v>
      </c>
      <c r="H644" s="231">
        <v>10.811</v>
      </c>
      <c r="I644" s="26"/>
      <c r="J644" s="232">
        <f>ROUND(I644*H644,2)</f>
        <v>0</v>
      </c>
      <c r="K644" s="229" t="s">
        <v>202</v>
      </c>
      <c r="L644" s="141"/>
      <c r="M644" s="233" t="s">
        <v>5</v>
      </c>
      <c r="N644" s="234" t="s">
        <v>42</v>
      </c>
      <c r="O644" s="142"/>
      <c r="P644" s="235">
        <f>O644*H644</f>
        <v>0</v>
      </c>
      <c r="Q644" s="235">
        <v>0</v>
      </c>
      <c r="R644" s="235">
        <f>Q644*H644</f>
        <v>0</v>
      </c>
      <c r="S644" s="235">
        <v>0</v>
      </c>
      <c r="T644" s="236">
        <f>S644*H644</f>
        <v>0</v>
      </c>
      <c r="AR644" s="128" t="s">
        <v>263</v>
      </c>
      <c r="AT644" s="128" t="s">
        <v>198</v>
      </c>
      <c r="AU644" s="128" t="s">
        <v>80</v>
      </c>
      <c r="AY644" s="128" t="s">
        <v>196</v>
      </c>
      <c r="BE644" s="237">
        <f>IF(N644="základní",J644,0)</f>
        <v>0</v>
      </c>
      <c r="BF644" s="237">
        <f>IF(N644="snížená",J644,0)</f>
        <v>0</v>
      </c>
      <c r="BG644" s="237">
        <f>IF(N644="zákl. přenesená",J644,0)</f>
        <v>0</v>
      </c>
      <c r="BH644" s="237">
        <f>IF(N644="sníž. přenesená",J644,0)</f>
        <v>0</v>
      </c>
      <c r="BI644" s="237">
        <f>IF(N644="nulová",J644,0)</f>
        <v>0</v>
      </c>
      <c r="BJ644" s="128" t="s">
        <v>78</v>
      </c>
      <c r="BK644" s="237">
        <f>ROUND(I644*H644,2)</f>
        <v>0</v>
      </c>
      <c r="BL644" s="128" t="s">
        <v>263</v>
      </c>
      <c r="BM644" s="128" t="s">
        <v>1145</v>
      </c>
    </row>
    <row r="645" spans="2:47" s="140" customFormat="1" ht="148.5">
      <c r="B645" s="141"/>
      <c r="D645" s="238" t="s">
        <v>204</v>
      </c>
      <c r="F645" s="239" t="s">
        <v>1146</v>
      </c>
      <c r="I645" s="22"/>
      <c r="L645" s="141"/>
      <c r="M645" s="240"/>
      <c r="N645" s="142"/>
      <c r="O645" s="142"/>
      <c r="P645" s="142"/>
      <c r="Q645" s="142"/>
      <c r="R645" s="142"/>
      <c r="S645" s="142"/>
      <c r="T645" s="241"/>
      <c r="AT645" s="128" t="s">
        <v>204</v>
      </c>
      <c r="AU645" s="128" t="s">
        <v>80</v>
      </c>
    </row>
    <row r="646" spans="2:63" s="215" customFormat="1" ht="29.85" customHeight="1">
      <c r="B646" s="214"/>
      <c r="D646" s="216" t="s">
        <v>70</v>
      </c>
      <c r="E646" s="225" t="s">
        <v>1147</v>
      </c>
      <c r="F646" s="225" t="s">
        <v>1148</v>
      </c>
      <c r="I646" s="25"/>
      <c r="J646" s="226">
        <f>BK646</f>
        <v>0</v>
      </c>
      <c r="L646" s="214"/>
      <c r="M646" s="219"/>
      <c r="N646" s="220"/>
      <c r="O646" s="220"/>
      <c r="P646" s="221">
        <f>SUM(P647:P721)</f>
        <v>0</v>
      </c>
      <c r="Q646" s="220"/>
      <c r="R646" s="221">
        <f>SUM(R647:R721)</f>
        <v>13.324714550000001</v>
      </c>
      <c r="S646" s="220"/>
      <c r="T646" s="222">
        <f>SUM(T647:T721)</f>
        <v>1.342901</v>
      </c>
      <c r="AR646" s="216" t="s">
        <v>80</v>
      </c>
      <c r="AT646" s="223" t="s">
        <v>70</v>
      </c>
      <c r="AU646" s="223" t="s">
        <v>78</v>
      </c>
      <c r="AY646" s="216" t="s">
        <v>196</v>
      </c>
      <c r="BK646" s="224">
        <f>SUM(BK647:BK721)</f>
        <v>0</v>
      </c>
    </row>
    <row r="647" spans="2:65" s="140" customFormat="1" ht="38.25" customHeight="1">
      <c r="B647" s="141"/>
      <c r="C647" s="227" t="s">
        <v>774</v>
      </c>
      <c r="D647" s="227" t="s">
        <v>198</v>
      </c>
      <c r="E647" s="228" t="s">
        <v>1149</v>
      </c>
      <c r="F647" s="229" t="s">
        <v>1150</v>
      </c>
      <c r="G647" s="230" t="s">
        <v>355</v>
      </c>
      <c r="H647" s="231">
        <v>28</v>
      </c>
      <c r="I647" s="26"/>
      <c r="J647" s="232">
        <f>ROUND(I647*H647,2)</f>
        <v>0</v>
      </c>
      <c r="K647" s="229" t="s">
        <v>202</v>
      </c>
      <c r="L647" s="141"/>
      <c r="M647" s="233" t="s">
        <v>5</v>
      </c>
      <c r="N647" s="234" t="s">
        <v>42</v>
      </c>
      <c r="O647" s="142"/>
      <c r="P647" s="235">
        <f>O647*H647</f>
        <v>0</v>
      </c>
      <c r="Q647" s="235">
        <v>0</v>
      </c>
      <c r="R647" s="235">
        <f>Q647*H647</f>
        <v>0</v>
      </c>
      <c r="S647" s="235">
        <v>0</v>
      </c>
      <c r="T647" s="236">
        <f>S647*H647</f>
        <v>0</v>
      </c>
      <c r="AR647" s="128" t="s">
        <v>263</v>
      </c>
      <c r="AT647" s="128" t="s">
        <v>198</v>
      </c>
      <c r="AU647" s="128" t="s">
        <v>80</v>
      </c>
      <c r="AY647" s="128" t="s">
        <v>196</v>
      </c>
      <c r="BE647" s="237">
        <f>IF(N647="základní",J647,0)</f>
        <v>0</v>
      </c>
      <c r="BF647" s="237">
        <f>IF(N647="snížená",J647,0)</f>
        <v>0</v>
      </c>
      <c r="BG647" s="237">
        <f>IF(N647="zákl. přenesená",J647,0)</f>
        <v>0</v>
      </c>
      <c r="BH647" s="237">
        <f>IF(N647="sníž. přenesená",J647,0)</f>
        <v>0</v>
      </c>
      <c r="BI647" s="237">
        <f>IF(N647="nulová",J647,0)</f>
        <v>0</v>
      </c>
      <c r="BJ647" s="128" t="s">
        <v>78</v>
      </c>
      <c r="BK647" s="237">
        <f>ROUND(I647*H647,2)</f>
        <v>0</v>
      </c>
      <c r="BL647" s="128" t="s">
        <v>263</v>
      </c>
      <c r="BM647" s="128" t="s">
        <v>1151</v>
      </c>
    </row>
    <row r="648" spans="2:47" s="140" customFormat="1" ht="162">
      <c r="B648" s="141"/>
      <c r="D648" s="238" t="s">
        <v>204</v>
      </c>
      <c r="F648" s="239" t="s">
        <v>1152</v>
      </c>
      <c r="I648" s="22"/>
      <c r="L648" s="141"/>
      <c r="M648" s="240"/>
      <c r="N648" s="142"/>
      <c r="O648" s="142"/>
      <c r="P648" s="142"/>
      <c r="Q648" s="142"/>
      <c r="R648" s="142"/>
      <c r="S648" s="142"/>
      <c r="T648" s="241"/>
      <c r="AT648" s="128" t="s">
        <v>204</v>
      </c>
      <c r="AU648" s="128" t="s">
        <v>80</v>
      </c>
    </row>
    <row r="649" spans="2:51" s="243" customFormat="1" ht="13.5">
      <c r="B649" s="242"/>
      <c r="D649" s="238" t="s">
        <v>206</v>
      </c>
      <c r="E649" s="244" t="s">
        <v>5</v>
      </c>
      <c r="F649" s="245" t="s">
        <v>1153</v>
      </c>
      <c r="H649" s="244" t="s">
        <v>5</v>
      </c>
      <c r="I649" s="27"/>
      <c r="L649" s="242"/>
      <c r="M649" s="246"/>
      <c r="N649" s="247"/>
      <c r="O649" s="247"/>
      <c r="P649" s="247"/>
      <c r="Q649" s="247"/>
      <c r="R649" s="247"/>
      <c r="S649" s="247"/>
      <c r="T649" s="248"/>
      <c r="AT649" s="244" t="s">
        <v>206</v>
      </c>
      <c r="AU649" s="244" t="s">
        <v>80</v>
      </c>
      <c r="AV649" s="243" t="s">
        <v>78</v>
      </c>
      <c r="AW649" s="243" t="s">
        <v>34</v>
      </c>
      <c r="AX649" s="243" t="s">
        <v>71</v>
      </c>
      <c r="AY649" s="244" t="s">
        <v>196</v>
      </c>
    </row>
    <row r="650" spans="2:51" s="250" customFormat="1" ht="13.5">
      <c r="B650" s="249"/>
      <c r="D650" s="238" t="s">
        <v>206</v>
      </c>
      <c r="E650" s="251" t="s">
        <v>5</v>
      </c>
      <c r="F650" s="252" t="s">
        <v>296</v>
      </c>
      <c r="H650" s="253">
        <v>28</v>
      </c>
      <c r="I650" s="28"/>
      <c r="L650" s="249"/>
      <c r="M650" s="254"/>
      <c r="N650" s="255"/>
      <c r="O650" s="255"/>
      <c r="P650" s="255"/>
      <c r="Q650" s="255"/>
      <c r="R650" s="255"/>
      <c r="S650" s="255"/>
      <c r="T650" s="256"/>
      <c r="AT650" s="251" t="s">
        <v>206</v>
      </c>
      <c r="AU650" s="251" t="s">
        <v>80</v>
      </c>
      <c r="AV650" s="250" t="s">
        <v>80</v>
      </c>
      <c r="AW650" s="250" t="s">
        <v>34</v>
      </c>
      <c r="AX650" s="250" t="s">
        <v>71</v>
      </c>
      <c r="AY650" s="251" t="s">
        <v>196</v>
      </c>
    </row>
    <row r="651" spans="2:51" s="258" customFormat="1" ht="13.5">
      <c r="B651" s="257"/>
      <c r="D651" s="238" t="s">
        <v>206</v>
      </c>
      <c r="E651" s="259" t="s">
        <v>5</v>
      </c>
      <c r="F651" s="260" t="s">
        <v>209</v>
      </c>
      <c r="H651" s="261">
        <v>28</v>
      </c>
      <c r="I651" s="29"/>
      <c r="L651" s="257"/>
      <c r="M651" s="262"/>
      <c r="N651" s="263"/>
      <c r="O651" s="263"/>
      <c r="P651" s="263"/>
      <c r="Q651" s="263"/>
      <c r="R651" s="263"/>
      <c r="S651" s="263"/>
      <c r="T651" s="264"/>
      <c r="AT651" s="259" t="s">
        <v>206</v>
      </c>
      <c r="AU651" s="259" t="s">
        <v>80</v>
      </c>
      <c r="AV651" s="258" t="s">
        <v>203</v>
      </c>
      <c r="AW651" s="258" t="s">
        <v>34</v>
      </c>
      <c r="AX651" s="258" t="s">
        <v>78</v>
      </c>
      <c r="AY651" s="259" t="s">
        <v>196</v>
      </c>
    </row>
    <row r="652" spans="2:65" s="140" customFormat="1" ht="16.5" customHeight="1">
      <c r="B652" s="141"/>
      <c r="C652" s="266" t="s">
        <v>1154</v>
      </c>
      <c r="D652" s="266" t="s">
        <v>297</v>
      </c>
      <c r="E652" s="267" t="s">
        <v>1155</v>
      </c>
      <c r="F652" s="268" t="s">
        <v>1156</v>
      </c>
      <c r="G652" s="269" t="s">
        <v>1157</v>
      </c>
      <c r="H652" s="270">
        <v>0.28</v>
      </c>
      <c r="I652" s="30"/>
      <c r="J652" s="271">
        <f>ROUND(I652*H652,2)</f>
        <v>0</v>
      </c>
      <c r="K652" s="268" t="s">
        <v>202</v>
      </c>
      <c r="L652" s="272"/>
      <c r="M652" s="273" t="s">
        <v>5</v>
      </c>
      <c r="N652" s="274" t="s">
        <v>42</v>
      </c>
      <c r="O652" s="142"/>
      <c r="P652" s="235">
        <f>O652*H652</f>
        <v>0</v>
      </c>
      <c r="Q652" s="235">
        <v>0.00173</v>
      </c>
      <c r="R652" s="235">
        <f>Q652*H652</f>
        <v>0.00048440000000000006</v>
      </c>
      <c r="S652" s="235">
        <v>0</v>
      </c>
      <c r="T652" s="236">
        <f>S652*H652</f>
        <v>0</v>
      </c>
      <c r="AR652" s="128" t="s">
        <v>305</v>
      </c>
      <c r="AT652" s="128" t="s">
        <v>297</v>
      </c>
      <c r="AU652" s="128" t="s">
        <v>80</v>
      </c>
      <c r="AY652" s="128" t="s">
        <v>196</v>
      </c>
      <c r="BE652" s="237">
        <f>IF(N652="základní",J652,0)</f>
        <v>0</v>
      </c>
      <c r="BF652" s="237">
        <f>IF(N652="snížená",J652,0)</f>
        <v>0</v>
      </c>
      <c r="BG652" s="237">
        <f>IF(N652="zákl. přenesená",J652,0)</f>
        <v>0</v>
      </c>
      <c r="BH652" s="237">
        <f>IF(N652="sníž. přenesená",J652,0)</f>
        <v>0</v>
      </c>
      <c r="BI652" s="237">
        <f>IF(N652="nulová",J652,0)</f>
        <v>0</v>
      </c>
      <c r="BJ652" s="128" t="s">
        <v>78</v>
      </c>
      <c r="BK652" s="237">
        <f>ROUND(I652*H652,2)</f>
        <v>0</v>
      </c>
      <c r="BL652" s="128" t="s">
        <v>263</v>
      </c>
      <c r="BM652" s="128" t="s">
        <v>1158</v>
      </c>
    </row>
    <row r="653" spans="2:65" s="140" customFormat="1" ht="16.5" customHeight="1">
      <c r="B653" s="141"/>
      <c r="C653" s="266" t="s">
        <v>779</v>
      </c>
      <c r="D653" s="266" t="s">
        <v>297</v>
      </c>
      <c r="E653" s="267" t="s">
        <v>1159</v>
      </c>
      <c r="F653" s="268" t="s">
        <v>1160</v>
      </c>
      <c r="G653" s="269" t="s">
        <v>1157</v>
      </c>
      <c r="H653" s="270">
        <v>0.28</v>
      </c>
      <c r="I653" s="30"/>
      <c r="J653" s="271">
        <f>ROUND(I653*H653,2)</f>
        <v>0</v>
      </c>
      <c r="K653" s="268" t="s">
        <v>202</v>
      </c>
      <c r="L653" s="272"/>
      <c r="M653" s="273" t="s">
        <v>5</v>
      </c>
      <c r="N653" s="274" t="s">
        <v>42</v>
      </c>
      <c r="O653" s="142"/>
      <c r="P653" s="235">
        <f>O653*H653</f>
        <v>0</v>
      </c>
      <c r="Q653" s="235">
        <v>0.00433</v>
      </c>
      <c r="R653" s="235">
        <f>Q653*H653</f>
        <v>0.0012124</v>
      </c>
      <c r="S653" s="235">
        <v>0</v>
      </c>
      <c r="T653" s="236">
        <f>S653*H653</f>
        <v>0</v>
      </c>
      <c r="AR653" s="128" t="s">
        <v>305</v>
      </c>
      <c r="AT653" s="128" t="s">
        <v>297</v>
      </c>
      <c r="AU653" s="128" t="s">
        <v>80</v>
      </c>
      <c r="AY653" s="128" t="s">
        <v>196</v>
      </c>
      <c r="BE653" s="237">
        <f>IF(N653="základní",J653,0)</f>
        <v>0</v>
      </c>
      <c r="BF653" s="237">
        <f>IF(N653="snížená",J653,0)</f>
        <v>0</v>
      </c>
      <c r="BG653" s="237">
        <f>IF(N653="zákl. přenesená",J653,0)</f>
        <v>0</v>
      </c>
      <c r="BH653" s="237">
        <f>IF(N653="sníž. přenesená",J653,0)</f>
        <v>0</v>
      </c>
      <c r="BI653" s="237">
        <f>IF(N653="nulová",J653,0)</f>
        <v>0</v>
      </c>
      <c r="BJ653" s="128" t="s">
        <v>78</v>
      </c>
      <c r="BK653" s="237">
        <f>ROUND(I653*H653,2)</f>
        <v>0</v>
      </c>
      <c r="BL653" s="128" t="s">
        <v>263</v>
      </c>
      <c r="BM653" s="128" t="s">
        <v>1161</v>
      </c>
    </row>
    <row r="654" spans="2:65" s="140" customFormat="1" ht="16.5" customHeight="1">
      <c r="B654" s="141"/>
      <c r="C654" s="266" t="s">
        <v>1162</v>
      </c>
      <c r="D654" s="266" t="s">
        <v>297</v>
      </c>
      <c r="E654" s="267" t="s">
        <v>1163</v>
      </c>
      <c r="F654" s="268" t="s">
        <v>1164</v>
      </c>
      <c r="G654" s="269" t="s">
        <v>304</v>
      </c>
      <c r="H654" s="270">
        <v>9.8</v>
      </c>
      <c r="I654" s="30"/>
      <c r="J654" s="271">
        <f>ROUND(I654*H654,2)</f>
        <v>0</v>
      </c>
      <c r="K654" s="268" t="s">
        <v>202</v>
      </c>
      <c r="L654" s="272"/>
      <c r="M654" s="273" t="s">
        <v>5</v>
      </c>
      <c r="N654" s="274" t="s">
        <v>42</v>
      </c>
      <c r="O654" s="142"/>
      <c r="P654" s="235">
        <f>O654*H654</f>
        <v>0</v>
      </c>
      <c r="Q654" s="235">
        <v>0.00078</v>
      </c>
      <c r="R654" s="235">
        <f>Q654*H654</f>
        <v>0.007644000000000001</v>
      </c>
      <c r="S654" s="235">
        <v>0</v>
      </c>
      <c r="T654" s="236">
        <f>S654*H654</f>
        <v>0</v>
      </c>
      <c r="AR654" s="128" t="s">
        <v>305</v>
      </c>
      <c r="AT654" s="128" t="s">
        <v>297</v>
      </c>
      <c r="AU654" s="128" t="s">
        <v>80</v>
      </c>
      <c r="AY654" s="128" t="s">
        <v>196</v>
      </c>
      <c r="BE654" s="237">
        <f>IF(N654="základní",J654,0)</f>
        <v>0</v>
      </c>
      <c r="BF654" s="237">
        <f>IF(N654="snížená",J654,0)</f>
        <v>0</v>
      </c>
      <c r="BG654" s="237">
        <f>IF(N654="zákl. přenesená",J654,0)</f>
        <v>0</v>
      </c>
      <c r="BH654" s="237">
        <f>IF(N654="sníž. přenesená",J654,0)</f>
        <v>0</v>
      </c>
      <c r="BI654" s="237">
        <f>IF(N654="nulová",J654,0)</f>
        <v>0</v>
      </c>
      <c r="BJ654" s="128" t="s">
        <v>78</v>
      </c>
      <c r="BK654" s="237">
        <f>ROUND(I654*H654,2)</f>
        <v>0</v>
      </c>
      <c r="BL654" s="128" t="s">
        <v>263</v>
      </c>
      <c r="BM654" s="128" t="s">
        <v>1165</v>
      </c>
    </row>
    <row r="655" spans="2:51" s="243" customFormat="1" ht="13.5">
      <c r="B655" s="242"/>
      <c r="D655" s="238" t="s">
        <v>206</v>
      </c>
      <c r="E655" s="244" t="s">
        <v>5</v>
      </c>
      <c r="F655" s="245" t="s">
        <v>1166</v>
      </c>
      <c r="H655" s="244" t="s">
        <v>5</v>
      </c>
      <c r="I655" s="27"/>
      <c r="L655" s="242"/>
      <c r="M655" s="246"/>
      <c r="N655" s="247"/>
      <c r="O655" s="247"/>
      <c r="P655" s="247"/>
      <c r="Q655" s="247"/>
      <c r="R655" s="247"/>
      <c r="S655" s="247"/>
      <c r="T655" s="248"/>
      <c r="AT655" s="244" t="s">
        <v>206</v>
      </c>
      <c r="AU655" s="244" t="s">
        <v>80</v>
      </c>
      <c r="AV655" s="243" t="s">
        <v>78</v>
      </c>
      <c r="AW655" s="243" t="s">
        <v>34</v>
      </c>
      <c r="AX655" s="243" t="s">
        <v>71</v>
      </c>
      <c r="AY655" s="244" t="s">
        <v>196</v>
      </c>
    </row>
    <row r="656" spans="2:51" s="250" customFormat="1" ht="13.5">
      <c r="B656" s="249"/>
      <c r="D656" s="238" t="s">
        <v>206</v>
      </c>
      <c r="E656" s="251" t="s">
        <v>5</v>
      </c>
      <c r="F656" s="252" t="s">
        <v>1167</v>
      </c>
      <c r="H656" s="253">
        <v>9.8</v>
      </c>
      <c r="I656" s="28"/>
      <c r="L656" s="249"/>
      <c r="M656" s="254"/>
      <c r="N656" s="255"/>
      <c r="O656" s="255"/>
      <c r="P656" s="255"/>
      <c r="Q656" s="255"/>
      <c r="R656" s="255"/>
      <c r="S656" s="255"/>
      <c r="T656" s="256"/>
      <c r="AT656" s="251" t="s">
        <v>206</v>
      </c>
      <c r="AU656" s="251" t="s">
        <v>80</v>
      </c>
      <c r="AV656" s="250" t="s">
        <v>80</v>
      </c>
      <c r="AW656" s="250" t="s">
        <v>34</v>
      </c>
      <c r="AX656" s="250" t="s">
        <v>71</v>
      </c>
      <c r="AY656" s="251" t="s">
        <v>196</v>
      </c>
    </row>
    <row r="657" spans="2:51" s="258" customFormat="1" ht="13.5">
      <c r="B657" s="257"/>
      <c r="D657" s="238" t="s">
        <v>206</v>
      </c>
      <c r="E657" s="259" t="s">
        <v>5</v>
      </c>
      <c r="F657" s="260" t="s">
        <v>209</v>
      </c>
      <c r="H657" s="261">
        <v>9.8</v>
      </c>
      <c r="I657" s="29"/>
      <c r="L657" s="257"/>
      <c r="M657" s="262"/>
      <c r="N657" s="263"/>
      <c r="O657" s="263"/>
      <c r="P657" s="263"/>
      <c r="Q657" s="263"/>
      <c r="R657" s="263"/>
      <c r="S657" s="263"/>
      <c r="T657" s="264"/>
      <c r="AT657" s="259" t="s">
        <v>206</v>
      </c>
      <c r="AU657" s="259" t="s">
        <v>80</v>
      </c>
      <c r="AV657" s="258" t="s">
        <v>203</v>
      </c>
      <c r="AW657" s="258" t="s">
        <v>34</v>
      </c>
      <c r="AX657" s="258" t="s">
        <v>78</v>
      </c>
      <c r="AY657" s="259" t="s">
        <v>196</v>
      </c>
    </row>
    <row r="658" spans="2:65" s="140" customFormat="1" ht="38.25" customHeight="1">
      <c r="B658" s="141"/>
      <c r="C658" s="227" t="s">
        <v>785</v>
      </c>
      <c r="D658" s="227" t="s">
        <v>198</v>
      </c>
      <c r="E658" s="228" t="s">
        <v>1168</v>
      </c>
      <c r="F658" s="229" t="s">
        <v>1169</v>
      </c>
      <c r="G658" s="230" t="s">
        <v>304</v>
      </c>
      <c r="H658" s="231">
        <v>68</v>
      </c>
      <c r="I658" s="26"/>
      <c r="J658" s="232">
        <f>ROUND(I658*H658,2)</f>
        <v>0</v>
      </c>
      <c r="K658" s="229" t="s">
        <v>202</v>
      </c>
      <c r="L658" s="141"/>
      <c r="M658" s="233" t="s">
        <v>5</v>
      </c>
      <c r="N658" s="234" t="s">
        <v>42</v>
      </c>
      <c r="O658" s="142"/>
      <c r="P658" s="235">
        <f>O658*H658</f>
        <v>0</v>
      </c>
      <c r="Q658" s="235">
        <v>0</v>
      </c>
      <c r="R658" s="235">
        <f>Q658*H658</f>
        <v>0</v>
      </c>
      <c r="S658" s="235">
        <v>0.01232</v>
      </c>
      <c r="T658" s="236">
        <f>S658*H658</f>
        <v>0.83776</v>
      </c>
      <c r="AR658" s="128" t="s">
        <v>263</v>
      </c>
      <c r="AT658" s="128" t="s">
        <v>198</v>
      </c>
      <c r="AU658" s="128" t="s">
        <v>80</v>
      </c>
      <c r="AY658" s="128" t="s">
        <v>196</v>
      </c>
      <c r="BE658" s="237">
        <f>IF(N658="základní",J658,0)</f>
        <v>0</v>
      </c>
      <c r="BF658" s="237">
        <f>IF(N658="snížená",J658,0)</f>
        <v>0</v>
      </c>
      <c r="BG658" s="237">
        <f>IF(N658="zákl. přenesená",J658,0)</f>
        <v>0</v>
      </c>
      <c r="BH658" s="237">
        <f>IF(N658="sníž. přenesená",J658,0)</f>
        <v>0</v>
      </c>
      <c r="BI658" s="237">
        <f>IF(N658="nulová",J658,0)</f>
        <v>0</v>
      </c>
      <c r="BJ658" s="128" t="s">
        <v>78</v>
      </c>
      <c r="BK658" s="237">
        <f>ROUND(I658*H658,2)</f>
        <v>0</v>
      </c>
      <c r="BL658" s="128" t="s">
        <v>263</v>
      </c>
      <c r="BM658" s="128" t="s">
        <v>1170</v>
      </c>
    </row>
    <row r="659" spans="2:47" s="140" customFormat="1" ht="94.5">
      <c r="B659" s="141"/>
      <c r="D659" s="238" t="s">
        <v>204</v>
      </c>
      <c r="F659" s="239" t="s">
        <v>1171</v>
      </c>
      <c r="I659" s="22"/>
      <c r="L659" s="141"/>
      <c r="M659" s="240"/>
      <c r="N659" s="142"/>
      <c r="O659" s="142"/>
      <c r="P659" s="142"/>
      <c r="Q659" s="142"/>
      <c r="R659" s="142"/>
      <c r="S659" s="142"/>
      <c r="T659" s="241"/>
      <c r="AT659" s="128" t="s">
        <v>204</v>
      </c>
      <c r="AU659" s="128" t="s">
        <v>80</v>
      </c>
    </row>
    <row r="660" spans="2:65" s="140" customFormat="1" ht="38.25" customHeight="1">
      <c r="B660" s="141"/>
      <c r="C660" s="227" t="s">
        <v>1172</v>
      </c>
      <c r="D660" s="227" t="s">
        <v>198</v>
      </c>
      <c r="E660" s="228" t="s">
        <v>1173</v>
      </c>
      <c r="F660" s="229" t="s">
        <v>1174</v>
      </c>
      <c r="G660" s="230" t="s">
        <v>304</v>
      </c>
      <c r="H660" s="231">
        <v>41</v>
      </c>
      <c r="I660" s="26"/>
      <c r="J660" s="232">
        <f>ROUND(I660*H660,2)</f>
        <v>0</v>
      </c>
      <c r="K660" s="229" t="s">
        <v>202</v>
      </c>
      <c r="L660" s="141"/>
      <c r="M660" s="233" t="s">
        <v>5</v>
      </c>
      <c r="N660" s="234" t="s">
        <v>42</v>
      </c>
      <c r="O660" s="142"/>
      <c r="P660" s="235">
        <f>O660*H660</f>
        <v>0</v>
      </c>
      <c r="Q660" s="235">
        <v>0</v>
      </c>
      <c r="R660" s="235">
        <f>Q660*H660</f>
        <v>0</v>
      </c>
      <c r="S660" s="235">
        <v>0</v>
      </c>
      <c r="T660" s="236">
        <f>S660*H660</f>
        <v>0</v>
      </c>
      <c r="AR660" s="128" t="s">
        <v>263</v>
      </c>
      <c r="AT660" s="128" t="s">
        <v>198</v>
      </c>
      <c r="AU660" s="128" t="s">
        <v>80</v>
      </c>
      <c r="AY660" s="128" t="s">
        <v>196</v>
      </c>
      <c r="BE660" s="237">
        <f>IF(N660="základní",J660,0)</f>
        <v>0</v>
      </c>
      <c r="BF660" s="237">
        <f>IF(N660="snížená",J660,0)</f>
        <v>0</v>
      </c>
      <c r="BG660" s="237">
        <f>IF(N660="zákl. přenesená",J660,0)</f>
        <v>0</v>
      </c>
      <c r="BH660" s="237">
        <f>IF(N660="sníž. přenesená",J660,0)</f>
        <v>0</v>
      </c>
      <c r="BI660" s="237">
        <f>IF(N660="nulová",J660,0)</f>
        <v>0</v>
      </c>
      <c r="BJ660" s="128" t="s">
        <v>78</v>
      </c>
      <c r="BK660" s="237">
        <f>ROUND(I660*H660,2)</f>
        <v>0</v>
      </c>
      <c r="BL660" s="128" t="s">
        <v>263</v>
      </c>
      <c r="BM660" s="128" t="s">
        <v>1175</v>
      </c>
    </row>
    <row r="661" spans="2:47" s="140" customFormat="1" ht="67.5">
      <c r="B661" s="141"/>
      <c r="D661" s="238" t="s">
        <v>204</v>
      </c>
      <c r="F661" s="239" t="s">
        <v>1176</v>
      </c>
      <c r="I661" s="22"/>
      <c r="L661" s="141"/>
      <c r="M661" s="240"/>
      <c r="N661" s="142"/>
      <c r="O661" s="142"/>
      <c r="P661" s="142"/>
      <c r="Q661" s="142"/>
      <c r="R661" s="142"/>
      <c r="S661" s="142"/>
      <c r="T661" s="241"/>
      <c r="AT661" s="128" t="s">
        <v>204</v>
      </c>
      <c r="AU661" s="128" t="s">
        <v>80</v>
      </c>
    </row>
    <row r="662" spans="2:65" s="140" customFormat="1" ht="38.25" customHeight="1">
      <c r="B662" s="141"/>
      <c r="C662" s="227" t="s">
        <v>789</v>
      </c>
      <c r="D662" s="227" t="s">
        <v>198</v>
      </c>
      <c r="E662" s="228" t="s">
        <v>1177</v>
      </c>
      <c r="F662" s="229" t="s">
        <v>1178</v>
      </c>
      <c r="G662" s="230" t="s">
        <v>304</v>
      </c>
      <c r="H662" s="231">
        <v>257.1</v>
      </c>
      <c r="I662" s="26"/>
      <c r="J662" s="232">
        <f>ROUND(I662*H662,2)</f>
        <v>0</v>
      </c>
      <c r="K662" s="229" t="s">
        <v>202</v>
      </c>
      <c r="L662" s="141"/>
      <c r="M662" s="233" t="s">
        <v>5</v>
      </c>
      <c r="N662" s="234" t="s">
        <v>42</v>
      </c>
      <c r="O662" s="142"/>
      <c r="P662" s="235">
        <f>O662*H662</f>
        <v>0</v>
      </c>
      <c r="Q662" s="235">
        <v>0</v>
      </c>
      <c r="R662" s="235">
        <f>Q662*H662</f>
        <v>0</v>
      </c>
      <c r="S662" s="235">
        <v>0</v>
      </c>
      <c r="T662" s="236">
        <f>S662*H662</f>
        <v>0</v>
      </c>
      <c r="AR662" s="128" t="s">
        <v>263</v>
      </c>
      <c r="AT662" s="128" t="s">
        <v>198</v>
      </c>
      <c r="AU662" s="128" t="s">
        <v>80</v>
      </c>
      <c r="AY662" s="128" t="s">
        <v>196</v>
      </c>
      <c r="BE662" s="237">
        <f>IF(N662="základní",J662,0)</f>
        <v>0</v>
      </c>
      <c r="BF662" s="237">
        <f>IF(N662="snížená",J662,0)</f>
        <v>0</v>
      </c>
      <c r="BG662" s="237">
        <f>IF(N662="zákl. přenesená",J662,0)</f>
        <v>0</v>
      </c>
      <c r="BH662" s="237">
        <f>IF(N662="sníž. přenesená",J662,0)</f>
        <v>0</v>
      </c>
      <c r="BI662" s="237">
        <f>IF(N662="nulová",J662,0)</f>
        <v>0</v>
      </c>
      <c r="BJ662" s="128" t="s">
        <v>78</v>
      </c>
      <c r="BK662" s="237">
        <f>ROUND(I662*H662,2)</f>
        <v>0</v>
      </c>
      <c r="BL662" s="128" t="s">
        <v>263</v>
      </c>
      <c r="BM662" s="128" t="s">
        <v>1179</v>
      </c>
    </row>
    <row r="663" spans="2:47" s="140" customFormat="1" ht="67.5">
      <c r="B663" s="141"/>
      <c r="D663" s="238" t="s">
        <v>204</v>
      </c>
      <c r="F663" s="239" t="s">
        <v>1176</v>
      </c>
      <c r="I663" s="22"/>
      <c r="L663" s="141"/>
      <c r="M663" s="240"/>
      <c r="N663" s="142"/>
      <c r="O663" s="142"/>
      <c r="P663" s="142"/>
      <c r="Q663" s="142"/>
      <c r="R663" s="142"/>
      <c r="S663" s="142"/>
      <c r="T663" s="241"/>
      <c r="AT663" s="128" t="s">
        <v>204</v>
      </c>
      <c r="AU663" s="128" t="s">
        <v>80</v>
      </c>
    </row>
    <row r="664" spans="2:65" s="140" customFormat="1" ht="38.25" customHeight="1">
      <c r="B664" s="141"/>
      <c r="C664" s="227" t="s">
        <v>1180</v>
      </c>
      <c r="D664" s="227" t="s">
        <v>198</v>
      </c>
      <c r="E664" s="228" t="s">
        <v>1181</v>
      </c>
      <c r="F664" s="229" t="s">
        <v>1182</v>
      </c>
      <c r="G664" s="230" t="s">
        <v>304</v>
      </c>
      <c r="H664" s="231">
        <v>259</v>
      </c>
      <c r="I664" s="26"/>
      <c r="J664" s="232">
        <f>ROUND(I664*H664,2)</f>
        <v>0</v>
      </c>
      <c r="K664" s="229" t="s">
        <v>202</v>
      </c>
      <c r="L664" s="141"/>
      <c r="M664" s="233" t="s">
        <v>5</v>
      </c>
      <c r="N664" s="234" t="s">
        <v>42</v>
      </c>
      <c r="O664" s="142"/>
      <c r="P664" s="235">
        <f>O664*H664</f>
        <v>0</v>
      </c>
      <c r="Q664" s="235">
        <v>0</v>
      </c>
      <c r="R664" s="235">
        <f>Q664*H664</f>
        <v>0</v>
      </c>
      <c r="S664" s="235">
        <v>0</v>
      </c>
      <c r="T664" s="236">
        <f>S664*H664</f>
        <v>0</v>
      </c>
      <c r="AR664" s="128" t="s">
        <v>263</v>
      </c>
      <c r="AT664" s="128" t="s">
        <v>198</v>
      </c>
      <c r="AU664" s="128" t="s">
        <v>80</v>
      </c>
      <c r="AY664" s="128" t="s">
        <v>196</v>
      </c>
      <c r="BE664" s="237">
        <f>IF(N664="základní",J664,0)</f>
        <v>0</v>
      </c>
      <c r="BF664" s="237">
        <f>IF(N664="snížená",J664,0)</f>
        <v>0</v>
      </c>
      <c r="BG664" s="237">
        <f>IF(N664="zákl. přenesená",J664,0)</f>
        <v>0</v>
      </c>
      <c r="BH664" s="237">
        <f>IF(N664="sníž. přenesená",J664,0)</f>
        <v>0</v>
      </c>
      <c r="BI664" s="237">
        <f>IF(N664="nulová",J664,0)</f>
        <v>0</v>
      </c>
      <c r="BJ664" s="128" t="s">
        <v>78</v>
      </c>
      <c r="BK664" s="237">
        <f>ROUND(I664*H664,2)</f>
        <v>0</v>
      </c>
      <c r="BL664" s="128" t="s">
        <v>263</v>
      </c>
      <c r="BM664" s="128" t="s">
        <v>1183</v>
      </c>
    </row>
    <row r="665" spans="2:47" s="140" customFormat="1" ht="67.5">
      <c r="B665" s="141"/>
      <c r="D665" s="238" t="s">
        <v>204</v>
      </c>
      <c r="F665" s="239" t="s">
        <v>1176</v>
      </c>
      <c r="I665" s="22"/>
      <c r="L665" s="141"/>
      <c r="M665" s="240"/>
      <c r="N665" s="142"/>
      <c r="O665" s="142"/>
      <c r="P665" s="142"/>
      <c r="Q665" s="142"/>
      <c r="R665" s="142"/>
      <c r="S665" s="142"/>
      <c r="T665" s="241"/>
      <c r="AT665" s="128" t="s">
        <v>204</v>
      </c>
      <c r="AU665" s="128" t="s">
        <v>80</v>
      </c>
    </row>
    <row r="666" spans="2:65" s="140" customFormat="1" ht="38.25" customHeight="1">
      <c r="B666" s="141"/>
      <c r="C666" s="227" t="s">
        <v>792</v>
      </c>
      <c r="D666" s="227" t="s">
        <v>198</v>
      </c>
      <c r="E666" s="228" t="s">
        <v>1184</v>
      </c>
      <c r="F666" s="229" t="s">
        <v>1185</v>
      </c>
      <c r="G666" s="230" t="s">
        <v>304</v>
      </c>
      <c r="H666" s="231">
        <v>75.6</v>
      </c>
      <c r="I666" s="26"/>
      <c r="J666" s="232">
        <f>ROUND(I666*H666,2)</f>
        <v>0</v>
      </c>
      <c r="K666" s="229" t="s">
        <v>202</v>
      </c>
      <c r="L666" s="141"/>
      <c r="M666" s="233" t="s">
        <v>5</v>
      </c>
      <c r="N666" s="234" t="s">
        <v>42</v>
      </c>
      <c r="O666" s="142"/>
      <c r="P666" s="235">
        <f>O666*H666</f>
        <v>0</v>
      </c>
      <c r="Q666" s="235">
        <v>0</v>
      </c>
      <c r="R666" s="235">
        <f>Q666*H666</f>
        <v>0</v>
      </c>
      <c r="S666" s="235">
        <v>0</v>
      </c>
      <c r="T666" s="236">
        <f>S666*H666</f>
        <v>0</v>
      </c>
      <c r="AR666" s="128" t="s">
        <v>263</v>
      </c>
      <c r="AT666" s="128" t="s">
        <v>198</v>
      </c>
      <c r="AU666" s="128" t="s">
        <v>80</v>
      </c>
      <c r="AY666" s="128" t="s">
        <v>196</v>
      </c>
      <c r="BE666" s="237">
        <f>IF(N666="základní",J666,0)</f>
        <v>0</v>
      </c>
      <c r="BF666" s="237">
        <f>IF(N666="snížená",J666,0)</f>
        <v>0</v>
      </c>
      <c r="BG666" s="237">
        <f>IF(N666="zákl. přenesená",J666,0)</f>
        <v>0</v>
      </c>
      <c r="BH666" s="237">
        <f>IF(N666="sníž. přenesená",J666,0)</f>
        <v>0</v>
      </c>
      <c r="BI666" s="237">
        <f>IF(N666="nulová",J666,0)</f>
        <v>0</v>
      </c>
      <c r="BJ666" s="128" t="s">
        <v>78</v>
      </c>
      <c r="BK666" s="237">
        <f>ROUND(I666*H666,2)</f>
        <v>0</v>
      </c>
      <c r="BL666" s="128" t="s">
        <v>263</v>
      </c>
      <c r="BM666" s="128" t="s">
        <v>1186</v>
      </c>
    </row>
    <row r="667" spans="2:47" s="140" customFormat="1" ht="67.5">
      <c r="B667" s="141"/>
      <c r="D667" s="238" t="s">
        <v>204</v>
      </c>
      <c r="F667" s="239" t="s">
        <v>1176</v>
      </c>
      <c r="I667" s="22"/>
      <c r="L667" s="141"/>
      <c r="M667" s="240"/>
      <c r="N667" s="142"/>
      <c r="O667" s="142"/>
      <c r="P667" s="142"/>
      <c r="Q667" s="142"/>
      <c r="R667" s="142"/>
      <c r="S667" s="142"/>
      <c r="T667" s="241"/>
      <c r="AT667" s="128" t="s">
        <v>204</v>
      </c>
      <c r="AU667" s="128" t="s">
        <v>80</v>
      </c>
    </row>
    <row r="668" spans="2:65" s="140" customFormat="1" ht="25.5" customHeight="1">
      <c r="B668" s="141"/>
      <c r="C668" s="227" t="s">
        <v>1187</v>
      </c>
      <c r="D668" s="227" t="s">
        <v>198</v>
      </c>
      <c r="E668" s="228" t="s">
        <v>1188</v>
      </c>
      <c r="F668" s="229" t="s">
        <v>1189</v>
      </c>
      <c r="G668" s="230" t="s">
        <v>330</v>
      </c>
      <c r="H668" s="231">
        <v>27.5</v>
      </c>
      <c r="I668" s="26"/>
      <c r="J668" s="232">
        <f>ROUND(I668*H668,2)</f>
        <v>0</v>
      </c>
      <c r="K668" s="229" t="s">
        <v>202</v>
      </c>
      <c r="L668" s="141"/>
      <c r="M668" s="233" t="s">
        <v>5</v>
      </c>
      <c r="N668" s="234" t="s">
        <v>42</v>
      </c>
      <c r="O668" s="142"/>
      <c r="P668" s="235">
        <f>O668*H668</f>
        <v>0</v>
      </c>
      <c r="Q668" s="235">
        <v>0</v>
      </c>
      <c r="R668" s="235">
        <f>Q668*H668</f>
        <v>0</v>
      </c>
      <c r="S668" s="235">
        <v>0</v>
      </c>
      <c r="T668" s="236">
        <f>S668*H668</f>
        <v>0</v>
      </c>
      <c r="AR668" s="128" t="s">
        <v>263</v>
      </c>
      <c r="AT668" s="128" t="s">
        <v>198</v>
      </c>
      <c r="AU668" s="128" t="s">
        <v>80</v>
      </c>
      <c r="AY668" s="128" t="s">
        <v>196</v>
      </c>
      <c r="BE668" s="237">
        <f>IF(N668="základní",J668,0)</f>
        <v>0</v>
      </c>
      <c r="BF668" s="237">
        <f>IF(N668="snížená",J668,0)</f>
        <v>0</v>
      </c>
      <c r="BG668" s="237">
        <f>IF(N668="zákl. přenesená",J668,0)</f>
        <v>0</v>
      </c>
      <c r="BH668" s="237">
        <f>IF(N668="sníž. přenesená",J668,0)</f>
        <v>0</v>
      </c>
      <c r="BI668" s="237">
        <f>IF(N668="nulová",J668,0)</f>
        <v>0</v>
      </c>
      <c r="BJ668" s="128" t="s">
        <v>78</v>
      </c>
      <c r="BK668" s="237">
        <f>ROUND(I668*H668,2)</f>
        <v>0</v>
      </c>
      <c r="BL668" s="128" t="s">
        <v>263</v>
      </c>
      <c r="BM668" s="128" t="s">
        <v>1190</v>
      </c>
    </row>
    <row r="669" spans="2:47" s="140" customFormat="1" ht="67.5">
      <c r="B669" s="141"/>
      <c r="D669" s="238" t="s">
        <v>204</v>
      </c>
      <c r="F669" s="239" t="s">
        <v>1191</v>
      </c>
      <c r="I669" s="22"/>
      <c r="L669" s="141"/>
      <c r="M669" s="240"/>
      <c r="N669" s="142"/>
      <c r="O669" s="142"/>
      <c r="P669" s="142"/>
      <c r="Q669" s="142"/>
      <c r="R669" s="142"/>
      <c r="S669" s="142"/>
      <c r="T669" s="241"/>
      <c r="AT669" s="128" t="s">
        <v>204</v>
      </c>
      <c r="AU669" s="128" t="s">
        <v>80</v>
      </c>
    </row>
    <row r="670" spans="2:65" s="140" customFormat="1" ht="38.25" customHeight="1">
      <c r="B670" s="141"/>
      <c r="C670" s="227" t="s">
        <v>796</v>
      </c>
      <c r="D670" s="227" t="s">
        <v>198</v>
      </c>
      <c r="E670" s="228" t="s">
        <v>1192</v>
      </c>
      <c r="F670" s="229" t="s">
        <v>1193</v>
      </c>
      <c r="G670" s="230" t="s">
        <v>330</v>
      </c>
      <c r="H670" s="231">
        <v>15.288</v>
      </c>
      <c r="I670" s="26"/>
      <c r="J670" s="232">
        <f>ROUND(I670*H670,2)</f>
        <v>0</v>
      </c>
      <c r="K670" s="229" t="s">
        <v>202</v>
      </c>
      <c r="L670" s="141"/>
      <c r="M670" s="233" t="s">
        <v>5</v>
      </c>
      <c r="N670" s="234" t="s">
        <v>42</v>
      </c>
      <c r="O670" s="142"/>
      <c r="P670" s="235">
        <f>O670*H670</f>
        <v>0</v>
      </c>
      <c r="Q670" s="235">
        <v>0</v>
      </c>
      <c r="R670" s="235">
        <f>Q670*H670</f>
        <v>0</v>
      </c>
      <c r="S670" s="235">
        <v>0.007</v>
      </c>
      <c r="T670" s="236">
        <f>S670*H670</f>
        <v>0.107016</v>
      </c>
      <c r="AR670" s="128" t="s">
        <v>263</v>
      </c>
      <c r="AT670" s="128" t="s">
        <v>198</v>
      </c>
      <c r="AU670" s="128" t="s">
        <v>80</v>
      </c>
      <c r="AY670" s="128" t="s">
        <v>196</v>
      </c>
      <c r="BE670" s="237">
        <f>IF(N670="základní",J670,0)</f>
        <v>0</v>
      </c>
      <c r="BF670" s="237">
        <f>IF(N670="snížená",J670,0)</f>
        <v>0</v>
      </c>
      <c r="BG670" s="237">
        <f>IF(N670="zákl. přenesená",J670,0)</f>
        <v>0</v>
      </c>
      <c r="BH670" s="237">
        <f>IF(N670="sníž. přenesená",J670,0)</f>
        <v>0</v>
      </c>
      <c r="BI670" s="237">
        <f>IF(N670="nulová",J670,0)</f>
        <v>0</v>
      </c>
      <c r="BJ670" s="128" t="s">
        <v>78</v>
      </c>
      <c r="BK670" s="237">
        <f>ROUND(I670*H670,2)</f>
        <v>0</v>
      </c>
      <c r="BL670" s="128" t="s">
        <v>263</v>
      </c>
      <c r="BM670" s="128" t="s">
        <v>1194</v>
      </c>
    </row>
    <row r="671" spans="2:47" s="140" customFormat="1" ht="54">
      <c r="B671" s="141"/>
      <c r="D671" s="238" t="s">
        <v>204</v>
      </c>
      <c r="F671" s="239" t="s">
        <v>1195</v>
      </c>
      <c r="I671" s="22"/>
      <c r="L671" s="141"/>
      <c r="M671" s="240"/>
      <c r="N671" s="142"/>
      <c r="O671" s="142"/>
      <c r="P671" s="142"/>
      <c r="Q671" s="142"/>
      <c r="R671" s="142"/>
      <c r="S671" s="142"/>
      <c r="T671" s="241"/>
      <c r="AT671" s="128" t="s">
        <v>204</v>
      </c>
      <c r="AU671" s="128" t="s">
        <v>80</v>
      </c>
    </row>
    <row r="672" spans="2:51" s="243" customFormat="1" ht="13.5">
      <c r="B672" s="242"/>
      <c r="D672" s="238" t="s">
        <v>206</v>
      </c>
      <c r="E672" s="244" t="s">
        <v>5</v>
      </c>
      <c r="F672" s="245" t="s">
        <v>1196</v>
      </c>
      <c r="H672" s="244" t="s">
        <v>5</v>
      </c>
      <c r="I672" s="27"/>
      <c r="L672" s="242"/>
      <c r="M672" s="246"/>
      <c r="N672" s="247"/>
      <c r="O672" s="247"/>
      <c r="P672" s="247"/>
      <c r="Q672" s="247"/>
      <c r="R672" s="247"/>
      <c r="S672" s="247"/>
      <c r="T672" s="248"/>
      <c r="AT672" s="244" t="s">
        <v>206</v>
      </c>
      <c r="AU672" s="244" t="s">
        <v>80</v>
      </c>
      <c r="AV672" s="243" t="s">
        <v>78</v>
      </c>
      <c r="AW672" s="243" t="s">
        <v>34</v>
      </c>
      <c r="AX672" s="243" t="s">
        <v>71</v>
      </c>
      <c r="AY672" s="244" t="s">
        <v>196</v>
      </c>
    </row>
    <row r="673" spans="2:51" s="250" customFormat="1" ht="13.5">
      <c r="B673" s="249"/>
      <c r="D673" s="238" t="s">
        <v>206</v>
      </c>
      <c r="E673" s="251" t="s">
        <v>5</v>
      </c>
      <c r="F673" s="252" t="s">
        <v>1197</v>
      </c>
      <c r="H673" s="253">
        <v>15.288</v>
      </c>
      <c r="I673" s="28"/>
      <c r="L673" s="249"/>
      <c r="M673" s="254"/>
      <c r="N673" s="255"/>
      <c r="O673" s="255"/>
      <c r="P673" s="255"/>
      <c r="Q673" s="255"/>
      <c r="R673" s="255"/>
      <c r="S673" s="255"/>
      <c r="T673" s="256"/>
      <c r="AT673" s="251" t="s">
        <v>206</v>
      </c>
      <c r="AU673" s="251" t="s">
        <v>80</v>
      </c>
      <c r="AV673" s="250" t="s">
        <v>80</v>
      </c>
      <c r="AW673" s="250" t="s">
        <v>34</v>
      </c>
      <c r="AX673" s="250" t="s">
        <v>71</v>
      </c>
      <c r="AY673" s="251" t="s">
        <v>196</v>
      </c>
    </row>
    <row r="674" spans="2:51" s="258" customFormat="1" ht="13.5">
      <c r="B674" s="257"/>
      <c r="D674" s="238" t="s">
        <v>206</v>
      </c>
      <c r="E674" s="259" t="s">
        <v>5</v>
      </c>
      <c r="F674" s="260" t="s">
        <v>209</v>
      </c>
      <c r="H674" s="261">
        <v>15.288</v>
      </c>
      <c r="I674" s="29"/>
      <c r="L674" s="257"/>
      <c r="M674" s="262"/>
      <c r="N674" s="263"/>
      <c r="O674" s="263"/>
      <c r="P674" s="263"/>
      <c r="Q674" s="263"/>
      <c r="R674" s="263"/>
      <c r="S674" s="263"/>
      <c r="T674" s="264"/>
      <c r="AT674" s="259" t="s">
        <v>206</v>
      </c>
      <c r="AU674" s="259" t="s">
        <v>80</v>
      </c>
      <c r="AV674" s="258" t="s">
        <v>203</v>
      </c>
      <c r="AW674" s="258" t="s">
        <v>34</v>
      </c>
      <c r="AX674" s="258" t="s">
        <v>78</v>
      </c>
      <c r="AY674" s="259" t="s">
        <v>196</v>
      </c>
    </row>
    <row r="675" spans="2:65" s="140" customFormat="1" ht="25.5" customHeight="1">
      <c r="B675" s="141"/>
      <c r="C675" s="227" t="s">
        <v>1198</v>
      </c>
      <c r="D675" s="227" t="s">
        <v>198</v>
      </c>
      <c r="E675" s="228" t="s">
        <v>1199</v>
      </c>
      <c r="F675" s="229" t="s">
        <v>1200</v>
      </c>
      <c r="G675" s="230" t="s">
        <v>330</v>
      </c>
      <c r="H675" s="231">
        <v>367.135</v>
      </c>
      <c r="I675" s="26"/>
      <c r="J675" s="232">
        <f>ROUND(I675*H675,2)</f>
        <v>0</v>
      </c>
      <c r="K675" s="229" t="s">
        <v>202</v>
      </c>
      <c r="L675" s="141"/>
      <c r="M675" s="233" t="s">
        <v>5</v>
      </c>
      <c r="N675" s="234" t="s">
        <v>42</v>
      </c>
      <c r="O675" s="142"/>
      <c r="P675" s="235">
        <f>O675*H675</f>
        <v>0</v>
      </c>
      <c r="Q675" s="235">
        <v>0</v>
      </c>
      <c r="R675" s="235">
        <f>Q675*H675</f>
        <v>0</v>
      </c>
      <c r="S675" s="235">
        <v>0</v>
      </c>
      <c r="T675" s="236">
        <f>S675*H675</f>
        <v>0</v>
      </c>
      <c r="AR675" s="128" t="s">
        <v>263</v>
      </c>
      <c r="AT675" s="128" t="s">
        <v>198</v>
      </c>
      <c r="AU675" s="128" t="s">
        <v>80</v>
      </c>
      <c r="AY675" s="128" t="s">
        <v>196</v>
      </c>
      <c r="BE675" s="237">
        <f>IF(N675="základní",J675,0)</f>
        <v>0</v>
      </c>
      <c r="BF675" s="237">
        <f>IF(N675="snížená",J675,0)</f>
        <v>0</v>
      </c>
      <c r="BG675" s="237">
        <f>IF(N675="zákl. přenesená",J675,0)</f>
        <v>0</v>
      </c>
      <c r="BH675" s="237">
        <f>IF(N675="sníž. přenesená",J675,0)</f>
        <v>0</v>
      </c>
      <c r="BI675" s="237">
        <f>IF(N675="nulová",J675,0)</f>
        <v>0</v>
      </c>
      <c r="BJ675" s="128" t="s">
        <v>78</v>
      </c>
      <c r="BK675" s="237">
        <f>ROUND(I675*H675,2)</f>
        <v>0</v>
      </c>
      <c r="BL675" s="128" t="s">
        <v>263</v>
      </c>
      <c r="BM675" s="128" t="s">
        <v>1201</v>
      </c>
    </row>
    <row r="676" spans="2:47" s="140" customFormat="1" ht="67.5">
      <c r="B676" s="141"/>
      <c r="D676" s="238" t="s">
        <v>204</v>
      </c>
      <c r="F676" s="239" t="s">
        <v>1191</v>
      </c>
      <c r="I676" s="22"/>
      <c r="L676" s="141"/>
      <c r="M676" s="240"/>
      <c r="N676" s="142"/>
      <c r="O676" s="142"/>
      <c r="P676" s="142"/>
      <c r="Q676" s="142"/>
      <c r="R676" s="142"/>
      <c r="S676" s="142"/>
      <c r="T676" s="241"/>
      <c r="AT676" s="128" t="s">
        <v>204</v>
      </c>
      <c r="AU676" s="128" t="s">
        <v>80</v>
      </c>
    </row>
    <row r="677" spans="2:65" s="140" customFormat="1" ht="16.5" customHeight="1">
      <c r="B677" s="141"/>
      <c r="C677" s="266" t="s">
        <v>799</v>
      </c>
      <c r="D677" s="266" t="s">
        <v>297</v>
      </c>
      <c r="E677" s="267" t="s">
        <v>1202</v>
      </c>
      <c r="F677" s="268" t="s">
        <v>1203</v>
      </c>
      <c r="G677" s="269" t="s">
        <v>201</v>
      </c>
      <c r="H677" s="270">
        <v>4.75</v>
      </c>
      <c r="I677" s="30"/>
      <c r="J677" s="271">
        <f>ROUND(I677*H677,2)</f>
        <v>0</v>
      </c>
      <c r="K677" s="268" t="s">
        <v>202</v>
      </c>
      <c r="L677" s="272"/>
      <c r="M677" s="273" t="s">
        <v>5</v>
      </c>
      <c r="N677" s="274" t="s">
        <v>42</v>
      </c>
      <c r="O677" s="142"/>
      <c r="P677" s="235">
        <f>O677*H677</f>
        <v>0</v>
      </c>
      <c r="Q677" s="235">
        <v>0.55</v>
      </c>
      <c r="R677" s="235">
        <f>Q677*H677</f>
        <v>2.6125000000000003</v>
      </c>
      <c r="S677" s="235">
        <v>0</v>
      </c>
      <c r="T677" s="236">
        <f>S677*H677</f>
        <v>0</v>
      </c>
      <c r="AR677" s="128" t="s">
        <v>305</v>
      </c>
      <c r="AT677" s="128" t="s">
        <v>297</v>
      </c>
      <c r="AU677" s="128" t="s">
        <v>80</v>
      </c>
      <c r="AY677" s="128" t="s">
        <v>196</v>
      </c>
      <c r="BE677" s="237">
        <f>IF(N677="základní",J677,0)</f>
        <v>0</v>
      </c>
      <c r="BF677" s="237">
        <f>IF(N677="snížená",J677,0)</f>
        <v>0</v>
      </c>
      <c r="BG677" s="237">
        <f>IF(N677="zákl. přenesená",J677,0)</f>
        <v>0</v>
      </c>
      <c r="BH677" s="237">
        <f>IF(N677="sníž. přenesená",J677,0)</f>
        <v>0</v>
      </c>
      <c r="BI677" s="237">
        <f>IF(N677="nulová",J677,0)</f>
        <v>0</v>
      </c>
      <c r="BJ677" s="128" t="s">
        <v>78</v>
      </c>
      <c r="BK677" s="237">
        <f>ROUND(I677*H677,2)</f>
        <v>0</v>
      </c>
      <c r="BL677" s="128" t="s">
        <v>263</v>
      </c>
      <c r="BM677" s="128" t="s">
        <v>1204</v>
      </c>
    </row>
    <row r="678" spans="2:65" s="140" customFormat="1" ht="16.5" customHeight="1">
      <c r="B678" s="141"/>
      <c r="C678" s="227" t="s">
        <v>1205</v>
      </c>
      <c r="D678" s="227" t="s">
        <v>198</v>
      </c>
      <c r="E678" s="228" t="s">
        <v>1206</v>
      </c>
      <c r="F678" s="229" t="s">
        <v>1207</v>
      </c>
      <c r="G678" s="230" t="s">
        <v>304</v>
      </c>
      <c r="H678" s="231">
        <v>367.135</v>
      </c>
      <c r="I678" s="26"/>
      <c r="J678" s="232">
        <f>ROUND(I678*H678,2)</f>
        <v>0</v>
      </c>
      <c r="K678" s="229" t="s">
        <v>202</v>
      </c>
      <c r="L678" s="141"/>
      <c r="M678" s="233" t="s">
        <v>5</v>
      </c>
      <c r="N678" s="234" t="s">
        <v>42</v>
      </c>
      <c r="O678" s="142"/>
      <c r="P678" s="235">
        <f>O678*H678</f>
        <v>0</v>
      </c>
      <c r="Q678" s="235">
        <v>0</v>
      </c>
      <c r="R678" s="235">
        <f>Q678*H678</f>
        <v>0</v>
      </c>
      <c r="S678" s="235">
        <v>0</v>
      </c>
      <c r="T678" s="236">
        <f>S678*H678</f>
        <v>0</v>
      </c>
      <c r="AR678" s="128" t="s">
        <v>263</v>
      </c>
      <c r="AT678" s="128" t="s">
        <v>198</v>
      </c>
      <c r="AU678" s="128" t="s">
        <v>80</v>
      </c>
      <c r="AY678" s="128" t="s">
        <v>196</v>
      </c>
      <c r="BE678" s="237">
        <f>IF(N678="základní",J678,0)</f>
        <v>0</v>
      </c>
      <c r="BF678" s="237">
        <f>IF(N678="snížená",J678,0)</f>
        <v>0</v>
      </c>
      <c r="BG678" s="237">
        <f>IF(N678="zákl. přenesená",J678,0)</f>
        <v>0</v>
      </c>
      <c r="BH678" s="237">
        <f>IF(N678="sníž. přenesená",J678,0)</f>
        <v>0</v>
      </c>
      <c r="BI678" s="237">
        <f>IF(N678="nulová",J678,0)</f>
        <v>0</v>
      </c>
      <c r="BJ678" s="128" t="s">
        <v>78</v>
      </c>
      <c r="BK678" s="237">
        <f>ROUND(I678*H678,2)</f>
        <v>0</v>
      </c>
      <c r="BL678" s="128" t="s">
        <v>263</v>
      </c>
      <c r="BM678" s="128" t="s">
        <v>1208</v>
      </c>
    </row>
    <row r="679" spans="2:47" s="140" customFormat="1" ht="67.5">
      <c r="B679" s="141"/>
      <c r="D679" s="238" t="s">
        <v>204</v>
      </c>
      <c r="F679" s="239" t="s">
        <v>1191</v>
      </c>
      <c r="I679" s="22"/>
      <c r="L679" s="141"/>
      <c r="M679" s="240"/>
      <c r="N679" s="142"/>
      <c r="O679" s="142"/>
      <c r="P679" s="142"/>
      <c r="Q679" s="142"/>
      <c r="R679" s="142"/>
      <c r="S679" s="142"/>
      <c r="T679" s="241"/>
      <c r="AT679" s="128" t="s">
        <v>204</v>
      </c>
      <c r="AU679" s="128" t="s">
        <v>80</v>
      </c>
    </row>
    <row r="680" spans="2:65" s="140" customFormat="1" ht="16.5" customHeight="1">
      <c r="B680" s="141"/>
      <c r="C680" s="266" t="s">
        <v>805</v>
      </c>
      <c r="D680" s="266" t="s">
        <v>297</v>
      </c>
      <c r="E680" s="267" t="s">
        <v>1209</v>
      </c>
      <c r="F680" s="268" t="s">
        <v>1210</v>
      </c>
      <c r="G680" s="269" t="s">
        <v>201</v>
      </c>
      <c r="H680" s="270">
        <v>0.75</v>
      </c>
      <c r="I680" s="30"/>
      <c r="J680" s="271">
        <f>ROUND(I680*H680,2)</f>
        <v>0</v>
      </c>
      <c r="K680" s="268" t="s">
        <v>202</v>
      </c>
      <c r="L680" s="272"/>
      <c r="M680" s="273" t="s">
        <v>5</v>
      </c>
      <c r="N680" s="274" t="s">
        <v>42</v>
      </c>
      <c r="O680" s="142"/>
      <c r="P680" s="235">
        <f>O680*H680</f>
        <v>0</v>
      </c>
      <c r="Q680" s="235">
        <v>0.55</v>
      </c>
      <c r="R680" s="235">
        <f>Q680*H680</f>
        <v>0.41250000000000003</v>
      </c>
      <c r="S680" s="235">
        <v>0</v>
      </c>
      <c r="T680" s="236">
        <f>S680*H680</f>
        <v>0</v>
      </c>
      <c r="AR680" s="128" t="s">
        <v>305</v>
      </c>
      <c r="AT680" s="128" t="s">
        <v>297</v>
      </c>
      <c r="AU680" s="128" t="s">
        <v>80</v>
      </c>
      <c r="AY680" s="128" t="s">
        <v>196</v>
      </c>
      <c r="BE680" s="237">
        <f>IF(N680="základní",J680,0)</f>
        <v>0</v>
      </c>
      <c r="BF680" s="237">
        <f>IF(N680="snížená",J680,0)</f>
        <v>0</v>
      </c>
      <c r="BG680" s="237">
        <f>IF(N680="zákl. přenesená",J680,0)</f>
        <v>0</v>
      </c>
      <c r="BH680" s="237">
        <f>IF(N680="sníž. přenesená",J680,0)</f>
        <v>0</v>
      </c>
      <c r="BI680" s="237">
        <f>IF(N680="nulová",J680,0)</f>
        <v>0</v>
      </c>
      <c r="BJ680" s="128" t="s">
        <v>78</v>
      </c>
      <c r="BK680" s="237">
        <f>ROUND(I680*H680,2)</f>
        <v>0</v>
      </c>
      <c r="BL680" s="128" t="s">
        <v>263</v>
      </c>
      <c r="BM680" s="128" t="s">
        <v>1211</v>
      </c>
    </row>
    <row r="681" spans="2:65" s="140" customFormat="1" ht="38.25" customHeight="1">
      <c r="B681" s="141"/>
      <c r="C681" s="227" t="s">
        <v>1212</v>
      </c>
      <c r="D681" s="227" t="s">
        <v>198</v>
      </c>
      <c r="E681" s="228" t="s">
        <v>1213</v>
      </c>
      <c r="F681" s="229" t="s">
        <v>1214</v>
      </c>
      <c r="G681" s="230" t="s">
        <v>330</v>
      </c>
      <c r="H681" s="231">
        <v>56.875</v>
      </c>
      <c r="I681" s="26"/>
      <c r="J681" s="232">
        <f>ROUND(I681*H681,2)</f>
        <v>0</v>
      </c>
      <c r="K681" s="229" t="s">
        <v>202</v>
      </c>
      <c r="L681" s="141"/>
      <c r="M681" s="233" t="s">
        <v>5</v>
      </c>
      <c r="N681" s="234" t="s">
        <v>42</v>
      </c>
      <c r="O681" s="142"/>
      <c r="P681" s="235">
        <f>O681*H681</f>
        <v>0</v>
      </c>
      <c r="Q681" s="235">
        <v>0</v>
      </c>
      <c r="R681" s="235">
        <f>Q681*H681</f>
        <v>0</v>
      </c>
      <c r="S681" s="235">
        <v>0.007</v>
      </c>
      <c r="T681" s="236">
        <f>S681*H681</f>
        <v>0.398125</v>
      </c>
      <c r="AR681" s="128" t="s">
        <v>263</v>
      </c>
      <c r="AT681" s="128" t="s">
        <v>198</v>
      </c>
      <c r="AU681" s="128" t="s">
        <v>80</v>
      </c>
      <c r="AY681" s="128" t="s">
        <v>196</v>
      </c>
      <c r="BE681" s="237">
        <f>IF(N681="základní",J681,0)</f>
        <v>0</v>
      </c>
      <c r="BF681" s="237">
        <f>IF(N681="snížená",J681,0)</f>
        <v>0</v>
      </c>
      <c r="BG681" s="237">
        <f>IF(N681="zákl. přenesená",J681,0)</f>
        <v>0</v>
      </c>
      <c r="BH681" s="237">
        <f>IF(N681="sníž. přenesená",J681,0)</f>
        <v>0</v>
      </c>
      <c r="BI681" s="237">
        <f>IF(N681="nulová",J681,0)</f>
        <v>0</v>
      </c>
      <c r="BJ681" s="128" t="s">
        <v>78</v>
      </c>
      <c r="BK681" s="237">
        <f>ROUND(I681*H681,2)</f>
        <v>0</v>
      </c>
      <c r="BL681" s="128" t="s">
        <v>263</v>
      </c>
      <c r="BM681" s="128" t="s">
        <v>1215</v>
      </c>
    </row>
    <row r="682" spans="2:65" s="140" customFormat="1" ht="25.5" customHeight="1">
      <c r="B682" s="141"/>
      <c r="C682" s="227" t="s">
        <v>809</v>
      </c>
      <c r="D682" s="227" t="s">
        <v>198</v>
      </c>
      <c r="E682" s="228" t="s">
        <v>1216</v>
      </c>
      <c r="F682" s="229" t="s">
        <v>1217</v>
      </c>
      <c r="G682" s="230" t="s">
        <v>201</v>
      </c>
      <c r="H682" s="231">
        <v>22.375</v>
      </c>
      <c r="I682" s="26"/>
      <c r="J682" s="232">
        <f>ROUND(I682*H682,2)</f>
        <v>0</v>
      </c>
      <c r="K682" s="229" t="s">
        <v>202</v>
      </c>
      <c r="L682" s="141"/>
      <c r="M682" s="233" t="s">
        <v>5</v>
      </c>
      <c r="N682" s="234" t="s">
        <v>42</v>
      </c>
      <c r="O682" s="142"/>
      <c r="P682" s="235">
        <f>O682*H682</f>
        <v>0</v>
      </c>
      <c r="Q682" s="235">
        <v>0.02337</v>
      </c>
      <c r="R682" s="235">
        <f>Q682*H682</f>
        <v>0.52290375</v>
      </c>
      <c r="S682" s="235">
        <v>0</v>
      </c>
      <c r="T682" s="236">
        <f>S682*H682</f>
        <v>0</v>
      </c>
      <c r="AR682" s="128" t="s">
        <v>263</v>
      </c>
      <c r="AT682" s="128" t="s">
        <v>198</v>
      </c>
      <c r="AU682" s="128" t="s">
        <v>80</v>
      </c>
      <c r="AY682" s="128" t="s">
        <v>196</v>
      </c>
      <c r="BE682" s="237">
        <f>IF(N682="základní",J682,0)</f>
        <v>0</v>
      </c>
      <c r="BF682" s="237">
        <f>IF(N682="snížená",J682,0)</f>
        <v>0</v>
      </c>
      <c r="BG682" s="237">
        <f>IF(N682="zákl. přenesená",J682,0)</f>
        <v>0</v>
      </c>
      <c r="BH682" s="237">
        <f>IF(N682="sníž. přenesená",J682,0)</f>
        <v>0</v>
      </c>
      <c r="BI682" s="237">
        <f>IF(N682="nulová",J682,0)</f>
        <v>0</v>
      </c>
      <c r="BJ682" s="128" t="s">
        <v>78</v>
      </c>
      <c r="BK682" s="237">
        <f>ROUND(I682*H682,2)</f>
        <v>0</v>
      </c>
      <c r="BL682" s="128" t="s">
        <v>263</v>
      </c>
      <c r="BM682" s="128" t="s">
        <v>1218</v>
      </c>
    </row>
    <row r="683" spans="2:47" s="140" customFormat="1" ht="121.5">
      <c r="B683" s="141"/>
      <c r="D683" s="238" t="s">
        <v>204</v>
      </c>
      <c r="F683" s="239" t="s">
        <v>1219</v>
      </c>
      <c r="I683" s="22"/>
      <c r="L683" s="141"/>
      <c r="M683" s="240"/>
      <c r="N683" s="142"/>
      <c r="O683" s="142"/>
      <c r="P683" s="142"/>
      <c r="Q683" s="142"/>
      <c r="R683" s="142"/>
      <c r="S683" s="142"/>
      <c r="T683" s="241"/>
      <c r="AT683" s="128" t="s">
        <v>204</v>
      </c>
      <c r="AU683" s="128" t="s">
        <v>80</v>
      </c>
    </row>
    <row r="684" spans="2:65" s="140" customFormat="1" ht="16.5" customHeight="1">
      <c r="B684" s="141"/>
      <c r="C684" s="266" t="s">
        <v>1220</v>
      </c>
      <c r="D684" s="266" t="s">
        <v>297</v>
      </c>
      <c r="E684" s="267" t="s">
        <v>1221</v>
      </c>
      <c r="F684" s="268" t="s">
        <v>1222</v>
      </c>
      <c r="G684" s="269" t="s">
        <v>201</v>
      </c>
      <c r="H684" s="270">
        <v>0.968</v>
      </c>
      <c r="I684" s="30"/>
      <c r="J684" s="271">
        <f>ROUND(I684*H684,2)</f>
        <v>0</v>
      </c>
      <c r="K684" s="268" t="s">
        <v>202</v>
      </c>
      <c r="L684" s="272"/>
      <c r="M684" s="273" t="s">
        <v>5</v>
      </c>
      <c r="N684" s="274" t="s">
        <v>42</v>
      </c>
      <c r="O684" s="142"/>
      <c r="P684" s="235">
        <f>O684*H684</f>
        <v>0</v>
      </c>
      <c r="Q684" s="235">
        <v>0.55</v>
      </c>
      <c r="R684" s="235">
        <f>Q684*H684</f>
        <v>0.5324</v>
      </c>
      <c r="S684" s="235">
        <v>0</v>
      </c>
      <c r="T684" s="236">
        <f>S684*H684</f>
        <v>0</v>
      </c>
      <c r="AR684" s="128" t="s">
        <v>305</v>
      </c>
      <c r="AT684" s="128" t="s">
        <v>297</v>
      </c>
      <c r="AU684" s="128" t="s">
        <v>80</v>
      </c>
      <c r="AY684" s="128" t="s">
        <v>196</v>
      </c>
      <c r="BE684" s="237">
        <f>IF(N684="základní",J684,0)</f>
        <v>0</v>
      </c>
      <c r="BF684" s="237">
        <f>IF(N684="snížená",J684,0)</f>
        <v>0</v>
      </c>
      <c r="BG684" s="237">
        <f>IF(N684="zákl. přenesená",J684,0)</f>
        <v>0</v>
      </c>
      <c r="BH684" s="237">
        <f>IF(N684="sníž. přenesená",J684,0)</f>
        <v>0</v>
      </c>
      <c r="BI684" s="237">
        <f>IF(N684="nulová",J684,0)</f>
        <v>0</v>
      </c>
      <c r="BJ684" s="128" t="s">
        <v>78</v>
      </c>
      <c r="BK684" s="237">
        <f>ROUND(I684*H684,2)</f>
        <v>0</v>
      </c>
      <c r="BL684" s="128" t="s">
        <v>263</v>
      </c>
      <c r="BM684" s="128" t="s">
        <v>1223</v>
      </c>
    </row>
    <row r="685" spans="2:65" s="140" customFormat="1" ht="16.5" customHeight="1">
      <c r="B685" s="141"/>
      <c r="C685" s="266" t="s">
        <v>814</v>
      </c>
      <c r="D685" s="266" t="s">
        <v>297</v>
      </c>
      <c r="E685" s="267" t="s">
        <v>1224</v>
      </c>
      <c r="F685" s="268" t="s">
        <v>1225</v>
      </c>
      <c r="G685" s="269" t="s">
        <v>201</v>
      </c>
      <c r="H685" s="270">
        <v>0.379</v>
      </c>
      <c r="I685" s="30"/>
      <c r="J685" s="271">
        <f>ROUND(I685*H685,2)</f>
        <v>0</v>
      </c>
      <c r="K685" s="268" t="s">
        <v>202</v>
      </c>
      <c r="L685" s="272"/>
      <c r="M685" s="273" t="s">
        <v>5</v>
      </c>
      <c r="N685" s="274" t="s">
        <v>42</v>
      </c>
      <c r="O685" s="142"/>
      <c r="P685" s="235">
        <f>O685*H685</f>
        <v>0</v>
      </c>
      <c r="Q685" s="235">
        <v>0.55</v>
      </c>
      <c r="R685" s="235">
        <f>Q685*H685</f>
        <v>0.20845000000000002</v>
      </c>
      <c r="S685" s="235">
        <v>0</v>
      </c>
      <c r="T685" s="236">
        <f>S685*H685</f>
        <v>0</v>
      </c>
      <c r="AR685" s="128" t="s">
        <v>305</v>
      </c>
      <c r="AT685" s="128" t="s">
        <v>297</v>
      </c>
      <c r="AU685" s="128" t="s">
        <v>80</v>
      </c>
      <c r="AY685" s="128" t="s">
        <v>196</v>
      </c>
      <c r="BE685" s="237">
        <f>IF(N685="základní",J685,0)</f>
        <v>0</v>
      </c>
      <c r="BF685" s="237">
        <f>IF(N685="snížená",J685,0)</f>
        <v>0</v>
      </c>
      <c r="BG685" s="237">
        <f>IF(N685="zákl. přenesená",J685,0)</f>
        <v>0</v>
      </c>
      <c r="BH685" s="237">
        <f>IF(N685="sníž. přenesená",J685,0)</f>
        <v>0</v>
      </c>
      <c r="BI685" s="237">
        <f>IF(N685="nulová",J685,0)</f>
        <v>0</v>
      </c>
      <c r="BJ685" s="128" t="s">
        <v>78</v>
      </c>
      <c r="BK685" s="237">
        <f>ROUND(I685*H685,2)</f>
        <v>0</v>
      </c>
      <c r="BL685" s="128" t="s">
        <v>263</v>
      </c>
      <c r="BM685" s="128" t="s">
        <v>1226</v>
      </c>
    </row>
    <row r="686" spans="2:51" s="243" customFormat="1" ht="13.5">
      <c r="B686" s="242"/>
      <c r="D686" s="238" t="s">
        <v>206</v>
      </c>
      <c r="E686" s="244" t="s">
        <v>5</v>
      </c>
      <c r="F686" s="245" t="s">
        <v>1227</v>
      </c>
      <c r="H686" s="244" t="s">
        <v>5</v>
      </c>
      <c r="I686" s="27"/>
      <c r="L686" s="242"/>
      <c r="M686" s="246"/>
      <c r="N686" s="247"/>
      <c r="O686" s="247"/>
      <c r="P686" s="247"/>
      <c r="Q686" s="247"/>
      <c r="R686" s="247"/>
      <c r="S686" s="247"/>
      <c r="T686" s="248"/>
      <c r="AT686" s="244" t="s">
        <v>206</v>
      </c>
      <c r="AU686" s="244" t="s">
        <v>80</v>
      </c>
      <c r="AV686" s="243" t="s">
        <v>78</v>
      </c>
      <c r="AW686" s="243" t="s">
        <v>34</v>
      </c>
      <c r="AX686" s="243" t="s">
        <v>71</v>
      </c>
      <c r="AY686" s="244" t="s">
        <v>196</v>
      </c>
    </row>
    <row r="687" spans="2:51" s="250" customFormat="1" ht="13.5">
      <c r="B687" s="249"/>
      <c r="D687" s="238" t="s">
        <v>206</v>
      </c>
      <c r="E687" s="251" t="s">
        <v>5</v>
      </c>
      <c r="F687" s="252" t="s">
        <v>1228</v>
      </c>
      <c r="H687" s="253">
        <v>0.379</v>
      </c>
      <c r="I687" s="28"/>
      <c r="L687" s="249"/>
      <c r="M687" s="254"/>
      <c r="N687" s="255"/>
      <c r="O687" s="255"/>
      <c r="P687" s="255"/>
      <c r="Q687" s="255"/>
      <c r="R687" s="255"/>
      <c r="S687" s="255"/>
      <c r="T687" s="256"/>
      <c r="AT687" s="251" t="s">
        <v>206</v>
      </c>
      <c r="AU687" s="251" t="s">
        <v>80</v>
      </c>
      <c r="AV687" s="250" t="s">
        <v>80</v>
      </c>
      <c r="AW687" s="250" t="s">
        <v>34</v>
      </c>
      <c r="AX687" s="250" t="s">
        <v>71</v>
      </c>
      <c r="AY687" s="251" t="s">
        <v>196</v>
      </c>
    </row>
    <row r="688" spans="2:51" s="258" customFormat="1" ht="13.5">
      <c r="B688" s="257"/>
      <c r="D688" s="238" t="s">
        <v>206</v>
      </c>
      <c r="E688" s="259" t="s">
        <v>5</v>
      </c>
      <c r="F688" s="260" t="s">
        <v>209</v>
      </c>
      <c r="H688" s="261">
        <v>0.379</v>
      </c>
      <c r="I688" s="29"/>
      <c r="L688" s="257"/>
      <c r="M688" s="262"/>
      <c r="N688" s="263"/>
      <c r="O688" s="263"/>
      <c r="P688" s="263"/>
      <c r="Q688" s="263"/>
      <c r="R688" s="263"/>
      <c r="S688" s="263"/>
      <c r="T688" s="264"/>
      <c r="AT688" s="259" t="s">
        <v>206</v>
      </c>
      <c r="AU688" s="259" t="s">
        <v>80</v>
      </c>
      <c r="AV688" s="258" t="s">
        <v>203</v>
      </c>
      <c r="AW688" s="258" t="s">
        <v>34</v>
      </c>
      <c r="AX688" s="258" t="s">
        <v>78</v>
      </c>
      <c r="AY688" s="259" t="s">
        <v>196</v>
      </c>
    </row>
    <row r="689" spans="2:65" s="140" customFormat="1" ht="16.5" customHeight="1">
      <c r="B689" s="141"/>
      <c r="C689" s="266" t="s">
        <v>1229</v>
      </c>
      <c r="D689" s="266" t="s">
        <v>297</v>
      </c>
      <c r="E689" s="267" t="s">
        <v>1230</v>
      </c>
      <c r="F689" s="268" t="s">
        <v>1231</v>
      </c>
      <c r="G689" s="269" t="s">
        <v>201</v>
      </c>
      <c r="H689" s="270">
        <v>1.162</v>
      </c>
      <c r="I689" s="30"/>
      <c r="J689" s="271">
        <f>ROUND(I689*H689,2)</f>
        <v>0</v>
      </c>
      <c r="K689" s="268" t="s">
        <v>202</v>
      </c>
      <c r="L689" s="272"/>
      <c r="M689" s="273" t="s">
        <v>5</v>
      </c>
      <c r="N689" s="274" t="s">
        <v>42</v>
      </c>
      <c r="O689" s="142"/>
      <c r="P689" s="235">
        <f>O689*H689</f>
        <v>0</v>
      </c>
      <c r="Q689" s="235">
        <v>0.55</v>
      </c>
      <c r="R689" s="235">
        <f>Q689*H689</f>
        <v>0.6391</v>
      </c>
      <c r="S689" s="235">
        <v>0</v>
      </c>
      <c r="T689" s="236">
        <f>S689*H689</f>
        <v>0</v>
      </c>
      <c r="AR689" s="128" t="s">
        <v>305</v>
      </c>
      <c r="AT689" s="128" t="s">
        <v>297</v>
      </c>
      <c r="AU689" s="128" t="s">
        <v>80</v>
      </c>
      <c r="AY689" s="128" t="s">
        <v>196</v>
      </c>
      <c r="BE689" s="237">
        <f>IF(N689="základní",J689,0)</f>
        <v>0</v>
      </c>
      <c r="BF689" s="237">
        <f>IF(N689="snížená",J689,0)</f>
        <v>0</v>
      </c>
      <c r="BG689" s="237">
        <f>IF(N689="zákl. přenesená",J689,0)</f>
        <v>0</v>
      </c>
      <c r="BH689" s="237">
        <f>IF(N689="sníž. přenesená",J689,0)</f>
        <v>0</v>
      </c>
      <c r="BI689" s="237">
        <f>IF(N689="nulová",J689,0)</f>
        <v>0</v>
      </c>
      <c r="BJ689" s="128" t="s">
        <v>78</v>
      </c>
      <c r="BK689" s="237">
        <f>ROUND(I689*H689,2)</f>
        <v>0</v>
      </c>
      <c r="BL689" s="128" t="s">
        <v>263</v>
      </c>
      <c r="BM689" s="128" t="s">
        <v>1232</v>
      </c>
    </row>
    <row r="690" spans="2:51" s="243" customFormat="1" ht="13.5">
      <c r="B690" s="242"/>
      <c r="D690" s="238" t="s">
        <v>206</v>
      </c>
      <c r="E690" s="244" t="s">
        <v>5</v>
      </c>
      <c r="F690" s="245" t="s">
        <v>1233</v>
      </c>
      <c r="H690" s="244" t="s">
        <v>5</v>
      </c>
      <c r="I690" s="27"/>
      <c r="L690" s="242"/>
      <c r="M690" s="246"/>
      <c r="N690" s="247"/>
      <c r="O690" s="247"/>
      <c r="P690" s="247"/>
      <c r="Q690" s="247"/>
      <c r="R690" s="247"/>
      <c r="S690" s="247"/>
      <c r="T690" s="248"/>
      <c r="AT690" s="244" t="s">
        <v>206</v>
      </c>
      <c r="AU690" s="244" t="s">
        <v>80</v>
      </c>
      <c r="AV690" s="243" t="s">
        <v>78</v>
      </c>
      <c r="AW690" s="243" t="s">
        <v>34</v>
      </c>
      <c r="AX690" s="243" t="s">
        <v>71</v>
      </c>
      <c r="AY690" s="244" t="s">
        <v>196</v>
      </c>
    </row>
    <row r="691" spans="2:51" s="250" customFormat="1" ht="13.5">
      <c r="B691" s="249"/>
      <c r="D691" s="238" t="s">
        <v>206</v>
      </c>
      <c r="E691" s="251" t="s">
        <v>5</v>
      </c>
      <c r="F691" s="252" t="s">
        <v>1234</v>
      </c>
      <c r="H691" s="253">
        <v>1.162</v>
      </c>
      <c r="I691" s="28"/>
      <c r="L691" s="249"/>
      <c r="M691" s="254"/>
      <c r="N691" s="255"/>
      <c r="O691" s="255"/>
      <c r="P691" s="255"/>
      <c r="Q691" s="255"/>
      <c r="R691" s="255"/>
      <c r="S691" s="255"/>
      <c r="T691" s="256"/>
      <c r="AT691" s="251" t="s">
        <v>206</v>
      </c>
      <c r="AU691" s="251" t="s">
        <v>80</v>
      </c>
      <c r="AV691" s="250" t="s">
        <v>80</v>
      </c>
      <c r="AW691" s="250" t="s">
        <v>34</v>
      </c>
      <c r="AX691" s="250" t="s">
        <v>71</v>
      </c>
      <c r="AY691" s="251" t="s">
        <v>196</v>
      </c>
    </row>
    <row r="692" spans="2:51" s="258" customFormat="1" ht="13.5">
      <c r="B692" s="257"/>
      <c r="D692" s="238" t="s">
        <v>206</v>
      </c>
      <c r="E692" s="259" t="s">
        <v>5</v>
      </c>
      <c r="F692" s="260" t="s">
        <v>209</v>
      </c>
      <c r="H692" s="261">
        <v>1.162</v>
      </c>
      <c r="I692" s="29"/>
      <c r="L692" s="257"/>
      <c r="M692" s="262"/>
      <c r="N692" s="263"/>
      <c r="O692" s="263"/>
      <c r="P692" s="263"/>
      <c r="Q692" s="263"/>
      <c r="R692" s="263"/>
      <c r="S692" s="263"/>
      <c r="T692" s="264"/>
      <c r="AT692" s="259" t="s">
        <v>206</v>
      </c>
      <c r="AU692" s="259" t="s">
        <v>80</v>
      </c>
      <c r="AV692" s="258" t="s">
        <v>203</v>
      </c>
      <c r="AW692" s="258" t="s">
        <v>34</v>
      </c>
      <c r="AX692" s="258" t="s">
        <v>78</v>
      </c>
      <c r="AY692" s="259" t="s">
        <v>196</v>
      </c>
    </row>
    <row r="693" spans="2:65" s="140" customFormat="1" ht="16.5" customHeight="1">
      <c r="B693" s="141"/>
      <c r="C693" s="266" t="s">
        <v>817</v>
      </c>
      <c r="D693" s="266" t="s">
        <v>297</v>
      </c>
      <c r="E693" s="267" t="s">
        <v>1235</v>
      </c>
      <c r="F693" s="268" t="s">
        <v>1236</v>
      </c>
      <c r="G693" s="269" t="s">
        <v>201</v>
      </c>
      <c r="H693" s="270">
        <v>0.338</v>
      </c>
      <c r="I693" s="30"/>
      <c r="J693" s="271">
        <f>ROUND(I693*H693,2)</f>
        <v>0</v>
      </c>
      <c r="K693" s="268" t="s">
        <v>202</v>
      </c>
      <c r="L693" s="272"/>
      <c r="M693" s="273" t="s">
        <v>5</v>
      </c>
      <c r="N693" s="274" t="s">
        <v>42</v>
      </c>
      <c r="O693" s="142"/>
      <c r="P693" s="235">
        <f>O693*H693</f>
        <v>0</v>
      </c>
      <c r="Q693" s="235">
        <v>0.55</v>
      </c>
      <c r="R693" s="235">
        <f>Q693*H693</f>
        <v>0.18590000000000004</v>
      </c>
      <c r="S693" s="235">
        <v>0</v>
      </c>
      <c r="T693" s="236">
        <f>S693*H693</f>
        <v>0</v>
      </c>
      <c r="AR693" s="128" t="s">
        <v>305</v>
      </c>
      <c r="AT693" s="128" t="s">
        <v>297</v>
      </c>
      <c r="AU693" s="128" t="s">
        <v>80</v>
      </c>
      <c r="AY693" s="128" t="s">
        <v>196</v>
      </c>
      <c r="BE693" s="237">
        <f>IF(N693="základní",J693,0)</f>
        <v>0</v>
      </c>
      <c r="BF693" s="237">
        <f>IF(N693="snížená",J693,0)</f>
        <v>0</v>
      </c>
      <c r="BG693" s="237">
        <f>IF(N693="zákl. přenesená",J693,0)</f>
        <v>0</v>
      </c>
      <c r="BH693" s="237">
        <f>IF(N693="sníž. přenesená",J693,0)</f>
        <v>0</v>
      </c>
      <c r="BI693" s="237">
        <f>IF(N693="nulová",J693,0)</f>
        <v>0</v>
      </c>
      <c r="BJ693" s="128" t="s">
        <v>78</v>
      </c>
      <c r="BK693" s="237">
        <f>ROUND(I693*H693,2)</f>
        <v>0</v>
      </c>
      <c r="BL693" s="128" t="s">
        <v>263</v>
      </c>
      <c r="BM693" s="128" t="s">
        <v>1237</v>
      </c>
    </row>
    <row r="694" spans="2:51" s="243" customFormat="1" ht="13.5">
      <c r="B694" s="242"/>
      <c r="D694" s="238" t="s">
        <v>206</v>
      </c>
      <c r="E694" s="244" t="s">
        <v>5</v>
      </c>
      <c r="F694" s="245" t="s">
        <v>1238</v>
      </c>
      <c r="H694" s="244" t="s">
        <v>5</v>
      </c>
      <c r="I694" s="27"/>
      <c r="L694" s="242"/>
      <c r="M694" s="246"/>
      <c r="N694" s="247"/>
      <c r="O694" s="247"/>
      <c r="P694" s="247"/>
      <c r="Q694" s="247"/>
      <c r="R694" s="247"/>
      <c r="S694" s="247"/>
      <c r="T694" s="248"/>
      <c r="AT694" s="244" t="s">
        <v>206</v>
      </c>
      <c r="AU694" s="244" t="s">
        <v>80</v>
      </c>
      <c r="AV694" s="243" t="s">
        <v>78</v>
      </c>
      <c r="AW694" s="243" t="s">
        <v>34</v>
      </c>
      <c r="AX694" s="243" t="s">
        <v>71</v>
      </c>
      <c r="AY694" s="244" t="s">
        <v>196</v>
      </c>
    </row>
    <row r="695" spans="2:51" s="250" customFormat="1" ht="13.5">
      <c r="B695" s="249"/>
      <c r="D695" s="238" t="s">
        <v>206</v>
      </c>
      <c r="E695" s="251" t="s">
        <v>5</v>
      </c>
      <c r="F695" s="252" t="s">
        <v>1239</v>
      </c>
      <c r="H695" s="253">
        <v>0.338</v>
      </c>
      <c r="I695" s="28"/>
      <c r="L695" s="249"/>
      <c r="M695" s="254"/>
      <c r="N695" s="255"/>
      <c r="O695" s="255"/>
      <c r="P695" s="255"/>
      <c r="Q695" s="255"/>
      <c r="R695" s="255"/>
      <c r="S695" s="255"/>
      <c r="T695" s="256"/>
      <c r="AT695" s="251" t="s">
        <v>206</v>
      </c>
      <c r="AU695" s="251" t="s">
        <v>80</v>
      </c>
      <c r="AV695" s="250" t="s">
        <v>80</v>
      </c>
      <c r="AW695" s="250" t="s">
        <v>34</v>
      </c>
      <c r="AX695" s="250" t="s">
        <v>71</v>
      </c>
      <c r="AY695" s="251" t="s">
        <v>196</v>
      </c>
    </row>
    <row r="696" spans="2:51" s="258" customFormat="1" ht="13.5">
      <c r="B696" s="257"/>
      <c r="D696" s="238" t="s">
        <v>206</v>
      </c>
      <c r="E696" s="259" t="s">
        <v>5</v>
      </c>
      <c r="F696" s="260" t="s">
        <v>209</v>
      </c>
      <c r="H696" s="261">
        <v>0.338</v>
      </c>
      <c r="I696" s="29"/>
      <c r="L696" s="257"/>
      <c r="M696" s="262"/>
      <c r="N696" s="263"/>
      <c r="O696" s="263"/>
      <c r="P696" s="263"/>
      <c r="Q696" s="263"/>
      <c r="R696" s="263"/>
      <c r="S696" s="263"/>
      <c r="T696" s="264"/>
      <c r="AT696" s="259" t="s">
        <v>206</v>
      </c>
      <c r="AU696" s="259" t="s">
        <v>80</v>
      </c>
      <c r="AV696" s="258" t="s">
        <v>203</v>
      </c>
      <c r="AW696" s="258" t="s">
        <v>34</v>
      </c>
      <c r="AX696" s="258" t="s">
        <v>78</v>
      </c>
      <c r="AY696" s="259" t="s">
        <v>196</v>
      </c>
    </row>
    <row r="697" spans="2:65" s="140" customFormat="1" ht="16.5" customHeight="1">
      <c r="B697" s="141"/>
      <c r="C697" s="266" t="s">
        <v>1240</v>
      </c>
      <c r="D697" s="266" t="s">
        <v>297</v>
      </c>
      <c r="E697" s="267" t="s">
        <v>1241</v>
      </c>
      <c r="F697" s="268" t="s">
        <v>1242</v>
      </c>
      <c r="G697" s="269" t="s">
        <v>201</v>
      </c>
      <c r="H697" s="270">
        <v>4.182</v>
      </c>
      <c r="I697" s="30"/>
      <c r="J697" s="271">
        <f>ROUND(I697*H697,2)</f>
        <v>0</v>
      </c>
      <c r="K697" s="268" t="s">
        <v>202</v>
      </c>
      <c r="L697" s="272"/>
      <c r="M697" s="273" t="s">
        <v>5</v>
      </c>
      <c r="N697" s="274" t="s">
        <v>42</v>
      </c>
      <c r="O697" s="142"/>
      <c r="P697" s="235">
        <f>O697*H697</f>
        <v>0</v>
      </c>
      <c r="Q697" s="235">
        <v>0.55</v>
      </c>
      <c r="R697" s="235">
        <f>Q697*H697</f>
        <v>2.3001000000000005</v>
      </c>
      <c r="S697" s="235">
        <v>0</v>
      </c>
      <c r="T697" s="236">
        <f>S697*H697</f>
        <v>0</v>
      </c>
      <c r="AR697" s="128" t="s">
        <v>305</v>
      </c>
      <c r="AT697" s="128" t="s">
        <v>297</v>
      </c>
      <c r="AU697" s="128" t="s">
        <v>80</v>
      </c>
      <c r="AY697" s="128" t="s">
        <v>196</v>
      </c>
      <c r="BE697" s="237">
        <f>IF(N697="základní",J697,0)</f>
        <v>0</v>
      </c>
      <c r="BF697" s="237">
        <f>IF(N697="snížená",J697,0)</f>
        <v>0</v>
      </c>
      <c r="BG697" s="237">
        <f>IF(N697="zákl. přenesená",J697,0)</f>
        <v>0</v>
      </c>
      <c r="BH697" s="237">
        <f>IF(N697="sníž. přenesená",J697,0)</f>
        <v>0</v>
      </c>
      <c r="BI697" s="237">
        <f>IF(N697="nulová",J697,0)</f>
        <v>0</v>
      </c>
      <c r="BJ697" s="128" t="s">
        <v>78</v>
      </c>
      <c r="BK697" s="237">
        <f>ROUND(I697*H697,2)</f>
        <v>0</v>
      </c>
      <c r="BL697" s="128" t="s">
        <v>263</v>
      </c>
      <c r="BM697" s="128" t="s">
        <v>1243</v>
      </c>
    </row>
    <row r="698" spans="2:51" s="243" customFormat="1" ht="13.5">
      <c r="B698" s="242"/>
      <c r="D698" s="238" t="s">
        <v>206</v>
      </c>
      <c r="E698" s="244" t="s">
        <v>5</v>
      </c>
      <c r="F698" s="245" t="s">
        <v>1244</v>
      </c>
      <c r="H698" s="244" t="s">
        <v>5</v>
      </c>
      <c r="I698" s="27"/>
      <c r="L698" s="242"/>
      <c r="M698" s="246"/>
      <c r="N698" s="247"/>
      <c r="O698" s="247"/>
      <c r="P698" s="247"/>
      <c r="Q698" s="247"/>
      <c r="R698" s="247"/>
      <c r="S698" s="247"/>
      <c r="T698" s="248"/>
      <c r="AT698" s="244" t="s">
        <v>206</v>
      </c>
      <c r="AU698" s="244" t="s">
        <v>80</v>
      </c>
      <c r="AV698" s="243" t="s">
        <v>78</v>
      </c>
      <c r="AW698" s="243" t="s">
        <v>34</v>
      </c>
      <c r="AX698" s="243" t="s">
        <v>71</v>
      </c>
      <c r="AY698" s="244" t="s">
        <v>196</v>
      </c>
    </row>
    <row r="699" spans="2:51" s="250" customFormat="1" ht="13.5">
      <c r="B699" s="249"/>
      <c r="D699" s="238" t="s">
        <v>206</v>
      </c>
      <c r="E699" s="251" t="s">
        <v>5</v>
      </c>
      <c r="F699" s="252" t="s">
        <v>1245</v>
      </c>
      <c r="H699" s="253">
        <v>4.182</v>
      </c>
      <c r="I699" s="28"/>
      <c r="L699" s="249"/>
      <c r="M699" s="254"/>
      <c r="N699" s="255"/>
      <c r="O699" s="255"/>
      <c r="P699" s="255"/>
      <c r="Q699" s="255"/>
      <c r="R699" s="255"/>
      <c r="S699" s="255"/>
      <c r="T699" s="256"/>
      <c r="AT699" s="251" t="s">
        <v>206</v>
      </c>
      <c r="AU699" s="251" t="s">
        <v>80</v>
      </c>
      <c r="AV699" s="250" t="s">
        <v>80</v>
      </c>
      <c r="AW699" s="250" t="s">
        <v>34</v>
      </c>
      <c r="AX699" s="250" t="s">
        <v>71</v>
      </c>
      <c r="AY699" s="251" t="s">
        <v>196</v>
      </c>
    </row>
    <row r="700" spans="2:51" s="258" customFormat="1" ht="13.5">
      <c r="B700" s="257"/>
      <c r="D700" s="238" t="s">
        <v>206</v>
      </c>
      <c r="E700" s="259" t="s">
        <v>5</v>
      </c>
      <c r="F700" s="260" t="s">
        <v>209</v>
      </c>
      <c r="H700" s="261">
        <v>4.182</v>
      </c>
      <c r="I700" s="29"/>
      <c r="L700" s="257"/>
      <c r="M700" s="262"/>
      <c r="N700" s="263"/>
      <c r="O700" s="263"/>
      <c r="P700" s="263"/>
      <c r="Q700" s="263"/>
      <c r="R700" s="263"/>
      <c r="S700" s="263"/>
      <c r="T700" s="264"/>
      <c r="AT700" s="259" t="s">
        <v>206</v>
      </c>
      <c r="AU700" s="259" t="s">
        <v>80</v>
      </c>
      <c r="AV700" s="258" t="s">
        <v>203</v>
      </c>
      <c r="AW700" s="258" t="s">
        <v>34</v>
      </c>
      <c r="AX700" s="258" t="s">
        <v>78</v>
      </c>
      <c r="AY700" s="259" t="s">
        <v>196</v>
      </c>
    </row>
    <row r="701" spans="2:65" s="140" customFormat="1" ht="16.5" customHeight="1">
      <c r="B701" s="141"/>
      <c r="C701" s="266" t="s">
        <v>821</v>
      </c>
      <c r="D701" s="266" t="s">
        <v>297</v>
      </c>
      <c r="E701" s="267" t="s">
        <v>1235</v>
      </c>
      <c r="F701" s="268" t="s">
        <v>1236</v>
      </c>
      <c r="G701" s="269" t="s">
        <v>201</v>
      </c>
      <c r="H701" s="270">
        <v>6.74</v>
      </c>
      <c r="I701" s="30"/>
      <c r="J701" s="271">
        <f>ROUND(I701*H701,2)</f>
        <v>0</v>
      </c>
      <c r="K701" s="268" t="s">
        <v>202</v>
      </c>
      <c r="L701" s="272"/>
      <c r="M701" s="273" t="s">
        <v>5</v>
      </c>
      <c r="N701" s="274" t="s">
        <v>42</v>
      </c>
      <c r="O701" s="142"/>
      <c r="P701" s="235">
        <f>O701*H701</f>
        <v>0</v>
      </c>
      <c r="Q701" s="235">
        <v>0.55</v>
      </c>
      <c r="R701" s="235">
        <f>Q701*H701</f>
        <v>3.7070000000000003</v>
      </c>
      <c r="S701" s="235">
        <v>0</v>
      </c>
      <c r="T701" s="236">
        <f>S701*H701</f>
        <v>0</v>
      </c>
      <c r="AR701" s="128" t="s">
        <v>305</v>
      </c>
      <c r="AT701" s="128" t="s">
        <v>297</v>
      </c>
      <c r="AU701" s="128" t="s">
        <v>80</v>
      </c>
      <c r="AY701" s="128" t="s">
        <v>196</v>
      </c>
      <c r="BE701" s="237">
        <f>IF(N701="základní",J701,0)</f>
        <v>0</v>
      </c>
      <c r="BF701" s="237">
        <f>IF(N701="snížená",J701,0)</f>
        <v>0</v>
      </c>
      <c r="BG701" s="237">
        <f>IF(N701="zákl. přenesená",J701,0)</f>
        <v>0</v>
      </c>
      <c r="BH701" s="237">
        <f>IF(N701="sníž. přenesená",J701,0)</f>
        <v>0</v>
      </c>
      <c r="BI701" s="237">
        <f>IF(N701="nulová",J701,0)</f>
        <v>0</v>
      </c>
      <c r="BJ701" s="128" t="s">
        <v>78</v>
      </c>
      <c r="BK701" s="237">
        <f>ROUND(I701*H701,2)</f>
        <v>0</v>
      </c>
      <c r="BL701" s="128" t="s">
        <v>263</v>
      </c>
      <c r="BM701" s="128" t="s">
        <v>1246</v>
      </c>
    </row>
    <row r="702" spans="2:51" s="243" customFormat="1" ht="13.5">
      <c r="B702" s="242"/>
      <c r="D702" s="238" t="s">
        <v>206</v>
      </c>
      <c r="E702" s="244" t="s">
        <v>5</v>
      </c>
      <c r="F702" s="245" t="s">
        <v>1247</v>
      </c>
      <c r="H702" s="244" t="s">
        <v>5</v>
      </c>
      <c r="I702" s="27"/>
      <c r="L702" s="242"/>
      <c r="M702" s="246"/>
      <c r="N702" s="247"/>
      <c r="O702" s="247"/>
      <c r="P702" s="247"/>
      <c r="Q702" s="247"/>
      <c r="R702" s="247"/>
      <c r="S702" s="247"/>
      <c r="T702" s="248"/>
      <c r="AT702" s="244" t="s">
        <v>206</v>
      </c>
      <c r="AU702" s="244" t="s">
        <v>80</v>
      </c>
      <c r="AV702" s="243" t="s">
        <v>78</v>
      </c>
      <c r="AW702" s="243" t="s">
        <v>34</v>
      </c>
      <c r="AX702" s="243" t="s">
        <v>71</v>
      </c>
      <c r="AY702" s="244" t="s">
        <v>196</v>
      </c>
    </row>
    <row r="703" spans="2:51" s="250" customFormat="1" ht="13.5">
      <c r="B703" s="249"/>
      <c r="D703" s="238" t="s">
        <v>206</v>
      </c>
      <c r="E703" s="251" t="s">
        <v>5</v>
      </c>
      <c r="F703" s="252" t="s">
        <v>1248</v>
      </c>
      <c r="H703" s="253">
        <v>6.74</v>
      </c>
      <c r="I703" s="28"/>
      <c r="L703" s="249"/>
      <c r="M703" s="254"/>
      <c r="N703" s="255"/>
      <c r="O703" s="255"/>
      <c r="P703" s="255"/>
      <c r="Q703" s="255"/>
      <c r="R703" s="255"/>
      <c r="S703" s="255"/>
      <c r="T703" s="256"/>
      <c r="AT703" s="251" t="s">
        <v>206</v>
      </c>
      <c r="AU703" s="251" t="s">
        <v>80</v>
      </c>
      <c r="AV703" s="250" t="s">
        <v>80</v>
      </c>
      <c r="AW703" s="250" t="s">
        <v>34</v>
      </c>
      <c r="AX703" s="250" t="s">
        <v>71</v>
      </c>
      <c r="AY703" s="251" t="s">
        <v>196</v>
      </c>
    </row>
    <row r="704" spans="2:51" s="258" customFormat="1" ht="13.5">
      <c r="B704" s="257"/>
      <c r="D704" s="238" t="s">
        <v>206</v>
      </c>
      <c r="E704" s="259" t="s">
        <v>5</v>
      </c>
      <c r="F704" s="260" t="s">
        <v>209</v>
      </c>
      <c r="H704" s="261">
        <v>6.74</v>
      </c>
      <c r="I704" s="29"/>
      <c r="L704" s="257"/>
      <c r="M704" s="262"/>
      <c r="N704" s="263"/>
      <c r="O704" s="263"/>
      <c r="P704" s="263"/>
      <c r="Q704" s="263"/>
      <c r="R704" s="263"/>
      <c r="S704" s="263"/>
      <c r="T704" s="264"/>
      <c r="AT704" s="259" t="s">
        <v>206</v>
      </c>
      <c r="AU704" s="259" t="s">
        <v>80</v>
      </c>
      <c r="AV704" s="258" t="s">
        <v>203</v>
      </c>
      <c r="AW704" s="258" t="s">
        <v>34</v>
      </c>
      <c r="AX704" s="258" t="s">
        <v>78</v>
      </c>
      <c r="AY704" s="259" t="s">
        <v>196</v>
      </c>
    </row>
    <row r="705" spans="2:65" s="140" customFormat="1" ht="16.5" customHeight="1">
      <c r="B705" s="141"/>
      <c r="C705" s="266" t="s">
        <v>1249</v>
      </c>
      <c r="D705" s="266" t="s">
        <v>297</v>
      </c>
      <c r="E705" s="267" t="s">
        <v>1250</v>
      </c>
      <c r="F705" s="268" t="s">
        <v>1251</v>
      </c>
      <c r="G705" s="269" t="s">
        <v>201</v>
      </c>
      <c r="H705" s="270">
        <v>2.379</v>
      </c>
      <c r="I705" s="30"/>
      <c r="J705" s="271">
        <f>ROUND(I705*H705,2)</f>
        <v>0</v>
      </c>
      <c r="K705" s="268" t="s">
        <v>202</v>
      </c>
      <c r="L705" s="272"/>
      <c r="M705" s="273" t="s">
        <v>5</v>
      </c>
      <c r="N705" s="274" t="s">
        <v>42</v>
      </c>
      <c r="O705" s="142"/>
      <c r="P705" s="235">
        <f>O705*H705</f>
        <v>0</v>
      </c>
      <c r="Q705" s="235">
        <v>0.55</v>
      </c>
      <c r="R705" s="235">
        <f>Q705*H705</f>
        <v>1.3084500000000001</v>
      </c>
      <c r="S705" s="235">
        <v>0</v>
      </c>
      <c r="T705" s="236">
        <f>S705*H705</f>
        <v>0</v>
      </c>
      <c r="AR705" s="128" t="s">
        <v>305</v>
      </c>
      <c r="AT705" s="128" t="s">
        <v>297</v>
      </c>
      <c r="AU705" s="128" t="s">
        <v>80</v>
      </c>
      <c r="AY705" s="128" t="s">
        <v>196</v>
      </c>
      <c r="BE705" s="237">
        <f>IF(N705="základní",J705,0)</f>
        <v>0</v>
      </c>
      <c r="BF705" s="237">
        <f>IF(N705="snížená",J705,0)</f>
        <v>0</v>
      </c>
      <c r="BG705" s="237">
        <f>IF(N705="zákl. přenesená",J705,0)</f>
        <v>0</v>
      </c>
      <c r="BH705" s="237">
        <f>IF(N705="sníž. přenesená",J705,0)</f>
        <v>0</v>
      </c>
      <c r="BI705" s="237">
        <f>IF(N705="nulová",J705,0)</f>
        <v>0</v>
      </c>
      <c r="BJ705" s="128" t="s">
        <v>78</v>
      </c>
      <c r="BK705" s="237">
        <f>ROUND(I705*H705,2)</f>
        <v>0</v>
      </c>
      <c r="BL705" s="128" t="s">
        <v>263</v>
      </c>
      <c r="BM705" s="128" t="s">
        <v>1252</v>
      </c>
    </row>
    <row r="706" spans="2:51" s="243" customFormat="1" ht="13.5">
      <c r="B706" s="242"/>
      <c r="D706" s="238" t="s">
        <v>206</v>
      </c>
      <c r="E706" s="244" t="s">
        <v>5</v>
      </c>
      <c r="F706" s="245" t="s">
        <v>1253</v>
      </c>
      <c r="H706" s="244" t="s">
        <v>5</v>
      </c>
      <c r="I706" s="27"/>
      <c r="L706" s="242"/>
      <c r="M706" s="246"/>
      <c r="N706" s="247"/>
      <c r="O706" s="247"/>
      <c r="P706" s="247"/>
      <c r="Q706" s="247"/>
      <c r="R706" s="247"/>
      <c r="S706" s="247"/>
      <c r="T706" s="248"/>
      <c r="AT706" s="244" t="s">
        <v>206</v>
      </c>
      <c r="AU706" s="244" t="s">
        <v>80</v>
      </c>
      <c r="AV706" s="243" t="s">
        <v>78</v>
      </c>
      <c r="AW706" s="243" t="s">
        <v>34</v>
      </c>
      <c r="AX706" s="243" t="s">
        <v>71</v>
      </c>
      <c r="AY706" s="244" t="s">
        <v>196</v>
      </c>
    </row>
    <row r="707" spans="2:51" s="250" customFormat="1" ht="13.5">
      <c r="B707" s="249"/>
      <c r="D707" s="238" t="s">
        <v>206</v>
      </c>
      <c r="E707" s="251" t="s">
        <v>5</v>
      </c>
      <c r="F707" s="252" t="s">
        <v>1254</v>
      </c>
      <c r="H707" s="253">
        <v>2.379</v>
      </c>
      <c r="I707" s="28"/>
      <c r="L707" s="249"/>
      <c r="M707" s="254"/>
      <c r="N707" s="255"/>
      <c r="O707" s="255"/>
      <c r="P707" s="255"/>
      <c r="Q707" s="255"/>
      <c r="R707" s="255"/>
      <c r="S707" s="255"/>
      <c r="T707" s="256"/>
      <c r="AT707" s="251" t="s">
        <v>206</v>
      </c>
      <c r="AU707" s="251" t="s">
        <v>80</v>
      </c>
      <c r="AV707" s="250" t="s">
        <v>80</v>
      </c>
      <c r="AW707" s="250" t="s">
        <v>34</v>
      </c>
      <c r="AX707" s="250" t="s">
        <v>71</v>
      </c>
      <c r="AY707" s="251" t="s">
        <v>196</v>
      </c>
    </row>
    <row r="708" spans="2:51" s="258" customFormat="1" ht="13.5">
      <c r="B708" s="257"/>
      <c r="D708" s="238" t="s">
        <v>206</v>
      </c>
      <c r="E708" s="259" t="s">
        <v>5</v>
      </c>
      <c r="F708" s="260" t="s">
        <v>209</v>
      </c>
      <c r="H708" s="261">
        <v>2.379</v>
      </c>
      <c r="I708" s="29"/>
      <c r="L708" s="257"/>
      <c r="M708" s="262"/>
      <c r="N708" s="263"/>
      <c r="O708" s="263"/>
      <c r="P708" s="263"/>
      <c r="Q708" s="263"/>
      <c r="R708" s="263"/>
      <c r="S708" s="263"/>
      <c r="T708" s="264"/>
      <c r="AT708" s="259" t="s">
        <v>206</v>
      </c>
      <c r="AU708" s="259" t="s">
        <v>80</v>
      </c>
      <c r="AV708" s="258" t="s">
        <v>203</v>
      </c>
      <c r="AW708" s="258" t="s">
        <v>34</v>
      </c>
      <c r="AX708" s="258" t="s">
        <v>78</v>
      </c>
      <c r="AY708" s="259" t="s">
        <v>196</v>
      </c>
    </row>
    <row r="709" spans="2:65" s="140" customFormat="1" ht="16.5" customHeight="1">
      <c r="B709" s="141"/>
      <c r="C709" s="266" t="s">
        <v>824</v>
      </c>
      <c r="D709" s="266" t="s">
        <v>297</v>
      </c>
      <c r="E709" s="267" t="s">
        <v>1255</v>
      </c>
      <c r="F709" s="268" t="s">
        <v>1256</v>
      </c>
      <c r="G709" s="269" t="s">
        <v>201</v>
      </c>
      <c r="H709" s="270">
        <v>1.213</v>
      </c>
      <c r="I709" s="30"/>
      <c r="J709" s="271">
        <f>ROUND(I709*H709,2)</f>
        <v>0</v>
      </c>
      <c r="K709" s="268" t="s">
        <v>202</v>
      </c>
      <c r="L709" s="272"/>
      <c r="M709" s="273" t="s">
        <v>5</v>
      </c>
      <c r="N709" s="274" t="s">
        <v>42</v>
      </c>
      <c r="O709" s="142"/>
      <c r="P709" s="235">
        <f>O709*H709</f>
        <v>0</v>
      </c>
      <c r="Q709" s="235">
        <v>0.55</v>
      </c>
      <c r="R709" s="235">
        <f>Q709*H709</f>
        <v>0.6671500000000001</v>
      </c>
      <c r="S709" s="235">
        <v>0</v>
      </c>
      <c r="T709" s="236">
        <f>S709*H709</f>
        <v>0</v>
      </c>
      <c r="AR709" s="128" t="s">
        <v>305</v>
      </c>
      <c r="AT709" s="128" t="s">
        <v>297</v>
      </c>
      <c r="AU709" s="128" t="s">
        <v>80</v>
      </c>
      <c r="AY709" s="128" t="s">
        <v>196</v>
      </c>
      <c r="BE709" s="237">
        <f>IF(N709="základní",J709,0)</f>
        <v>0</v>
      </c>
      <c r="BF709" s="237">
        <f>IF(N709="snížená",J709,0)</f>
        <v>0</v>
      </c>
      <c r="BG709" s="237">
        <f>IF(N709="zákl. přenesená",J709,0)</f>
        <v>0</v>
      </c>
      <c r="BH709" s="237">
        <f>IF(N709="sníž. přenesená",J709,0)</f>
        <v>0</v>
      </c>
      <c r="BI709" s="237">
        <f>IF(N709="nulová",J709,0)</f>
        <v>0</v>
      </c>
      <c r="BJ709" s="128" t="s">
        <v>78</v>
      </c>
      <c r="BK709" s="237">
        <f>ROUND(I709*H709,2)</f>
        <v>0</v>
      </c>
      <c r="BL709" s="128" t="s">
        <v>263</v>
      </c>
      <c r="BM709" s="128" t="s">
        <v>1257</v>
      </c>
    </row>
    <row r="710" spans="2:51" s="243" customFormat="1" ht="13.5">
      <c r="B710" s="242"/>
      <c r="D710" s="238" t="s">
        <v>206</v>
      </c>
      <c r="E710" s="244" t="s">
        <v>5</v>
      </c>
      <c r="F710" s="245" t="s">
        <v>1258</v>
      </c>
      <c r="H710" s="244" t="s">
        <v>5</v>
      </c>
      <c r="I710" s="27"/>
      <c r="L710" s="242"/>
      <c r="M710" s="246"/>
      <c r="N710" s="247"/>
      <c r="O710" s="247"/>
      <c r="P710" s="247"/>
      <c r="Q710" s="247"/>
      <c r="R710" s="247"/>
      <c r="S710" s="247"/>
      <c r="T710" s="248"/>
      <c r="AT710" s="244" t="s">
        <v>206</v>
      </c>
      <c r="AU710" s="244" t="s">
        <v>80</v>
      </c>
      <c r="AV710" s="243" t="s">
        <v>78</v>
      </c>
      <c r="AW710" s="243" t="s">
        <v>34</v>
      </c>
      <c r="AX710" s="243" t="s">
        <v>71</v>
      </c>
      <c r="AY710" s="244" t="s">
        <v>196</v>
      </c>
    </row>
    <row r="711" spans="2:51" s="250" customFormat="1" ht="13.5">
      <c r="B711" s="249"/>
      <c r="D711" s="238" t="s">
        <v>206</v>
      </c>
      <c r="E711" s="251" t="s">
        <v>5</v>
      </c>
      <c r="F711" s="252" t="s">
        <v>1259</v>
      </c>
      <c r="H711" s="253">
        <v>1.213</v>
      </c>
      <c r="I711" s="28"/>
      <c r="L711" s="249"/>
      <c r="M711" s="254"/>
      <c r="N711" s="255"/>
      <c r="O711" s="255"/>
      <c r="P711" s="255"/>
      <c r="Q711" s="255"/>
      <c r="R711" s="255"/>
      <c r="S711" s="255"/>
      <c r="T711" s="256"/>
      <c r="AT711" s="251" t="s">
        <v>206</v>
      </c>
      <c r="AU711" s="251" t="s">
        <v>80</v>
      </c>
      <c r="AV711" s="250" t="s">
        <v>80</v>
      </c>
      <c r="AW711" s="250" t="s">
        <v>34</v>
      </c>
      <c r="AX711" s="250" t="s">
        <v>71</v>
      </c>
      <c r="AY711" s="251" t="s">
        <v>196</v>
      </c>
    </row>
    <row r="712" spans="2:51" s="258" customFormat="1" ht="13.5">
      <c r="B712" s="257"/>
      <c r="D712" s="238" t="s">
        <v>206</v>
      </c>
      <c r="E712" s="259" t="s">
        <v>5</v>
      </c>
      <c r="F712" s="260" t="s">
        <v>209</v>
      </c>
      <c r="H712" s="261">
        <v>1.213</v>
      </c>
      <c r="I712" s="29"/>
      <c r="L712" s="257"/>
      <c r="M712" s="262"/>
      <c r="N712" s="263"/>
      <c r="O712" s="263"/>
      <c r="P712" s="263"/>
      <c r="Q712" s="263"/>
      <c r="R712" s="263"/>
      <c r="S712" s="263"/>
      <c r="T712" s="264"/>
      <c r="AT712" s="259" t="s">
        <v>206</v>
      </c>
      <c r="AU712" s="259" t="s">
        <v>80</v>
      </c>
      <c r="AV712" s="258" t="s">
        <v>203</v>
      </c>
      <c r="AW712" s="258" t="s">
        <v>34</v>
      </c>
      <c r="AX712" s="258" t="s">
        <v>78</v>
      </c>
      <c r="AY712" s="259" t="s">
        <v>196</v>
      </c>
    </row>
    <row r="713" spans="2:65" s="140" customFormat="1" ht="25.5" customHeight="1">
      <c r="B713" s="141"/>
      <c r="C713" s="227" t="s">
        <v>1260</v>
      </c>
      <c r="D713" s="227" t="s">
        <v>198</v>
      </c>
      <c r="E713" s="228" t="s">
        <v>1261</v>
      </c>
      <c r="F713" s="229" t="s">
        <v>1262</v>
      </c>
      <c r="G713" s="230" t="s">
        <v>304</v>
      </c>
      <c r="H713" s="231">
        <v>8</v>
      </c>
      <c r="I713" s="26"/>
      <c r="J713" s="232">
        <f>ROUND(I713*H713,2)</f>
        <v>0</v>
      </c>
      <c r="K713" s="229" t="s">
        <v>202</v>
      </c>
      <c r="L713" s="141"/>
      <c r="M713" s="233" t="s">
        <v>5</v>
      </c>
      <c r="N713" s="234" t="s">
        <v>42</v>
      </c>
      <c r="O713" s="142"/>
      <c r="P713" s="235">
        <f>O713*H713</f>
        <v>0</v>
      </c>
      <c r="Q713" s="235">
        <v>0.02733</v>
      </c>
      <c r="R713" s="235">
        <f>Q713*H713</f>
        <v>0.21864</v>
      </c>
      <c r="S713" s="235">
        <v>0</v>
      </c>
      <c r="T713" s="236">
        <f>S713*H713</f>
        <v>0</v>
      </c>
      <c r="AR713" s="128" t="s">
        <v>263</v>
      </c>
      <c r="AT713" s="128" t="s">
        <v>198</v>
      </c>
      <c r="AU713" s="128" t="s">
        <v>80</v>
      </c>
      <c r="AY713" s="128" t="s">
        <v>196</v>
      </c>
      <c r="BE713" s="237">
        <f>IF(N713="základní",J713,0)</f>
        <v>0</v>
      </c>
      <c r="BF713" s="237">
        <f>IF(N713="snížená",J713,0)</f>
        <v>0</v>
      </c>
      <c r="BG713" s="237">
        <f>IF(N713="zákl. přenesená",J713,0)</f>
        <v>0</v>
      </c>
      <c r="BH713" s="237">
        <f>IF(N713="sníž. přenesená",J713,0)</f>
        <v>0</v>
      </c>
      <c r="BI713" s="237">
        <f>IF(N713="nulová",J713,0)</f>
        <v>0</v>
      </c>
      <c r="BJ713" s="128" t="s">
        <v>78</v>
      </c>
      <c r="BK713" s="237">
        <f>ROUND(I713*H713,2)</f>
        <v>0</v>
      </c>
      <c r="BL713" s="128" t="s">
        <v>263</v>
      </c>
      <c r="BM713" s="128" t="s">
        <v>1263</v>
      </c>
    </row>
    <row r="714" spans="2:47" s="140" customFormat="1" ht="94.5">
      <c r="B714" s="141"/>
      <c r="D714" s="238" t="s">
        <v>204</v>
      </c>
      <c r="F714" s="239" t="s">
        <v>1171</v>
      </c>
      <c r="I714" s="22"/>
      <c r="L714" s="141"/>
      <c r="M714" s="240"/>
      <c r="N714" s="142"/>
      <c r="O714" s="142"/>
      <c r="P714" s="142"/>
      <c r="Q714" s="142"/>
      <c r="R714" s="142"/>
      <c r="S714" s="142"/>
      <c r="T714" s="241"/>
      <c r="AT714" s="128" t="s">
        <v>204</v>
      </c>
      <c r="AU714" s="128" t="s">
        <v>80</v>
      </c>
    </row>
    <row r="715" spans="2:51" s="243" customFormat="1" ht="13.5">
      <c r="B715" s="242"/>
      <c r="D715" s="238" t="s">
        <v>206</v>
      </c>
      <c r="E715" s="244" t="s">
        <v>5</v>
      </c>
      <c r="F715" s="245" t="s">
        <v>1264</v>
      </c>
      <c r="H715" s="244" t="s">
        <v>5</v>
      </c>
      <c r="I715" s="27"/>
      <c r="L715" s="242"/>
      <c r="M715" s="246"/>
      <c r="N715" s="247"/>
      <c r="O715" s="247"/>
      <c r="P715" s="247"/>
      <c r="Q715" s="247"/>
      <c r="R715" s="247"/>
      <c r="S715" s="247"/>
      <c r="T715" s="248"/>
      <c r="AT715" s="244" t="s">
        <v>206</v>
      </c>
      <c r="AU715" s="244" t="s">
        <v>80</v>
      </c>
      <c r="AV715" s="243" t="s">
        <v>78</v>
      </c>
      <c r="AW715" s="243" t="s">
        <v>34</v>
      </c>
      <c r="AX715" s="243" t="s">
        <v>71</v>
      </c>
      <c r="AY715" s="244" t="s">
        <v>196</v>
      </c>
    </row>
    <row r="716" spans="2:51" s="250" customFormat="1" ht="13.5">
      <c r="B716" s="249"/>
      <c r="D716" s="238" t="s">
        <v>206</v>
      </c>
      <c r="E716" s="251" t="s">
        <v>5</v>
      </c>
      <c r="F716" s="252" t="s">
        <v>1265</v>
      </c>
      <c r="H716" s="253">
        <v>8</v>
      </c>
      <c r="I716" s="28"/>
      <c r="L716" s="249"/>
      <c r="M716" s="254"/>
      <c r="N716" s="255"/>
      <c r="O716" s="255"/>
      <c r="P716" s="255"/>
      <c r="Q716" s="255"/>
      <c r="R716" s="255"/>
      <c r="S716" s="255"/>
      <c r="T716" s="256"/>
      <c r="AT716" s="251" t="s">
        <v>206</v>
      </c>
      <c r="AU716" s="251" t="s">
        <v>80</v>
      </c>
      <c r="AV716" s="250" t="s">
        <v>80</v>
      </c>
      <c r="AW716" s="250" t="s">
        <v>34</v>
      </c>
      <c r="AX716" s="250" t="s">
        <v>71</v>
      </c>
      <c r="AY716" s="251" t="s">
        <v>196</v>
      </c>
    </row>
    <row r="717" spans="2:51" s="258" customFormat="1" ht="13.5">
      <c r="B717" s="257"/>
      <c r="D717" s="238" t="s">
        <v>206</v>
      </c>
      <c r="E717" s="259" t="s">
        <v>5</v>
      </c>
      <c r="F717" s="260" t="s">
        <v>209</v>
      </c>
      <c r="H717" s="261">
        <v>8</v>
      </c>
      <c r="I717" s="29"/>
      <c r="L717" s="257"/>
      <c r="M717" s="262"/>
      <c r="N717" s="263"/>
      <c r="O717" s="263"/>
      <c r="P717" s="263"/>
      <c r="Q717" s="263"/>
      <c r="R717" s="263"/>
      <c r="S717" s="263"/>
      <c r="T717" s="264"/>
      <c r="AT717" s="259" t="s">
        <v>206</v>
      </c>
      <c r="AU717" s="259" t="s">
        <v>80</v>
      </c>
      <c r="AV717" s="258" t="s">
        <v>203</v>
      </c>
      <c r="AW717" s="258" t="s">
        <v>34</v>
      </c>
      <c r="AX717" s="258" t="s">
        <v>78</v>
      </c>
      <c r="AY717" s="259" t="s">
        <v>196</v>
      </c>
    </row>
    <row r="718" spans="2:65" s="140" customFormat="1" ht="25.5" customHeight="1">
      <c r="B718" s="141"/>
      <c r="C718" s="227" t="s">
        <v>828</v>
      </c>
      <c r="D718" s="227" t="s">
        <v>198</v>
      </c>
      <c r="E718" s="228" t="s">
        <v>497</v>
      </c>
      <c r="F718" s="229" t="s">
        <v>498</v>
      </c>
      <c r="G718" s="230" t="s">
        <v>355</v>
      </c>
      <c r="H718" s="231">
        <v>28</v>
      </c>
      <c r="I718" s="26"/>
      <c r="J718" s="232">
        <f>ROUND(I718*H718,2)</f>
        <v>0</v>
      </c>
      <c r="K718" s="229" t="s">
        <v>202</v>
      </c>
      <c r="L718" s="141"/>
      <c r="M718" s="233" t="s">
        <v>5</v>
      </c>
      <c r="N718" s="234" t="s">
        <v>42</v>
      </c>
      <c r="O718" s="142"/>
      <c r="P718" s="235">
        <f>O718*H718</f>
        <v>0</v>
      </c>
      <c r="Q718" s="235">
        <v>1E-05</v>
      </c>
      <c r="R718" s="235">
        <f>Q718*H718</f>
        <v>0.00028000000000000003</v>
      </c>
      <c r="S718" s="235">
        <v>0</v>
      </c>
      <c r="T718" s="236">
        <f>S718*H718</f>
        <v>0</v>
      </c>
      <c r="AR718" s="128" t="s">
        <v>263</v>
      </c>
      <c r="AT718" s="128" t="s">
        <v>198</v>
      </c>
      <c r="AU718" s="128" t="s">
        <v>80</v>
      </c>
      <c r="AY718" s="128" t="s">
        <v>196</v>
      </c>
      <c r="BE718" s="237">
        <f>IF(N718="základní",J718,0)</f>
        <v>0</v>
      </c>
      <c r="BF718" s="237">
        <f>IF(N718="snížená",J718,0)</f>
        <v>0</v>
      </c>
      <c r="BG718" s="237">
        <f>IF(N718="zákl. přenesená",J718,0)</f>
        <v>0</v>
      </c>
      <c r="BH718" s="237">
        <f>IF(N718="sníž. přenesená",J718,0)</f>
        <v>0</v>
      </c>
      <c r="BI718" s="237">
        <f>IF(N718="nulová",J718,0)</f>
        <v>0</v>
      </c>
      <c r="BJ718" s="128" t="s">
        <v>78</v>
      </c>
      <c r="BK718" s="237">
        <f>ROUND(I718*H718,2)</f>
        <v>0</v>
      </c>
      <c r="BL718" s="128" t="s">
        <v>263</v>
      </c>
      <c r="BM718" s="128" t="s">
        <v>1266</v>
      </c>
    </row>
    <row r="719" spans="2:47" s="140" customFormat="1" ht="81">
      <c r="B719" s="141"/>
      <c r="D719" s="238" t="s">
        <v>204</v>
      </c>
      <c r="F719" s="239" t="s">
        <v>357</v>
      </c>
      <c r="I719" s="22"/>
      <c r="L719" s="141"/>
      <c r="M719" s="240"/>
      <c r="N719" s="142"/>
      <c r="O719" s="142"/>
      <c r="P719" s="142"/>
      <c r="Q719" s="142"/>
      <c r="R719" s="142"/>
      <c r="S719" s="142"/>
      <c r="T719" s="241"/>
      <c r="AT719" s="128" t="s">
        <v>204</v>
      </c>
      <c r="AU719" s="128" t="s">
        <v>80</v>
      </c>
    </row>
    <row r="720" spans="2:65" s="140" customFormat="1" ht="38.25" customHeight="1">
      <c r="B720" s="141"/>
      <c r="C720" s="227" t="s">
        <v>1267</v>
      </c>
      <c r="D720" s="227" t="s">
        <v>198</v>
      </c>
      <c r="E720" s="228" t="s">
        <v>1268</v>
      </c>
      <c r="F720" s="229" t="s">
        <v>1269</v>
      </c>
      <c r="G720" s="230" t="s">
        <v>285</v>
      </c>
      <c r="H720" s="231">
        <v>13.325</v>
      </c>
      <c r="I720" s="26"/>
      <c r="J720" s="232">
        <f>ROUND(I720*H720,2)</f>
        <v>0</v>
      </c>
      <c r="K720" s="229" t="s">
        <v>202</v>
      </c>
      <c r="L720" s="141"/>
      <c r="M720" s="233" t="s">
        <v>5</v>
      </c>
      <c r="N720" s="234" t="s">
        <v>42</v>
      </c>
      <c r="O720" s="142"/>
      <c r="P720" s="235">
        <f>O720*H720</f>
        <v>0</v>
      </c>
      <c r="Q720" s="235">
        <v>0</v>
      </c>
      <c r="R720" s="235">
        <f>Q720*H720</f>
        <v>0</v>
      </c>
      <c r="S720" s="235">
        <v>0</v>
      </c>
      <c r="T720" s="236">
        <f>S720*H720</f>
        <v>0</v>
      </c>
      <c r="AR720" s="128" t="s">
        <v>263</v>
      </c>
      <c r="AT720" s="128" t="s">
        <v>198</v>
      </c>
      <c r="AU720" s="128" t="s">
        <v>80</v>
      </c>
      <c r="AY720" s="128" t="s">
        <v>196</v>
      </c>
      <c r="BE720" s="237">
        <f>IF(N720="základní",J720,0)</f>
        <v>0</v>
      </c>
      <c r="BF720" s="237">
        <f>IF(N720="snížená",J720,0)</f>
        <v>0</v>
      </c>
      <c r="BG720" s="237">
        <f>IF(N720="zákl. přenesená",J720,0)</f>
        <v>0</v>
      </c>
      <c r="BH720" s="237">
        <f>IF(N720="sníž. přenesená",J720,0)</f>
        <v>0</v>
      </c>
      <c r="BI720" s="237">
        <f>IF(N720="nulová",J720,0)</f>
        <v>0</v>
      </c>
      <c r="BJ720" s="128" t="s">
        <v>78</v>
      </c>
      <c r="BK720" s="237">
        <f>ROUND(I720*H720,2)</f>
        <v>0</v>
      </c>
      <c r="BL720" s="128" t="s">
        <v>263</v>
      </c>
      <c r="BM720" s="128" t="s">
        <v>1270</v>
      </c>
    </row>
    <row r="721" spans="2:47" s="140" customFormat="1" ht="148.5">
      <c r="B721" s="141"/>
      <c r="D721" s="238" t="s">
        <v>204</v>
      </c>
      <c r="F721" s="239" t="s">
        <v>1271</v>
      </c>
      <c r="I721" s="22"/>
      <c r="L721" s="141"/>
      <c r="M721" s="240"/>
      <c r="N721" s="142"/>
      <c r="O721" s="142"/>
      <c r="P721" s="142"/>
      <c r="Q721" s="142"/>
      <c r="R721" s="142"/>
      <c r="S721" s="142"/>
      <c r="T721" s="241"/>
      <c r="AT721" s="128" t="s">
        <v>204</v>
      </c>
      <c r="AU721" s="128" t="s">
        <v>80</v>
      </c>
    </row>
    <row r="722" spans="2:63" s="215" customFormat="1" ht="29.85" customHeight="1">
      <c r="B722" s="214"/>
      <c r="D722" s="216" t="s">
        <v>70</v>
      </c>
      <c r="E722" s="225" t="s">
        <v>1272</v>
      </c>
      <c r="F722" s="225" t="s">
        <v>1273</v>
      </c>
      <c r="I722" s="25"/>
      <c r="J722" s="226">
        <f>BK722</f>
        <v>0</v>
      </c>
      <c r="L722" s="214"/>
      <c r="M722" s="219"/>
      <c r="N722" s="220"/>
      <c r="O722" s="220"/>
      <c r="P722" s="221">
        <f>SUM(P723:P740)</f>
        <v>0</v>
      </c>
      <c r="Q722" s="220"/>
      <c r="R722" s="221">
        <f>SUM(R723:R740)</f>
        <v>5.9881867600000005</v>
      </c>
      <c r="S722" s="220"/>
      <c r="T722" s="222">
        <f>SUM(T723:T740)</f>
        <v>0</v>
      </c>
      <c r="AR722" s="216" t="s">
        <v>78</v>
      </c>
      <c r="AT722" s="223" t="s">
        <v>70</v>
      </c>
      <c r="AU722" s="223" t="s">
        <v>78</v>
      </c>
      <c r="AY722" s="216" t="s">
        <v>196</v>
      </c>
      <c r="BK722" s="224">
        <f>SUM(BK723:BK740)</f>
        <v>0</v>
      </c>
    </row>
    <row r="723" spans="2:65" s="140" customFormat="1" ht="38.25" customHeight="1">
      <c r="B723" s="141"/>
      <c r="C723" s="227" t="s">
        <v>1274</v>
      </c>
      <c r="D723" s="227" t="s">
        <v>198</v>
      </c>
      <c r="E723" s="228" t="s">
        <v>1275</v>
      </c>
      <c r="F723" s="229" t="s">
        <v>1276</v>
      </c>
      <c r="G723" s="230" t="s">
        <v>330</v>
      </c>
      <c r="H723" s="231">
        <v>3.6</v>
      </c>
      <c r="I723" s="26"/>
      <c r="J723" s="232">
        <f>ROUND(I723*H723,2)</f>
        <v>0</v>
      </c>
      <c r="K723" s="229" t="s">
        <v>202</v>
      </c>
      <c r="L723" s="141"/>
      <c r="M723" s="233" t="s">
        <v>5</v>
      </c>
      <c r="N723" s="234" t="s">
        <v>42</v>
      </c>
      <c r="O723" s="142"/>
      <c r="P723" s="235">
        <f>O723*H723</f>
        <v>0</v>
      </c>
      <c r="Q723" s="235">
        <v>0.01284</v>
      </c>
      <c r="R723" s="235">
        <f>Q723*H723</f>
        <v>0.046224</v>
      </c>
      <c r="S723" s="235">
        <v>0</v>
      </c>
      <c r="T723" s="236">
        <f>S723*H723</f>
        <v>0</v>
      </c>
      <c r="AR723" s="128" t="s">
        <v>203</v>
      </c>
      <c r="AT723" s="128" t="s">
        <v>198</v>
      </c>
      <c r="AU723" s="128" t="s">
        <v>80</v>
      </c>
      <c r="AY723" s="128" t="s">
        <v>196</v>
      </c>
      <c r="BE723" s="237">
        <f>IF(N723="základní",J723,0)</f>
        <v>0</v>
      </c>
      <c r="BF723" s="237">
        <f>IF(N723="snížená",J723,0)</f>
        <v>0</v>
      </c>
      <c r="BG723" s="237">
        <f>IF(N723="zákl. přenesená",J723,0)</f>
        <v>0</v>
      </c>
      <c r="BH723" s="237">
        <f>IF(N723="sníž. přenesená",J723,0)</f>
        <v>0</v>
      </c>
      <c r="BI723" s="237">
        <f>IF(N723="nulová",J723,0)</f>
        <v>0</v>
      </c>
      <c r="BJ723" s="128" t="s">
        <v>78</v>
      </c>
      <c r="BK723" s="237">
        <f>ROUND(I723*H723,2)</f>
        <v>0</v>
      </c>
      <c r="BL723" s="128" t="s">
        <v>203</v>
      </c>
      <c r="BM723" s="128" t="s">
        <v>1277</v>
      </c>
    </row>
    <row r="724" spans="2:47" s="140" customFormat="1" ht="148.5">
      <c r="B724" s="141"/>
      <c r="D724" s="238" t="s">
        <v>204</v>
      </c>
      <c r="F724" s="239" t="s">
        <v>1278</v>
      </c>
      <c r="I724" s="22"/>
      <c r="L724" s="141"/>
      <c r="M724" s="240"/>
      <c r="N724" s="142"/>
      <c r="O724" s="142"/>
      <c r="P724" s="142"/>
      <c r="Q724" s="142"/>
      <c r="R724" s="142"/>
      <c r="S724" s="142"/>
      <c r="T724" s="241"/>
      <c r="AT724" s="128" t="s">
        <v>204</v>
      </c>
      <c r="AU724" s="128" t="s">
        <v>80</v>
      </c>
    </row>
    <row r="725" spans="2:65" s="140" customFormat="1" ht="25.5" customHeight="1">
      <c r="B725" s="141"/>
      <c r="C725" s="227" t="s">
        <v>1279</v>
      </c>
      <c r="D725" s="227" t="s">
        <v>198</v>
      </c>
      <c r="E725" s="228" t="s">
        <v>1280</v>
      </c>
      <c r="F725" s="229" t="s">
        <v>1281</v>
      </c>
      <c r="G725" s="230" t="s">
        <v>304</v>
      </c>
      <c r="H725" s="231">
        <v>61.6</v>
      </c>
      <c r="I725" s="26"/>
      <c r="J725" s="232">
        <f>ROUND(I725*H725,2)</f>
        <v>0</v>
      </c>
      <c r="K725" s="229" t="s">
        <v>202</v>
      </c>
      <c r="L725" s="141"/>
      <c r="M725" s="233" t="s">
        <v>5</v>
      </c>
      <c r="N725" s="234" t="s">
        <v>42</v>
      </c>
      <c r="O725" s="142"/>
      <c r="P725" s="235">
        <f>O725*H725</f>
        <v>0</v>
      </c>
      <c r="Q725" s="235">
        <v>0.00354</v>
      </c>
      <c r="R725" s="235">
        <f>Q725*H725</f>
        <v>0.218064</v>
      </c>
      <c r="S725" s="235">
        <v>0</v>
      </c>
      <c r="T725" s="236">
        <f>S725*H725</f>
        <v>0</v>
      </c>
      <c r="AR725" s="128" t="s">
        <v>203</v>
      </c>
      <c r="AT725" s="128" t="s">
        <v>198</v>
      </c>
      <c r="AU725" s="128" t="s">
        <v>80</v>
      </c>
      <c r="AY725" s="128" t="s">
        <v>196</v>
      </c>
      <c r="BE725" s="237">
        <f>IF(N725="základní",J725,0)</f>
        <v>0</v>
      </c>
      <c r="BF725" s="237">
        <f>IF(N725="snížená",J725,0)</f>
        <v>0</v>
      </c>
      <c r="BG725" s="237">
        <f>IF(N725="zákl. přenesená",J725,0)</f>
        <v>0</v>
      </c>
      <c r="BH725" s="237">
        <f>IF(N725="sníž. přenesená",J725,0)</f>
        <v>0</v>
      </c>
      <c r="BI725" s="237">
        <f>IF(N725="nulová",J725,0)</f>
        <v>0</v>
      </c>
      <c r="BJ725" s="128" t="s">
        <v>78</v>
      </c>
      <c r="BK725" s="237">
        <f>ROUND(I725*H725,2)</f>
        <v>0</v>
      </c>
      <c r="BL725" s="128" t="s">
        <v>203</v>
      </c>
      <c r="BM725" s="128" t="s">
        <v>1282</v>
      </c>
    </row>
    <row r="726" spans="2:47" s="140" customFormat="1" ht="283.5">
      <c r="B726" s="141"/>
      <c r="D726" s="238" t="s">
        <v>204</v>
      </c>
      <c r="F726" s="239" t="s">
        <v>1283</v>
      </c>
      <c r="I726" s="22"/>
      <c r="L726" s="141"/>
      <c r="M726" s="240"/>
      <c r="N726" s="142"/>
      <c r="O726" s="142"/>
      <c r="P726" s="142"/>
      <c r="Q726" s="142"/>
      <c r="R726" s="142"/>
      <c r="S726" s="142"/>
      <c r="T726" s="241"/>
      <c r="AT726" s="128" t="s">
        <v>204</v>
      </c>
      <c r="AU726" s="128" t="s">
        <v>80</v>
      </c>
    </row>
    <row r="727" spans="2:65" s="140" customFormat="1" ht="38.25" customHeight="1">
      <c r="B727" s="141"/>
      <c r="C727" s="227" t="s">
        <v>831</v>
      </c>
      <c r="D727" s="227" t="s">
        <v>198</v>
      </c>
      <c r="E727" s="228" t="s">
        <v>1284</v>
      </c>
      <c r="F727" s="229" t="s">
        <v>1285</v>
      </c>
      <c r="G727" s="230" t="s">
        <v>330</v>
      </c>
      <c r="H727" s="231">
        <v>20.58</v>
      </c>
      <c r="I727" s="26"/>
      <c r="J727" s="232">
        <f>ROUND(I727*H727,2)</f>
        <v>0</v>
      </c>
      <c r="K727" s="229" t="s">
        <v>202</v>
      </c>
      <c r="L727" s="141"/>
      <c r="M727" s="233" t="s">
        <v>5</v>
      </c>
      <c r="N727" s="234" t="s">
        <v>42</v>
      </c>
      <c r="O727" s="142"/>
      <c r="P727" s="235">
        <f>O727*H727</f>
        <v>0</v>
      </c>
      <c r="Q727" s="235">
        <v>0.01379</v>
      </c>
      <c r="R727" s="235">
        <f>Q727*H727</f>
        <v>0.2837982</v>
      </c>
      <c r="S727" s="235">
        <v>0</v>
      </c>
      <c r="T727" s="236">
        <f>S727*H727</f>
        <v>0</v>
      </c>
      <c r="AR727" s="128" t="s">
        <v>203</v>
      </c>
      <c r="AT727" s="128" t="s">
        <v>198</v>
      </c>
      <c r="AU727" s="128" t="s">
        <v>80</v>
      </c>
      <c r="AY727" s="128" t="s">
        <v>196</v>
      </c>
      <c r="BE727" s="237">
        <f>IF(N727="základní",J727,0)</f>
        <v>0</v>
      </c>
      <c r="BF727" s="237">
        <f>IF(N727="snížená",J727,0)</f>
        <v>0</v>
      </c>
      <c r="BG727" s="237">
        <f>IF(N727="zákl. přenesená",J727,0)</f>
        <v>0</v>
      </c>
      <c r="BH727" s="237">
        <f>IF(N727="sníž. přenesená",J727,0)</f>
        <v>0</v>
      </c>
      <c r="BI727" s="237">
        <f>IF(N727="nulová",J727,0)</f>
        <v>0</v>
      </c>
      <c r="BJ727" s="128" t="s">
        <v>78</v>
      </c>
      <c r="BK727" s="237">
        <f>ROUND(I727*H727,2)</f>
        <v>0</v>
      </c>
      <c r="BL727" s="128" t="s">
        <v>203</v>
      </c>
      <c r="BM727" s="128" t="s">
        <v>1286</v>
      </c>
    </row>
    <row r="728" spans="2:47" s="140" customFormat="1" ht="189">
      <c r="B728" s="141"/>
      <c r="D728" s="238" t="s">
        <v>204</v>
      </c>
      <c r="F728" s="239" t="s">
        <v>1287</v>
      </c>
      <c r="I728" s="22"/>
      <c r="L728" s="141"/>
      <c r="M728" s="240"/>
      <c r="N728" s="142"/>
      <c r="O728" s="142"/>
      <c r="P728" s="142"/>
      <c r="Q728" s="142"/>
      <c r="R728" s="142"/>
      <c r="S728" s="142"/>
      <c r="T728" s="241"/>
      <c r="AT728" s="128" t="s">
        <v>204</v>
      </c>
      <c r="AU728" s="128" t="s">
        <v>80</v>
      </c>
    </row>
    <row r="729" spans="2:65" s="140" customFormat="1" ht="38.25" customHeight="1">
      <c r="B729" s="141"/>
      <c r="C729" s="227" t="s">
        <v>1288</v>
      </c>
      <c r="D729" s="227" t="s">
        <v>198</v>
      </c>
      <c r="E729" s="228" t="s">
        <v>1289</v>
      </c>
      <c r="F729" s="229" t="s">
        <v>1290</v>
      </c>
      <c r="G729" s="230" t="s">
        <v>330</v>
      </c>
      <c r="H729" s="231">
        <v>32.69</v>
      </c>
      <c r="I729" s="26"/>
      <c r="J729" s="232">
        <f>ROUND(I729*H729,2)</f>
        <v>0</v>
      </c>
      <c r="K729" s="229" t="s">
        <v>202</v>
      </c>
      <c r="L729" s="141"/>
      <c r="M729" s="233" t="s">
        <v>5</v>
      </c>
      <c r="N729" s="234" t="s">
        <v>42</v>
      </c>
      <c r="O729" s="142"/>
      <c r="P729" s="235">
        <f>O729*H729</f>
        <v>0</v>
      </c>
      <c r="Q729" s="235">
        <v>0.01379</v>
      </c>
      <c r="R729" s="235">
        <f>Q729*H729</f>
        <v>0.45079509999999995</v>
      </c>
      <c r="S729" s="235">
        <v>0</v>
      </c>
      <c r="T729" s="236">
        <f>S729*H729</f>
        <v>0</v>
      </c>
      <c r="AR729" s="128" t="s">
        <v>203</v>
      </c>
      <c r="AT729" s="128" t="s">
        <v>198</v>
      </c>
      <c r="AU729" s="128" t="s">
        <v>80</v>
      </c>
      <c r="AY729" s="128" t="s">
        <v>196</v>
      </c>
      <c r="BE729" s="237">
        <f>IF(N729="základní",J729,0)</f>
        <v>0</v>
      </c>
      <c r="BF729" s="237">
        <f>IF(N729="snížená",J729,0)</f>
        <v>0</v>
      </c>
      <c r="BG729" s="237">
        <f>IF(N729="zákl. přenesená",J729,0)</f>
        <v>0</v>
      </c>
      <c r="BH729" s="237">
        <f>IF(N729="sníž. přenesená",J729,0)</f>
        <v>0</v>
      </c>
      <c r="BI729" s="237">
        <f>IF(N729="nulová",J729,0)</f>
        <v>0</v>
      </c>
      <c r="BJ729" s="128" t="s">
        <v>78</v>
      </c>
      <c r="BK729" s="237">
        <f>ROUND(I729*H729,2)</f>
        <v>0</v>
      </c>
      <c r="BL729" s="128" t="s">
        <v>203</v>
      </c>
      <c r="BM729" s="128" t="s">
        <v>1291</v>
      </c>
    </row>
    <row r="730" spans="2:47" s="140" customFormat="1" ht="189">
      <c r="B730" s="141"/>
      <c r="D730" s="238" t="s">
        <v>204</v>
      </c>
      <c r="F730" s="239" t="s">
        <v>1287</v>
      </c>
      <c r="I730" s="22"/>
      <c r="L730" s="141"/>
      <c r="M730" s="240"/>
      <c r="N730" s="142"/>
      <c r="O730" s="142"/>
      <c r="P730" s="142"/>
      <c r="Q730" s="142"/>
      <c r="R730" s="142"/>
      <c r="S730" s="142"/>
      <c r="T730" s="241"/>
      <c r="AT730" s="128" t="s">
        <v>204</v>
      </c>
      <c r="AU730" s="128" t="s">
        <v>80</v>
      </c>
    </row>
    <row r="731" spans="2:65" s="140" customFormat="1" ht="25.5" customHeight="1">
      <c r="B731" s="141"/>
      <c r="C731" s="227" t="s">
        <v>1292</v>
      </c>
      <c r="D731" s="227" t="s">
        <v>198</v>
      </c>
      <c r="E731" s="228" t="s">
        <v>1293</v>
      </c>
      <c r="F731" s="229" t="s">
        <v>1294</v>
      </c>
      <c r="G731" s="230" t="s">
        <v>330</v>
      </c>
      <c r="H731" s="231">
        <v>19.73</v>
      </c>
      <c r="I731" s="26"/>
      <c r="J731" s="232">
        <f>ROUND(I731*H731,2)</f>
        <v>0</v>
      </c>
      <c r="K731" s="229" t="s">
        <v>202</v>
      </c>
      <c r="L731" s="141"/>
      <c r="M731" s="233" t="s">
        <v>5</v>
      </c>
      <c r="N731" s="234" t="s">
        <v>42</v>
      </c>
      <c r="O731" s="142"/>
      <c r="P731" s="235">
        <f>O731*H731</f>
        <v>0</v>
      </c>
      <c r="Q731" s="235">
        <v>0</v>
      </c>
      <c r="R731" s="235">
        <f>Q731*H731</f>
        <v>0</v>
      </c>
      <c r="S731" s="235">
        <v>0</v>
      </c>
      <c r="T731" s="236">
        <f>S731*H731</f>
        <v>0</v>
      </c>
      <c r="AR731" s="128" t="s">
        <v>203</v>
      </c>
      <c r="AT731" s="128" t="s">
        <v>198</v>
      </c>
      <c r="AU731" s="128" t="s">
        <v>80</v>
      </c>
      <c r="AY731" s="128" t="s">
        <v>196</v>
      </c>
      <c r="BE731" s="237">
        <f>IF(N731="základní",J731,0)</f>
        <v>0</v>
      </c>
      <c r="BF731" s="237">
        <f>IF(N731="snížená",J731,0)</f>
        <v>0</v>
      </c>
      <c r="BG731" s="237">
        <f>IF(N731="zákl. přenesená",J731,0)</f>
        <v>0</v>
      </c>
      <c r="BH731" s="237">
        <f>IF(N731="sníž. přenesená",J731,0)</f>
        <v>0</v>
      </c>
      <c r="BI731" s="237">
        <f>IF(N731="nulová",J731,0)</f>
        <v>0</v>
      </c>
      <c r="BJ731" s="128" t="s">
        <v>78</v>
      </c>
      <c r="BK731" s="237">
        <f>ROUND(I731*H731,2)</f>
        <v>0</v>
      </c>
      <c r="BL731" s="128" t="s">
        <v>203</v>
      </c>
      <c r="BM731" s="128" t="s">
        <v>1295</v>
      </c>
    </row>
    <row r="732" spans="2:47" s="140" customFormat="1" ht="189">
      <c r="B732" s="141"/>
      <c r="D732" s="238" t="s">
        <v>204</v>
      </c>
      <c r="F732" s="239" t="s">
        <v>1287</v>
      </c>
      <c r="I732" s="22"/>
      <c r="L732" s="141"/>
      <c r="M732" s="240"/>
      <c r="N732" s="142"/>
      <c r="O732" s="142"/>
      <c r="P732" s="142"/>
      <c r="Q732" s="142"/>
      <c r="R732" s="142"/>
      <c r="S732" s="142"/>
      <c r="T732" s="241"/>
      <c r="AT732" s="128" t="s">
        <v>204</v>
      </c>
      <c r="AU732" s="128" t="s">
        <v>80</v>
      </c>
    </row>
    <row r="733" spans="2:65" s="140" customFormat="1" ht="38.25" customHeight="1">
      <c r="B733" s="141"/>
      <c r="C733" s="227" t="s">
        <v>1296</v>
      </c>
      <c r="D733" s="227" t="s">
        <v>198</v>
      </c>
      <c r="E733" s="228" t="s">
        <v>1297</v>
      </c>
      <c r="F733" s="229" t="s">
        <v>1298</v>
      </c>
      <c r="G733" s="230" t="s">
        <v>330</v>
      </c>
      <c r="H733" s="231">
        <v>132.038</v>
      </c>
      <c r="I733" s="26"/>
      <c r="J733" s="232">
        <f>ROUND(I733*H733,2)</f>
        <v>0</v>
      </c>
      <c r="K733" s="229" t="s">
        <v>202</v>
      </c>
      <c r="L733" s="141"/>
      <c r="M733" s="233" t="s">
        <v>5</v>
      </c>
      <c r="N733" s="234" t="s">
        <v>42</v>
      </c>
      <c r="O733" s="142"/>
      <c r="P733" s="235">
        <f>O733*H733</f>
        <v>0</v>
      </c>
      <c r="Q733" s="235">
        <v>0.02343</v>
      </c>
      <c r="R733" s="235">
        <f>Q733*H733</f>
        <v>3.0936503400000004</v>
      </c>
      <c r="S733" s="235">
        <v>0</v>
      </c>
      <c r="T733" s="236">
        <f>S733*H733</f>
        <v>0</v>
      </c>
      <c r="AR733" s="128" t="s">
        <v>203</v>
      </c>
      <c r="AT733" s="128" t="s">
        <v>198</v>
      </c>
      <c r="AU733" s="128" t="s">
        <v>80</v>
      </c>
      <c r="AY733" s="128" t="s">
        <v>196</v>
      </c>
      <c r="BE733" s="237">
        <f>IF(N733="základní",J733,0)</f>
        <v>0</v>
      </c>
      <c r="BF733" s="237">
        <f>IF(N733="snížená",J733,0)</f>
        <v>0</v>
      </c>
      <c r="BG733" s="237">
        <f>IF(N733="zákl. přenesená",J733,0)</f>
        <v>0</v>
      </c>
      <c r="BH733" s="237">
        <f>IF(N733="sníž. přenesená",J733,0)</f>
        <v>0</v>
      </c>
      <c r="BI733" s="237">
        <f>IF(N733="nulová",J733,0)</f>
        <v>0</v>
      </c>
      <c r="BJ733" s="128" t="s">
        <v>78</v>
      </c>
      <c r="BK733" s="237">
        <f>ROUND(I733*H733,2)</f>
        <v>0</v>
      </c>
      <c r="BL733" s="128" t="s">
        <v>203</v>
      </c>
      <c r="BM733" s="128" t="s">
        <v>1299</v>
      </c>
    </row>
    <row r="734" spans="2:47" s="140" customFormat="1" ht="202.5">
      <c r="B734" s="141"/>
      <c r="D734" s="238" t="s">
        <v>204</v>
      </c>
      <c r="F734" s="239" t="s">
        <v>1300</v>
      </c>
      <c r="I734" s="22"/>
      <c r="L734" s="141"/>
      <c r="M734" s="240"/>
      <c r="N734" s="142"/>
      <c r="O734" s="142"/>
      <c r="P734" s="142"/>
      <c r="Q734" s="142"/>
      <c r="R734" s="142"/>
      <c r="S734" s="142"/>
      <c r="T734" s="241"/>
      <c r="AT734" s="128" t="s">
        <v>204</v>
      </c>
      <c r="AU734" s="128" t="s">
        <v>80</v>
      </c>
    </row>
    <row r="735" spans="2:65" s="140" customFormat="1" ht="38.25" customHeight="1">
      <c r="B735" s="141"/>
      <c r="C735" s="227" t="s">
        <v>835</v>
      </c>
      <c r="D735" s="227" t="s">
        <v>198</v>
      </c>
      <c r="E735" s="228" t="s">
        <v>1301</v>
      </c>
      <c r="F735" s="229" t="s">
        <v>1302</v>
      </c>
      <c r="G735" s="230" t="s">
        <v>330</v>
      </c>
      <c r="H735" s="231">
        <v>60.488</v>
      </c>
      <c r="I735" s="26"/>
      <c r="J735" s="232">
        <f>ROUND(I735*H735,2)</f>
        <v>0</v>
      </c>
      <c r="K735" s="229" t="s">
        <v>202</v>
      </c>
      <c r="L735" s="141"/>
      <c r="M735" s="233" t="s">
        <v>5</v>
      </c>
      <c r="N735" s="234" t="s">
        <v>42</v>
      </c>
      <c r="O735" s="142"/>
      <c r="P735" s="235">
        <f>O735*H735</f>
        <v>0</v>
      </c>
      <c r="Q735" s="235">
        <v>0.02649</v>
      </c>
      <c r="R735" s="235">
        <f>Q735*H735</f>
        <v>1.60232712</v>
      </c>
      <c r="S735" s="235">
        <v>0</v>
      </c>
      <c r="T735" s="236">
        <f>S735*H735</f>
        <v>0</v>
      </c>
      <c r="AR735" s="128" t="s">
        <v>203</v>
      </c>
      <c r="AT735" s="128" t="s">
        <v>198</v>
      </c>
      <c r="AU735" s="128" t="s">
        <v>80</v>
      </c>
      <c r="AY735" s="128" t="s">
        <v>196</v>
      </c>
      <c r="BE735" s="237">
        <f>IF(N735="základní",J735,0)</f>
        <v>0</v>
      </c>
      <c r="BF735" s="237">
        <f>IF(N735="snížená",J735,0)</f>
        <v>0</v>
      </c>
      <c r="BG735" s="237">
        <f>IF(N735="zákl. přenesená",J735,0)</f>
        <v>0</v>
      </c>
      <c r="BH735" s="237">
        <f>IF(N735="sníž. přenesená",J735,0)</f>
        <v>0</v>
      </c>
      <c r="BI735" s="237">
        <f>IF(N735="nulová",J735,0)</f>
        <v>0</v>
      </c>
      <c r="BJ735" s="128" t="s">
        <v>78</v>
      </c>
      <c r="BK735" s="237">
        <f>ROUND(I735*H735,2)</f>
        <v>0</v>
      </c>
      <c r="BL735" s="128" t="s">
        <v>203</v>
      </c>
      <c r="BM735" s="128" t="s">
        <v>1303</v>
      </c>
    </row>
    <row r="736" spans="2:47" s="140" customFormat="1" ht="202.5">
      <c r="B736" s="141"/>
      <c r="D736" s="238" t="s">
        <v>204</v>
      </c>
      <c r="F736" s="239" t="s">
        <v>1300</v>
      </c>
      <c r="I736" s="22"/>
      <c r="L736" s="141"/>
      <c r="M736" s="240"/>
      <c r="N736" s="142"/>
      <c r="O736" s="142"/>
      <c r="P736" s="142"/>
      <c r="Q736" s="142"/>
      <c r="R736" s="142"/>
      <c r="S736" s="142"/>
      <c r="T736" s="241"/>
      <c r="AT736" s="128" t="s">
        <v>204</v>
      </c>
      <c r="AU736" s="128" t="s">
        <v>80</v>
      </c>
    </row>
    <row r="737" spans="2:65" s="140" customFormat="1" ht="38.25" customHeight="1">
      <c r="B737" s="141"/>
      <c r="C737" s="227" t="s">
        <v>1304</v>
      </c>
      <c r="D737" s="227" t="s">
        <v>198</v>
      </c>
      <c r="E737" s="228" t="s">
        <v>1305</v>
      </c>
      <c r="F737" s="229" t="s">
        <v>1306</v>
      </c>
      <c r="G737" s="230" t="s">
        <v>330</v>
      </c>
      <c r="H737" s="231">
        <v>21.6</v>
      </c>
      <c r="I737" s="26"/>
      <c r="J737" s="232">
        <f>ROUND(I737*H737,2)</f>
        <v>0</v>
      </c>
      <c r="K737" s="229" t="s">
        <v>202</v>
      </c>
      <c r="L737" s="141"/>
      <c r="M737" s="233" t="s">
        <v>5</v>
      </c>
      <c r="N737" s="234" t="s">
        <v>42</v>
      </c>
      <c r="O737" s="142"/>
      <c r="P737" s="235">
        <f>O737*H737</f>
        <v>0</v>
      </c>
      <c r="Q737" s="235">
        <v>0.01358</v>
      </c>
      <c r="R737" s="235">
        <f>Q737*H737</f>
        <v>0.29332800000000003</v>
      </c>
      <c r="S737" s="235">
        <v>0</v>
      </c>
      <c r="T737" s="236">
        <f>S737*H737</f>
        <v>0</v>
      </c>
      <c r="AR737" s="128" t="s">
        <v>203</v>
      </c>
      <c r="AT737" s="128" t="s">
        <v>198</v>
      </c>
      <c r="AU737" s="128" t="s">
        <v>80</v>
      </c>
      <c r="AY737" s="128" t="s">
        <v>196</v>
      </c>
      <c r="BE737" s="237">
        <f>IF(N737="základní",J737,0)</f>
        <v>0</v>
      </c>
      <c r="BF737" s="237">
        <f>IF(N737="snížená",J737,0)</f>
        <v>0</v>
      </c>
      <c r="BG737" s="237">
        <f>IF(N737="zákl. přenesená",J737,0)</f>
        <v>0</v>
      </c>
      <c r="BH737" s="237">
        <f>IF(N737="sníž. přenesená",J737,0)</f>
        <v>0</v>
      </c>
      <c r="BI737" s="237">
        <f>IF(N737="nulová",J737,0)</f>
        <v>0</v>
      </c>
      <c r="BJ737" s="128" t="s">
        <v>78</v>
      </c>
      <c r="BK737" s="237">
        <f>ROUND(I737*H737,2)</f>
        <v>0</v>
      </c>
      <c r="BL737" s="128" t="s">
        <v>203</v>
      </c>
      <c r="BM737" s="128" t="s">
        <v>1307</v>
      </c>
    </row>
    <row r="738" spans="2:47" s="140" customFormat="1" ht="148.5">
      <c r="B738" s="141"/>
      <c r="D738" s="238" t="s">
        <v>204</v>
      </c>
      <c r="F738" s="239" t="s">
        <v>1278</v>
      </c>
      <c r="I738" s="22"/>
      <c r="L738" s="141"/>
      <c r="M738" s="240"/>
      <c r="N738" s="142"/>
      <c r="O738" s="142"/>
      <c r="P738" s="142"/>
      <c r="Q738" s="142"/>
      <c r="R738" s="142"/>
      <c r="S738" s="142"/>
      <c r="T738" s="241"/>
      <c r="AT738" s="128" t="s">
        <v>204</v>
      </c>
      <c r="AU738" s="128" t="s">
        <v>80</v>
      </c>
    </row>
    <row r="739" spans="2:65" s="140" customFormat="1" ht="51" customHeight="1">
      <c r="B739" s="141"/>
      <c r="C739" s="227" t="s">
        <v>840</v>
      </c>
      <c r="D739" s="227" t="s">
        <v>198</v>
      </c>
      <c r="E739" s="228" t="s">
        <v>1308</v>
      </c>
      <c r="F739" s="229" t="s">
        <v>1309</v>
      </c>
      <c r="G739" s="230" t="s">
        <v>285</v>
      </c>
      <c r="H739" s="231">
        <v>5.988</v>
      </c>
      <c r="I739" s="26"/>
      <c r="J739" s="232">
        <f>ROUND(I739*H739,2)</f>
        <v>0</v>
      </c>
      <c r="K739" s="229" t="s">
        <v>202</v>
      </c>
      <c r="L739" s="141"/>
      <c r="M739" s="233" t="s">
        <v>5</v>
      </c>
      <c r="N739" s="234" t="s">
        <v>42</v>
      </c>
      <c r="O739" s="142"/>
      <c r="P739" s="235">
        <f>O739*H739</f>
        <v>0</v>
      </c>
      <c r="Q739" s="235">
        <v>0</v>
      </c>
      <c r="R739" s="235">
        <f>Q739*H739</f>
        <v>0</v>
      </c>
      <c r="S739" s="235">
        <v>0</v>
      </c>
      <c r="T739" s="236">
        <f>S739*H739</f>
        <v>0</v>
      </c>
      <c r="AR739" s="128" t="s">
        <v>203</v>
      </c>
      <c r="AT739" s="128" t="s">
        <v>198</v>
      </c>
      <c r="AU739" s="128" t="s">
        <v>80</v>
      </c>
      <c r="AY739" s="128" t="s">
        <v>196</v>
      </c>
      <c r="BE739" s="237">
        <f>IF(N739="základní",J739,0)</f>
        <v>0</v>
      </c>
      <c r="BF739" s="237">
        <f>IF(N739="snížená",J739,0)</f>
        <v>0</v>
      </c>
      <c r="BG739" s="237">
        <f>IF(N739="zákl. přenesená",J739,0)</f>
        <v>0</v>
      </c>
      <c r="BH739" s="237">
        <f>IF(N739="sníž. přenesená",J739,0)</f>
        <v>0</v>
      </c>
      <c r="BI739" s="237">
        <f>IF(N739="nulová",J739,0)</f>
        <v>0</v>
      </c>
      <c r="BJ739" s="128" t="s">
        <v>78</v>
      </c>
      <c r="BK739" s="237">
        <f>ROUND(I739*H739,2)</f>
        <v>0</v>
      </c>
      <c r="BL739" s="128" t="s">
        <v>203</v>
      </c>
      <c r="BM739" s="128" t="s">
        <v>1310</v>
      </c>
    </row>
    <row r="740" spans="2:47" s="140" customFormat="1" ht="148.5">
      <c r="B740" s="141"/>
      <c r="D740" s="238" t="s">
        <v>204</v>
      </c>
      <c r="F740" s="239" t="s">
        <v>1311</v>
      </c>
      <c r="I740" s="22"/>
      <c r="L740" s="141"/>
      <c r="M740" s="240"/>
      <c r="N740" s="142"/>
      <c r="O740" s="142"/>
      <c r="P740" s="142"/>
      <c r="Q740" s="142"/>
      <c r="R740" s="142"/>
      <c r="S740" s="142"/>
      <c r="T740" s="241"/>
      <c r="AT740" s="128" t="s">
        <v>204</v>
      </c>
      <c r="AU740" s="128" t="s">
        <v>80</v>
      </c>
    </row>
    <row r="741" spans="2:63" s="215" customFormat="1" ht="29.85" customHeight="1">
      <c r="B741" s="214"/>
      <c r="D741" s="216" t="s">
        <v>70</v>
      </c>
      <c r="E741" s="225" t="s">
        <v>1312</v>
      </c>
      <c r="F741" s="225" t="s">
        <v>1313</v>
      </c>
      <c r="I741" s="25"/>
      <c r="J741" s="226">
        <f>BK741</f>
        <v>0</v>
      </c>
      <c r="L741" s="214"/>
      <c r="M741" s="219"/>
      <c r="N741" s="220"/>
      <c r="O741" s="220"/>
      <c r="P741" s="221">
        <f>SUM(P742:P769)</f>
        <v>0</v>
      </c>
      <c r="Q741" s="220"/>
      <c r="R741" s="221">
        <f>SUM(R742:R769)</f>
        <v>1.3366248999999997</v>
      </c>
      <c r="S741" s="220"/>
      <c r="T741" s="222">
        <f>SUM(T742:T769)</f>
        <v>0.5407599999999999</v>
      </c>
      <c r="AR741" s="216" t="s">
        <v>80</v>
      </c>
      <c r="AT741" s="223" t="s">
        <v>70</v>
      </c>
      <c r="AU741" s="223" t="s">
        <v>78</v>
      </c>
      <c r="AY741" s="216" t="s">
        <v>196</v>
      </c>
      <c r="BK741" s="224">
        <f>SUM(BK742:BK769)</f>
        <v>0</v>
      </c>
    </row>
    <row r="742" spans="2:65" s="140" customFormat="1" ht="16.5" customHeight="1">
      <c r="B742" s="141"/>
      <c r="C742" s="227" t="s">
        <v>1314</v>
      </c>
      <c r="D742" s="227" t="s">
        <v>198</v>
      </c>
      <c r="E742" s="228" t="s">
        <v>1315</v>
      </c>
      <c r="F742" s="229" t="s">
        <v>1316</v>
      </c>
      <c r="G742" s="230" t="s">
        <v>330</v>
      </c>
      <c r="H742" s="231">
        <v>66.5</v>
      </c>
      <c r="I742" s="26"/>
      <c r="J742" s="232">
        <f>ROUND(I742*H742,2)</f>
        <v>0</v>
      </c>
      <c r="K742" s="229" t="s">
        <v>202</v>
      </c>
      <c r="L742" s="141"/>
      <c r="M742" s="233" t="s">
        <v>5</v>
      </c>
      <c r="N742" s="234" t="s">
        <v>42</v>
      </c>
      <c r="O742" s="142"/>
      <c r="P742" s="235">
        <f>O742*H742</f>
        <v>0</v>
      </c>
      <c r="Q742" s="235">
        <v>0</v>
      </c>
      <c r="R742" s="235">
        <f>Q742*H742</f>
        <v>0</v>
      </c>
      <c r="S742" s="235">
        <v>0.00594</v>
      </c>
      <c r="T742" s="236">
        <f>S742*H742</f>
        <v>0.39501</v>
      </c>
      <c r="AR742" s="128" t="s">
        <v>263</v>
      </c>
      <c r="AT742" s="128" t="s">
        <v>198</v>
      </c>
      <c r="AU742" s="128" t="s">
        <v>80</v>
      </c>
      <c r="AY742" s="128" t="s">
        <v>196</v>
      </c>
      <c r="BE742" s="237">
        <f>IF(N742="základní",J742,0)</f>
        <v>0</v>
      </c>
      <c r="BF742" s="237">
        <f>IF(N742="snížená",J742,0)</f>
        <v>0</v>
      </c>
      <c r="BG742" s="237">
        <f>IF(N742="zákl. přenesená",J742,0)</f>
        <v>0</v>
      </c>
      <c r="BH742" s="237">
        <f>IF(N742="sníž. přenesená",J742,0)</f>
        <v>0</v>
      </c>
      <c r="BI742" s="237">
        <f>IF(N742="nulová",J742,0)</f>
        <v>0</v>
      </c>
      <c r="BJ742" s="128" t="s">
        <v>78</v>
      </c>
      <c r="BK742" s="237">
        <f>ROUND(I742*H742,2)</f>
        <v>0</v>
      </c>
      <c r="BL742" s="128" t="s">
        <v>263</v>
      </c>
      <c r="BM742" s="128" t="s">
        <v>1317</v>
      </c>
    </row>
    <row r="743" spans="2:65" s="140" customFormat="1" ht="25.5" customHeight="1">
      <c r="B743" s="141"/>
      <c r="C743" s="227" t="s">
        <v>845</v>
      </c>
      <c r="D743" s="227" t="s">
        <v>198</v>
      </c>
      <c r="E743" s="228" t="s">
        <v>1318</v>
      </c>
      <c r="F743" s="229" t="s">
        <v>1319</v>
      </c>
      <c r="G743" s="230" t="s">
        <v>304</v>
      </c>
      <c r="H743" s="231">
        <v>17</v>
      </c>
      <c r="I743" s="26"/>
      <c r="J743" s="232">
        <f>ROUND(I743*H743,2)</f>
        <v>0</v>
      </c>
      <c r="K743" s="229" t="s">
        <v>202</v>
      </c>
      <c r="L743" s="141"/>
      <c r="M743" s="233" t="s">
        <v>5</v>
      </c>
      <c r="N743" s="234" t="s">
        <v>42</v>
      </c>
      <c r="O743" s="142"/>
      <c r="P743" s="235">
        <f>O743*H743</f>
        <v>0</v>
      </c>
      <c r="Q743" s="235">
        <v>0.00181</v>
      </c>
      <c r="R743" s="235">
        <f>Q743*H743</f>
        <v>0.03077</v>
      </c>
      <c r="S743" s="235">
        <v>0</v>
      </c>
      <c r="T743" s="236">
        <f>S743*H743</f>
        <v>0</v>
      </c>
      <c r="AR743" s="128" t="s">
        <v>263</v>
      </c>
      <c r="AT743" s="128" t="s">
        <v>198</v>
      </c>
      <c r="AU743" s="128" t="s">
        <v>80</v>
      </c>
      <c r="AY743" s="128" t="s">
        <v>196</v>
      </c>
      <c r="BE743" s="237">
        <f>IF(N743="základní",J743,0)</f>
        <v>0</v>
      </c>
      <c r="BF743" s="237">
        <f>IF(N743="snížená",J743,0)</f>
        <v>0</v>
      </c>
      <c r="BG743" s="237">
        <f>IF(N743="zákl. přenesená",J743,0)</f>
        <v>0</v>
      </c>
      <c r="BH743" s="237">
        <f>IF(N743="sníž. přenesená",J743,0)</f>
        <v>0</v>
      </c>
      <c r="BI743" s="237">
        <f>IF(N743="nulová",J743,0)</f>
        <v>0</v>
      </c>
      <c r="BJ743" s="128" t="s">
        <v>78</v>
      </c>
      <c r="BK743" s="237">
        <f>ROUND(I743*H743,2)</f>
        <v>0</v>
      </c>
      <c r="BL743" s="128" t="s">
        <v>263</v>
      </c>
      <c r="BM743" s="128" t="s">
        <v>1320</v>
      </c>
    </row>
    <row r="744" spans="2:47" s="140" customFormat="1" ht="67.5">
      <c r="B744" s="141"/>
      <c r="D744" s="238" t="s">
        <v>204</v>
      </c>
      <c r="F744" s="239" t="s">
        <v>1321</v>
      </c>
      <c r="I744" s="22"/>
      <c r="L744" s="141"/>
      <c r="M744" s="240"/>
      <c r="N744" s="142"/>
      <c r="O744" s="142"/>
      <c r="P744" s="142"/>
      <c r="Q744" s="142"/>
      <c r="R744" s="142"/>
      <c r="S744" s="142"/>
      <c r="T744" s="241"/>
      <c r="AT744" s="128" t="s">
        <v>204</v>
      </c>
      <c r="AU744" s="128" t="s">
        <v>80</v>
      </c>
    </row>
    <row r="745" spans="2:65" s="140" customFormat="1" ht="25.5" customHeight="1">
      <c r="B745" s="141"/>
      <c r="C745" s="227" t="s">
        <v>1322</v>
      </c>
      <c r="D745" s="227" t="s">
        <v>198</v>
      </c>
      <c r="E745" s="228" t="s">
        <v>1323</v>
      </c>
      <c r="F745" s="229" t="s">
        <v>1324</v>
      </c>
      <c r="G745" s="230" t="s">
        <v>304</v>
      </c>
      <c r="H745" s="231">
        <v>21</v>
      </c>
      <c r="I745" s="26"/>
      <c r="J745" s="232">
        <f>ROUND(I745*H745,2)</f>
        <v>0</v>
      </c>
      <c r="K745" s="229" t="s">
        <v>202</v>
      </c>
      <c r="L745" s="141"/>
      <c r="M745" s="233" t="s">
        <v>5</v>
      </c>
      <c r="N745" s="234" t="s">
        <v>42</v>
      </c>
      <c r="O745" s="142"/>
      <c r="P745" s="235">
        <f>O745*H745</f>
        <v>0</v>
      </c>
      <c r="Q745" s="235">
        <v>0.0018</v>
      </c>
      <c r="R745" s="235">
        <f>Q745*H745</f>
        <v>0.0378</v>
      </c>
      <c r="S745" s="235">
        <v>0</v>
      </c>
      <c r="T745" s="236">
        <f>S745*H745</f>
        <v>0</v>
      </c>
      <c r="AR745" s="128" t="s">
        <v>263</v>
      </c>
      <c r="AT745" s="128" t="s">
        <v>198</v>
      </c>
      <c r="AU745" s="128" t="s">
        <v>80</v>
      </c>
      <c r="AY745" s="128" t="s">
        <v>196</v>
      </c>
      <c r="BE745" s="237">
        <f>IF(N745="základní",J745,0)</f>
        <v>0</v>
      </c>
      <c r="BF745" s="237">
        <f>IF(N745="snížená",J745,0)</f>
        <v>0</v>
      </c>
      <c r="BG745" s="237">
        <f>IF(N745="zákl. přenesená",J745,0)</f>
        <v>0</v>
      </c>
      <c r="BH745" s="237">
        <f>IF(N745="sníž. přenesená",J745,0)</f>
        <v>0</v>
      </c>
      <c r="BI745" s="237">
        <f>IF(N745="nulová",J745,0)</f>
        <v>0</v>
      </c>
      <c r="BJ745" s="128" t="s">
        <v>78</v>
      </c>
      <c r="BK745" s="237">
        <f>ROUND(I745*H745,2)</f>
        <v>0</v>
      </c>
      <c r="BL745" s="128" t="s">
        <v>263</v>
      </c>
      <c r="BM745" s="128" t="s">
        <v>1325</v>
      </c>
    </row>
    <row r="746" spans="2:47" s="140" customFormat="1" ht="67.5">
      <c r="B746" s="141"/>
      <c r="D746" s="238" t="s">
        <v>204</v>
      </c>
      <c r="F746" s="239" t="s">
        <v>1321</v>
      </c>
      <c r="I746" s="22"/>
      <c r="L746" s="141"/>
      <c r="M746" s="240"/>
      <c r="N746" s="142"/>
      <c r="O746" s="142"/>
      <c r="P746" s="142"/>
      <c r="Q746" s="142"/>
      <c r="R746" s="142"/>
      <c r="S746" s="142"/>
      <c r="T746" s="241"/>
      <c r="AT746" s="128" t="s">
        <v>204</v>
      </c>
      <c r="AU746" s="128" t="s">
        <v>80</v>
      </c>
    </row>
    <row r="747" spans="2:65" s="140" customFormat="1" ht="16.5" customHeight="1">
      <c r="B747" s="141"/>
      <c r="C747" s="227" t="s">
        <v>849</v>
      </c>
      <c r="D747" s="227" t="s">
        <v>198</v>
      </c>
      <c r="E747" s="228" t="s">
        <v>1326</v>
      </c>
      <c r="F747" s="229" t="s">
        <v>1327</v>
      </c>
      <c r="G747" s="230" t="s">
        <v>304</v>
      </c>
      <c r="H747" s="231">
        <v>30</v>
      </c>
      <c r="I747" s="26"/>
      <c r="J747" s="232">
        <f>ROUND(I747*H747,2)</f>
        <v>0</v>
      </c>
      <c r="K747" s="229" t="s">
        <v>202</v>
      </c>
      <c r="L747" s="141"/>
      <c r="M747" s="233" t="s">
        <v>5</v>
      </c>
      <c r="N747" s="234" t="s">
        <v>42</v>
      </c>
      <c r="O747" s="142"/>
      <c r="P747" s="235">
        <f>O747*H747</f>
        <v>0</v>
      </c>
      <c r="Q747" s="235">
        <v>0.00227</v>
      </c>
      <c r="R747" s="235">
        <f>Q747*H747</f>
        <v>0.0681</v>
      </c>
      <c r="S747" s="235">
        <v>0</v>
      </c>
      <c r="T747" s="236">
        <f>S747*H747</f>
        <v>0</v>
      </c>
      <c r="AR747" s="128" t="s">
        <v>263</v>
      </c>
      <c r="AT747" s="128" t="s">
        <v>198</v>
      </c>
      <c r="AU747" s="128" t="s">
        <v>80</v>
      </c>
      <c r="AY747" s="128" t="s">
        <v>196</v>
      </c>
      <c r="BE747" s="237">
        <f>IF(N747="základní",J747,0)</f>
        <v>0</v>
      </c>
      <c r="BF747" s="237">
        <f>IF(N747="snížená",J747,0)</f>
        <v>0</v>
      </c>
      <c r="BG747" s="237">
        <f>IF(N747="zákl. přenesená",J747,0)</f>
        <v>0</v>
      </c>
      <c r="BH747" s="237">
        <f>IF(N747="sníž. přenesená",J747,0)</f>
        <v>0</v>
      </c>
      <c r="BI747" s="237">
        <f>IF(N747="nulová",J747,0)</f>
        <v>0</v>
      </c>
      <c r="BJ747" s="128" t="s">
        <v>78</v>
      </c>
      <c r="BK747" s="237">
        <f>ROUND(I747*H747,2)</f>
        <v>0</v>
      </c>
      <c r="BL747" s="128" t="s">
        <v>263</v>
      </c>
      <c r="BM747" s="128" t="s">
        <v>1328</v>
      </c>
    </row>
    <row r="748" spans="2:47" s="140" customFormat="1" ht="67.5">
      <c r="B748" s="141"/>
      <c r="D748" s="238" t="s">
        <v>204</v>
      </c>
      <c r="F748" s="239" t="s">
        <v>1321</v>
      </c>
      <c r="I748" s="22"/>
      <c r="L748" s="141"/>
      <c r="M748" s="240"/>
      <c r="N748" s="142"/>
      <c r="O748" s="142"/>
      <c r="P748" s="142"/>
      <c r="Q748" s="142"/>
      <c r="R748" s="142"/>
      <c r="S748" s="142"/>
      <c r="T748" s="241"/>
      <c r="AT748" s="128" t="s">
        <v>204</v>
      </c>
      <c r="AU748" s="128" t="s">
        <v>80</v>
      </c>
    </row>
    <row r="749" spans="2:65" s="140" customFormat="1" ht="25.5" customHeight="1">
      <c r="B749" s="141"/>
      <c r="C749" s="227" t="s">
        <v>1329</v>
      </c>
      <c r="D749" s="227" t="s">
        <v>198</v>
      </c>
      <c r="E749" s="228" t="s">
        <v>1330</v>
      </c>
      <c r="F749" s="229" t="s">
        <v>1331</v>
      </c>
      <c r="G749" s="230" t="s">
        <v>304</v>
      </c>
      <c r="H749" s="231">
        <v>9</v>
      </c>
      <c r="I749" s="26"/>
      <c r="J749" s="232">
        <f>ROUND(I749*H749,2)</f>
        <v>0</v>
      </c>
      <c r="K749" s="229" t="s">
        <v>202</v>
      </c>
      <c r="L749" s="141"/>
      <c r="M749" s="233" t="s">
        <v>5</v>
      </c>
      <c r="N749" s="234" t="s">
        <v>42</v>
      </c>
      <c r="O749" s="142"/>
      <c r="P749" s="235">
        <f>O749*H749</f>
        <v>0</v>
      </c>
      <c r="Q749" s="235">
        <v>0.00111</v>
      </c>
      <c r="R749" s="235">
        <f>Q749*H749</f>
        <v>0.00999</v>
      </c>
      <c r="S749" s="235">
        <v>0</v>
      </c>
      <c r="T749" s="236">
        <f>S749*H749</f>
        <v>0</v>
      </c>
      <c r="AR749" s="128" t="s">
        <v>263</v>
      </c>
      <c r="AT749" s="128" t="s">
        <v>198</v>
      </c>
      <c r="AU749" s="128" t="s">
        <v>80</v>
      </c>
      <c r="AY749" s="128" t="s">
        <v>196</v>
      </c>
      <c r="BE749" s="237">
        <f>IF(N749="základní",J749,0)</f>
        <v>0</v>
      </c>
      <c r="BF749" s="237">
        <f>IF(N749="snížená",J749,0)</f>
        <v>0</v>
      </c>
      <c r="BG749" s="237">
        <f>IF(N749="zákl. přenesená",J749,0)</f>
        <v>0</v>
      </c>
      <c r="BH749" s="237">
        <f>IF(N749="sníž. přenesená",J749,0)</f>
        <v>0</v>
      </c>
      <c r="BI749" s="237">
        <f>IF(N749="nulová",J749,0)</f>
        <v>0</v>
      </c>
      <c r="BJ749" s="128" t="s">
        <v>78</v>
      </c>
      <c r="BK749" s="237">
        <f>ROUND(I749*H749,2)</f>
        <v>0</v>
      </c>
      <c r="BL749" s="128" t="s">
        <v>263</v>
      </c>
      <c r="BM749" s="128" t="s">
        <v>1332</v>
      </c>
    </row>
    <row r="750" spans="2:47" s="140" customFormat="1" ht="67.5">
      <c r="B750" s="141"/>
      <c r="D750" s="238" t="s">
        <v>204</v>
      </c>
      <c r="F750" s="239" t="s">
        <v>1321</v>
      </c>
      <c r="I750" s="22"/>
      <c r="L750" s="141"/>
      <c r="M750" s="240"/>
      <c r="N750" s="142"/>
      <c r="O750" s="142"/>
      <c r="P750" s="142"/>
      <c r="Q750" s="142"/>
      <c r="R750" s="142"/>
      <c r="S750" s="142"/>
      <c r="T750" s="241"/>
      <c r="AT750" s="128" t="s">
        <v>204</v>
      </c>
      <c r="AU750" s="128" t="s">
        <v>80</v>
      </c>
    </row>
    <row r="751" spans="2:65" s="140" customFormat="1" ht="25.5" customHeight="1">
      <c r="B751" s="141"/>
      <c r="C751" s="227" t="s">
        <v>854</v>
      </c>
      <c r="D751" s="227" t="s">
        <v>198</v>
      </c>
      <c r="E751" s="228" t="s">
        <v>1333</v>
      </c>
      <c r="F751" s="229" t="s">
        <v>1334</v>
      </c>
      <c r="G751" s="230" t="s">
        <v>304</v>
      </c>
      <c r="H751" s="231">
        <v>17.5</v>
      </c>
      <c r="I751" s="26"/>
      <c r="J751" s="232">
        <f aca="true" t="shared" si="20" ref="J751:J768">ROUND(I751*H751,2)</f>
        <v>0</v>
      </c>
      <c r="K751" s="229" t="s">
        <v>202</v>
      </c>
      <c r="L751" s="141"/>
      <c r="M751" s="233" t="s">
        <v>5</v>
      </c>
      <c r="N751" s="234" t="s">
        <v>42</v>
      </c>
      <c r="O751" s="142"/>
      <c r="P751" s="235">
        <f aca="true" t="shared" si="21" ref="P751:P768">O751*H751</f>
        <v>0</v>
      </c>
      <c r="Q751" s="235">
        <v>0.00114</v>
      </c>
      <c r="R751" s="235">
        <f aca="true" t="shared" si="22" ref="R751:R768">Q751*H751</f>
        <v>0.01995</v>
      </c>
      <c r="S751" s="235">
        <v>0</v>
      </c>
      <c r="T751" s="236">
        <f aca="true" t="shared" si="23" ref="T751:T768">S751*H751</f>
        <v>0</v>
      </c>
      <c r="AR751" s="128" t="s">
        <v>263</v>
      </c>
      <c r="AT751" s="128" t="s">
        <v>198</v>
      </c>
      <c r="AU751" s="128" t="s">
        <v>80</v>
      </c>
      <c r="AY751" s="128" t="s">
        <v>196</v>
      </c>
      <c r="BE751" s="237">
        <f aca="true" t="shared" si="24" ref="BE751:BE768">IF(N751="základní",J751,0)</f>
        <v>0</v>
      </c>
      <c r="BF751" s="237">
        <f aca="true" t="shared" si="25" ref="BF751:BF768">IF(N751="snížená",J751,0)</f>
        <v>0</v>
      </c>
      <c r="BG751" s="237">
        <f aca="true" t="shared" si="26" ref="BG751:BG768">IF(N751="zákl. přenesená",J751,0)</f>
        <v>0</v>
      </c>
      <c r="BH751" s="237">
        <f aca="true" t="shared" si="27" ref="BH751:BH768">IF(N751="sníž. přenesená",J751,0)</f>
        <v>0</v>
      </c>
      <c r="BI751" s="237">
        <f aca="true" t="shared" si="28" ref="BI751:BI768">IF(N751="nulová",J751,0)</f>
        <v>0</v>
      </c>
      <c r="BJ751" s="128" t="s">
        <v>78</v>
      </c>
      <c r="BK751" s="237">
        <f aca="true" t="shared" si="29" ref="BK751:BK768">ROUND(I751*H751,2)</f>
        <v>0</v>
      </c>
      <c r="BL751" s="128" t="s">
        <v>263</v>
      </c>
      <c r="BM751" s="128" t="s">
        <v>1335</v>
      </c>
    </row>
    <row r="752" spans="2:65" s="140" customFormat="1" ht="16.5" customHeight="1">
      <c r="B752" s="141"/>
      <c r="C752" s="227" t="s">
        <v>1336</v>
      </c>
      <c r="D752" s="227" t="s">
        <v>198</v>
      </c>
      <c r="E752" s="228" t="s">
        <v>1337</v>
      </c>
      <c r="F752" s="229" t="s">
        <v>1338</v>
      </c>
      <c r="G752" s="230" t="s">
        <v>355</v>
      </c>
      <c r="H752" s="231">
        <v>275</v>
      </c>
      <c r="I752" s="26"/>
      <c r="J752" s="232">
        <f t="shared" si="20"/>
        <v>0</v>
      </c>
      <c r="K752" s="229" t="s">
        <v>5</v>
      </c>
      <c r="L752" s="141"/>
      <c r="M752" s="233" t="s">
        <v>5</v>
      </c>
      <c r="N752" s="234" t="s">
        <v>42</v>
      </c>
      <c r="O752" s="142"/>
      <c r="P752" s="235">
        <f t="shared" si="21"/>
        <v>0</v>
      </c>
      <c r="Q752" s="235">
        <v>0</v>
      </c>
      <c r="R752" s="235">
        <f t="shared" si="22"/>
        <v>0</v>
      </c>
      <c r="S752" s="235">
        <v>0</v>
      </c>
      <c r="T752" s="236">
        <f t="shared" si="23"/>
        <v>0</v>
      </c>
      <c r="AR752" s="128" t="s">
        <v>263</v>
      </c>
      <c r="AT752" s="128" t="s">
        <v>198</v>
      </c>
      <c r="AU752" s="128" t="s">
        <v>80</v>
      </c>
      <c r="AY752" s="128" t="s">
        <v>196</v>
      </c>
      <c r="BE752" s="237">
        <f t="shared" si="24"/>
        <v>0</v>
      </c>
      <c r="BF752" s="237">
        <f t="shared" si="25"/>
        <v>0</v>
      </c>
      <c r="BG752" s="237">
        <f t="shared" si="26"/>
        <v>0</v>
      </c>
      <c r="BH752" s="237">
        <f t="shared" si="27"/>
        <v>0</v>
      </c>
      <c r="BI752" s="237">
        <f t="shared" si="28"/>
        <v>0</v>
      </c>
      <c r="BJ752" s="128" t="s">
        <v>78</v>
      </c>
      <c r="BK752" s="237">
        <f t="shared" si="29"/>
        <v>0</v>
      </c>
      <c r="BL752" s="128" t="s">
        <v>263</v>
      </c>
      <c r="BM752" s="128" t="s">
        <v>1339</v>
      </c>
    </row>
    <row r="753" spans="2:65" s="140" customFormat="1" ht="16.5" customHeight="1">
      <c r="B753" s="141"/>
      <c r="C753" s="227" t="s">
        <v>861</v>
      </c>
      <c r="D753" s="227" t="s">
        <v>198</v>
      </c>
      <c r="E753" s="228" t="s">
        <v>1340</v>
      </c>
      <c r="F753" s="229" t="s">
        <v>1341</v>
      </c>
      <c r="G753" s="230" t="s">
        <v>304</v>
      </c>
      <c r="H753" s="231">
        <v>40</v>
      </c>
      <c r="I753" s="26"/>
      <c r="J753" s="232">
        <f t="shared" si="20"/>
        <v>0</v>
      </c>
      <c r="K753" s="229" t="s">
        <v>202</v>
      </c>
      <c r="L753" s="141"/>
      <c r="M753" s="233" t="s">
        <v>5</v>
      </c>
      <c r="N753" s="234" t="s">
        <v>42</v>
      </c>
      <c r="O753" s="142"/>
      <c r="P753" s="235">
        <f t="shared" si="21"/>
        <v>0</v>
      </c>
      <c r="Q753" s="235">
        <v>0</v>
      </c>
      <c r="R753" s="235">
        <f t="shared" si="22"/>
        <v>0</v>
      </c>
      <c r="S753" s="235">
        <v>0</v>
      </c>
      <c r="T753" s="236">
        <f t="shared" si="23"/>
        <v>0</v>
      </c>
      <c r="AR753" s="128" t="s">
        <v>263</v>
      </c>
      <c r="AT753" s="128" t="s">
        <v>198</v>
      </c>
      <c r="AU753" s="128" t="s">
        <v>80</v>
      </c>
      <c r="AY753" s="128" t="s">
        <v>196</v>
      </c>
      <c r="BE753" s="237">
        <f t="shared" si="24"/>
        <v>0</v>
      </c>
      <c r="BF753" s="237">
        <f t="shared" si="25"/>
        <v>0</v>
      </c>
      <c r="BG753" s="237">
        <f t="shared" si="26"/>
        <v>0</v>
      </c>
      <c r="BH753" s="237">
        <f t="shared" si="27"/>
        <v>0</v>
      </c>
      <c r="BI753" s="237">
        <f t="shared" si="28"/>
        <v>0</v>
      </c>
      <c r="BJ753" s="128" t="s">
        <v>78</v>
      </c>
      <c r="BK753" s="237">
        <f t="shared" si="29"/>
        <v>0</v>
      </c>
      <c r="BL753" s="128" t="s">
        <v>263</v>
      </c>
      <c r="BM753" s="128" t="s">
        <v>1342</v>
      </c>
    </row>
    <row r="754" spans="2:65" s="140" customFormat="1" ht="16.5" customHeight="1">
      <c r="B754" s="141"/>
      <c r="C754" s="227" t="s">
        <v>1343</v>
      </c>
      <c r="D754" s="227" t="s">
        <v>198</v>
      </c>
      <c r="E754" s="228" t="s">
        <v>1344</v>
      </c>
      <c r="F754" s="229" t="s">
        <v>1345</v>
      </c>
      <c r="G754" s="230" t="s">
        <v>355</v>
      </c>
      <c r="H754" s="231">
        <v>50</v>
      </c>
      <c r="I754" s="26"/>
      <c r="J754" s="232">
        <f t="shared" si="20"/>
        <v>0</v>
      </c>
      <c r="K754" s="229" t="s">
        <v>202</v>
      </c>
      <c r="L754" s="141"/>
      <c r="M754" s="233" t="s">
        <v>5</v>
      </c>
      <c r="N754" s="234" t="s">
        <v>42</v>
      </c>
      <c r="O754" s="142"/>
      <c r="P754" s="235">
        <f t="shared" si="21"/>
        <v>0</v>
      </c>
      <c r="Q754" s="235">
        <v>0</v>
      </c>
      <c r="R754" s="235">
        <f t="shared" si="22"/>
        <v>0</v>
      </c>
      <c r="S754" s="235">
        <v>0</v>
      </c>
      <c r="T754" s="236">
        <f t="shared" si="23"/>
        <v>0</v>
      </c>
      <c r="AR754" s="128" t="s">
        <v>263</v>
      </c>
      <c r="AT754" s="128" t="s">
        <v>198</v>
      </c>
      <c r="AU754" s="128" t="s">
        <v>80</v>
      </c>
      <c r="AY754" s="128" t="s">
        <v>196</v>
      </c>
      <c r="BE754" s="237">
        <f t="shared" si="24"/>
        <v>0</v>
      </c>
      <c r="BF754" s="237">
        <f t="shared" si="25"/>
        <v>0</v>
      </c>
      <c r="BG754" s="237">
        <f t="shared" si="26"/>
        <v>0</v>
      </c>
      <c r="BH754" s="237">
        <f t="shared" si="27"/>
        <v>0</v>
      </c>
      <c r="BI754" s="237">
        <f t="shared" si="28"/>
        <v>0</v>
      </c>
      <c r="BJ754" s="128" t="s">
        <v>78</v>
      </c>
      <c r="BK754" s="237">
        <f t="shared" si="29"/>
        <v>0</v>
      </c>
      <c r="BL754" s="128" t="s">
        <v>263</v>
      </c>
      <c r="BM754" s="128" t="s">
        <v>1346</v>
      </c>
    </row>
    <row r="755" spans="2:65" s="140" customFormat="1" ht="16.5" customHeight="1">
      <c r="B755" s="141"/>
      <c r="C755" s="227" t="s">
        <v>866</v>
      </c>
      <c r="D755" s="227" t="s">
        <v>198</v>
      </c>
      <c r="E755" s="228" t="s">
        <v>1347</v>
      </c>
      <c r="F755" s="229" t="s">
        <v>1348</v>
      </c>
      <c r="G755" s="230" t="s">
        <v>304</v>
      </c>
      <c r="H755" s="231">
        <v>14.5</v>
      </c>
      <c r="I755" s="26"/>
      <c r="J755" s="232">
        <f t="shared" si="20"/>
        <v>0</v>
      </c>
      <c r="K755" s="229" t="s">
        <v>202</v>
      </c>
      <c r="L755" s="141"/>
      <c r="M755" s="233" t="s">
        <v>5</v>
      </c>
      <c r="N755" s="234" t="s">
        <v>42</v>
      </c>
      <c r="O755" s="142"/>
      <c r="P755" s="235">
        <f t="shared" si="21"/>
        <v>0</v>
      </c>
      <c r="Q755" s="235">
        <v>0</v>
      </c>
      <c r="R755" s="235">
        <f t="shared" si="22"/>
        <v>0</v>
      </c>
      <c r="S755" s="235">
        <v>0.00605</v>
      </c>
      <c r="T755" s="236">
        <f t="shared" si="23"/>
        <v>0.087725</v>
      </c>
      <c r="AR755" s="128" t="s">
        <v>263</v>
      </c>
      <c r="AT755" s="128" t="s">
        <v>198</v>
      </c>
      <c r="AU755" s="128" t="s">
        <v>80</v>
      </c>
      <c r="AY755" s="128" t="s">
        <v>196</v>
      </c>
      <c r="BE755" s="237">
        <f t="shared" si="24"/>
        <v>0</v>
      </c>
      <c r="BF755" s="237">
        <f t="shared" si="25"/>
        <v>0</v>
      </c>
      <c r="BG755" s="237">
        <f t="shared" si="26"/>
        <v>0</v>
      </c>
      <c r="BH755" s="237">
        <f t="shared" si="27"/>
        <v>0</v>
      </c>
      <c r="BI755" s="237">
        <f t="shared" si="28"/>
        <v>0</v>
      </c>
      <c r="BJ755" s="128" t="s">
        <v>78</v>
      </c>
      <c r="BK755" s="237">
        <f t="shared" si="29"/>
        <v>0</v>
      </c>
      <c r="BL755" s="128" t="s">
        <v>263</v>
      </c>
      <c r="BM755" s="128" t="s">
        <v>1349</v>
      </c>
    </row>
    <row r="756" spans="2:65" s="140" customFormat="1" ht="25.5" customHeight="1">
      <c r="B756" s="141"/>
      <c r="C756" s="227" t="s">
        <v>1350</v>
      </c>
      <c r="D756" s="227" t="s">
        <v>198</v>
      </c>
      <c r="E756" s="228" t="s">
        <v>1351</v>
      </c>
      <c r="F756" s="229" t="s">
        <v>1352</v>
      </c>
      <c r="G756" s="230" t="s">
        <v>355</v>
      </c>
      <c r="H756" s="231">
        <v>1</v>
      </c>
      <c r="I756" s="26"/>
      <c r="J756" s="232">
        <f t="shared" si="20"/>
        <v>0</v>
      </c>
      <c r="K756" s="229" t="s">
        <v>202</v>
      </c>
      <c r="L756" s="141"/>
      <c r="M756" s="233" t="s">
        <v>5</v>
      </c>
      <c r="N756" s="234" t="s">
        <v>42</v>
      </c>
      <c r="O756" s="142"/>
      <c r="P756" s="235">
        <f t="shared" si="21"/>
        <v>0</v>
      </c>
      <c r="Q756" s="235">
        <v>0.00019</v>
      </c>
      <c r="R756" s="235">
        <f t="shared" si="22"/>
        <v>0.00019</v>
      </c>
      <c r="S756" s="235">
        <v>0</v>
      </c>
      <c r="T756" s="236">
        <f t="shared" si="23"/>
        <v>0</v>
      </c>
      <c r="AR756" s="128" t="s">
        <v>263</v>
      </c>
      <c r="AT756" s="128" t="s">
        <v>198</v>
      </c>
      <c r="AU756" s="128" t="s">
        <v>80</v>
      </c>
      <c r="AY756" s="128" t="s">
        <v>196</v>
      </c>
      <c r="BE756" s="237">
        <f t="shared" si="24"/>
        <v>0</v>
      </c>
      <c r="BF756" s="237">
        <f t="shared" si="25"/>
        <v>0</v>
      </c>
      <c r="BG756" s="237">
        <f t="shared" si="26"/>
        <v>0</v>
      </c>
      <c r="BH756" s="237">
        <f t="shared" si="27"/>
        <v>0</v>
      </c>
      <c r="BI756" s="237">
        <f t="shared" si="28"/>
        <v>0</v>
      </c>
      <c r="BJ756" s="128" t="s">
        <v>78</v>
      </c>
      <c r="BK756" s="237">
        <f t="shared" si="29"/>
        <v>0</v>
      </c>
      <c r="BL756" s="128" t="s">
        <v>263</v>
      </c>
      <c r="BM756" s="128" t="s">
        <v>1353</v>
      </c>
    </row>
    <row r="757" spans="2:65" s="140" customFormat="1" ht="16.5" customHeight="1">
      <c r="B757" s="141"/>
      <c r="C757" s="266" t="s">
        <v>885</v>
      </c>
      <c r="D757" s="266" t="s">
        <v>297</v>
      </c>
      <c r="E757" s="267" t="s">
        <v>1354</v>
      </c>
      <c r="F757" s="268" t="s">
        <v>1355</v>
      </c>
      <c r="G757" s="269" t="s">
        <v>355</v>
      </c>
      <c r="H757" s="270">
        <v>50</v>
      </c>
      <c r="I757" s="30"/>
      <c r="J757" s="271">
        <f t="shared" si="20"/>
        <v>0</v>
      </c>
      <c r="K757" s="268" t="s">
        <v>202</v>
      </c>
      <c r="L757" s="272"/>
      <c r="M757" s="273" t="s">
        <v>5</v>
      </c>
      <c r="N757" s="274" t="s">
        <v>42</v>
      </c>
      <c r="O757" s="142"/>
      <c r="P757" s="235">
        <f t="shared" si="21"/>
        <v>0</v>
      </c>
      <c r="Q757" s="235">
        <v>0.00036</v>
      </c>
      <c r="R757" s="235">
        <f t="shared" si="22"/>
        <v>0.018000000000000002</v>
      </c>
      <c r="S757" s="235">
        <v>0</v>
      </c>
      <c r="T757" s="236">
        <f t="shared" si="23"/>
        <v>0</v>
      </c>
      <c r="AR757" s="128" t="s">
        <v>305</v>
      </c>
      <c r="AT757" s="128" t="s">
        <v>297</v>
      </c>
      <c r="AU757" s="128" t="s">
        <v>80</v>
      </c>
      <c r="AY757" s="128" t="s">
        <v>196</v>
      </c>
      <c r="BE757" s="237">
        <f t="shared" si="24"/>
        <v>0</v>
      </c>
      <c r="BF757" s="237">
        <f t="shared" si="25"/>
        <v>0</v>
      </c>
      <c r="BG757" s="237">
        <f t="shared" si="26"/>
        <v>0</v>
      </c>
      <c r="BH757" s="237">
        <f t="shared" si="27"/>
        <v>0</v>
      </c>
      <c r="BI757" s="237">
        <f t="shared" si="28"/>
        <v>0</v>
      </c>
      <c r="BJ757" s="128" t="s">
        <v>78</v>
      </c>
      <c r="BK757" s="237">
        <f t="shared" si="29"/>
        <v>0</v>
      </c>
      <c r="BL757" s="128" t="s">
        <v>263</v>
      </c>
      <c r="BM757" s="128" t="s">
        <v>1356</v>
      </c>
    </row>
    <row r="758" spans="2:65" s="140" customFormat="1" ht="25.5" customHeight="1">
      <c r="B758" s="141"/>
      <c r="C758" s="227" t="s">
        <v>1357</v>
      </c>
      <c r="D758" s="227" t="s">
        <v>198</v>
      </c>
      <c r="E758" s="228" t="s">
        <v>1358</v>
      </c>
      <c r="F758" s="229" t="s">
        <v>1359</v>
      </c>
      <c r="G758" s="230" t="s">
        <v>355</v>
      </c>
      <c r="H758" s="231">
        <v>1</v>
      </c>
      <c r="I758" s="26"/>
      <c r="J758" s="232">
        <f t="shared" si="20"/>
        <v>0</v>
      </c>
      <c r="K758" s="229" t="s">
        <v>202</v>
      </c>
      <c r="L758" s="141"/>
      <c r="M758" s="233" t="s">
        <v>5</v>
      </c>
      <c r="N758" s="234" t="s">
        <v>42</v>
      </c>
      <c r="O758" s="142"/>
      <c r="P758" s="235">
        <f t="shared" si="21"/>
        <v>0</v>
      </c>
      <c r="Q758" s="235">
        <v>0</v>
      </c>
      <c r="R758" s="235">
        <f t="shared" si="22"/>
        <v>0</v>
      </c>
      <c r="S758" s="235">
        <v>0.00188</v>
      </c>
      <c r="T758" s="236">
        <f t="shared" si="23"/>
        <v>0.00188</v>
      </c>
      <c r="AR758" s="128" t="s">
        <v>263</v>
      </c>
      <c r="AT758" s="128" t="s">
        <v>198</v>
      </c>
      <c r="AU758" s="128" t="s">
        <v>80</v>
      </c>
      <c r="AY758" s="128" t="s">
        <v>196</v>
      </c>
      <c r="BE758" s="237">
        <f t="shared" si="24"/>
        <v>0</v>
      </c>
      <c r="BF758" s="237">
        <f t="shared" si="25"/>
        <v>0</v>
      </c>
      <c r="BG758" s="237">
        <f t="shared" si="26"/>
        <v>0</v>
      </c>
      <c r="BH758" s="237">
        <f t="shared" si="27"/>
        <v>0</v>
      </c>
      <c r="BI758" s="237">
        <f t="shared" si="28"/>
        <v>0</v>
      </c>
      <c r="BJ758" s="128" t="s">
        <v>78</v>
      </c>
      <c r="BK758" s="237">
        <f t="shared" si="29"/>
        <v>0</v>
      </c>
      <c r="BL758" s="128" t="s">
        <v>263</v>
      </c>
      <c r="BM758" s="128" t="s">
        <v>1360</v>
      </c>
    </row>
    <row r="759" spans="2:65" s="140" customFormat="1" ht="25.5" customHeight="1">
      <c r="B759" s="141"/>
      <c r="C759" s="227" t="s">
        <v>890</v>
      </c>
      <c r="D759" s="227" t="s">
        <v>198</v>
      </c>
      <c r="E759" s="228" t="s">
        <v>1361</v>
      </c>
      <c r="F759" s="229" t="s">
        <v>1362</v>
      </c>
      <c r="G759" s="230" t="s">
        <v>304</v>
      </c>
      <c r="H759" s="231">
        <v>38.89</v>
      </c>
      <c r="I759" s="26"/>
      <c r="J759" s="232">
        <f t="shared" si="20"/>
        <v>0</v>
      </c>
      <c r="K759" s="229" t="s">
        <v>202</v>
      </c>
      <c r="L759" s="141"/>
      <c r="M759" s="233" t="s">
        <v>5</v>
      </c>
      <c r="N759" s="234" t="s">
        <v>42</v>
      </c>
      <c r="O759" s="142"/>
      <c r="P759" s="235">
        <f t="shared" si="21"/>
        <v>0</v>
      </c>
      <c r="Q759" s="235">
        <v>0.00079</v>
      </c>
      <c r="R759" s="235">
        <f t="shared" si="22"/>
        <v>0.0307231</v>
      </c>
      <c r="S759" s="235">
        <v>0</v>
      </c>
      <c r="T759" s="236">
        <f t="shared" si="23"/>
        <v>0</v>
      </c>
      <c r="AR759" s="128" t="s">
        <v>263</v>
      </c>
      <c r="AT759" s="128" t="s">
        <v>198</v>
      </c>
      <c r="AU759" s="128" t="s">
        <v>80</v>
      </c>
      <c r="AY759" s="128" t="s">
        <v>196</v>
      </c>
      <c r="BE759" s="237">
        <f t="shared" si="24"/>
        <v>0</v>
      </c>
      <c r="BF759" s="237">
        <f t="shared" si="25"/>
        <v>0</v>
      </c>
      <c r="BG759" s="237">
        <f t="shared" si="26"/>
        <v>0</v>
      </c>
      <c r="BH759" s="237">
        <f t="shared" si="27"/>
        <v>0</v>
      </c>
      <c r="BI759" s="237">
        <f t="shared" si="28"/>
        <v>0</v>
      </c>
      <c r="BJ759" s="128" t="s">
        <v>78</v>
      </c>
      <c r="BK759" s="237">
        <f t="shared" si="29"/>
        <v>0</v>
      </c>
      <c r="BL759" s="128" t="s">
        <v>263</v>
      </c>
      <c r="BM759" s="128" t="s">
        <v>1363</v>
      </c>
    </row>
    <row r="760" spans="2:65" s="140" customFormat="1" ht="16.5" customHeight="1">
      <c r="B760" s="141"/>
      <c r="C760" s="227" t="s">
        <v>1364</v>
      </c>
      <c r="D760" s="227" t="s">
        <v>198</v>
      </c>
      <c r="E760" s="228" t="s">
        <v>1365</v>
      </c>
      <c r="F760" s="229" t="s">
        <v>1366</v>
      </c>
      <c r="G760" s="230" t="s">
        <v>304</v>
      </c>
      <c r="H760" s="231">
        <v>14.25</v>
      </c>
      <c r="I760" s="26"/>
      <c r="J760" s="232">
        <f t="shared" si="20"/>
        <v>0</v>
      </c>
      <c r="K760" s="229" t="s">
        <v>202</v>
      </c>
      <c r="L760" s="141"/>
      <c r="M760" s="233" t="s">
        <v>5</v>
      </c>
      <c r="N760" s="234" t="s">
        <v>42</v>
      </c>
      <c r="O760" s="142"/>
      <c r="P760" s="235">
        <f t="shared" si="21"/>
        <v>0</v>
      </c>
      <c r="Q760" s="235">
        <v>0</v>
      </c>
      <c r="R760" s="235">
        <f t="shared" si="22"/>
        <v>0</v>
      </c>
      <c r="S760" s="235">
        <v>0.00394</v>
      </c>
      <c r="T760" s="236">
        <f t="shared" si="23"/>
        <v>0.056145</v>
      </c>
      <c r="AR760" s="128" t="s">
        <v>263</v>
      </c>
      <c r="AT760" s="128" t="s">
        <v>198</v>
      </c>
      <c r="AU760" s="128" t="s">
        <v>80</v>
      </c>
      <c r="AY760" s="128" t="s">
        <v>196</v>
      </c>
      <c r="BE760" s="237">
        <f t="shared" si="24"/>
        <v>0</v>
      </c>
      <c r="BF760" s="237">
        <f t="shared" si="25"/>
        <v>0</v>
      </c>
      <c r="BG760" s="237">
        <f t="shared" si="26"/>
        <v>0</v>
      </c>
      <c r="BH760" s="237">
        <f t="shared" si="27"/>
        <v>0</v>
      </c>
      <c r="BI760" s="237">
        <f t="shared" si="28"/>
        <v>0</v>
      </c>
      <c r="BJ760" s="128" t="s">
        <v>78</v>
      </c>
      <c r="BK760" s="237">
        <f t="shared" si="29"/>
        <v>0</v>
      </c>
      <c r="BL760" s="128" t="s">
        <v>263</v>
      </c>
      <c r="BM760" s="128" t="s">
        <v>1367</v>
      </c>
    </row>
    <row r="761" spans="2:65" s="140" customFormat="1" ht="25.5" customHeight="1">
      <c r="B761" s="141"/>
      <c r="C761" s="227" t="s">
        <v>893</v>
      </c>
      <c r="D761" s="227" t="s">
        <v>198</v>
      </c>
      <c r="E761" s="228" t="s">
        <v>1368</v>
      </c>
      <c r="F761" s="229" t="s">
        <v>1369</v>
      </c>
      <c r="G761" s="230" t="s">
        <v>304</v>
      </c>
      <c r="H761" s="231">
        <v>4</v>
      </c>
      <c r="I761" s="26"/>
      <c r="J761" s="232">
        <f t="shared" si="20"/>
        <v>0</v>
      </c>
      <c r="K761" s="229" t="s">
        <v>202</v>
      </c>
      <c r="L761" s="141"/>
      <c r="M761" s="233" t="s">
        <v>5</v>
      </c>
      <c r="N761" s="234" t="s">
        <v>42</v>
      </c>
      <c r="O761" s="142"/>
      <c r="P761" s="235">
        <f t="shared" si="21"/>
        <v>0</v>
      </c>
      <c r="Q761" s="235">
        <v>0.00091</v>
      </c>
      <c r="R761" s="235">
        <f t="shared" si="22"/>
        <v>0.00364</v>
      </c>
      <c r="S761" s="235">
        <v>0</v>
      </c>
      <c r="T761" s="236">
        <f t="shared" si="23"/>
        <v>0</v>
      </c>
      <c r="AR761" s="128" t="s">
        <v>263</v>
      </c>
      <c r="AT761" s="128" t="s">
        <v>198</v>
      </c>
      <c r="AU761" s="128" t="s">
        <v>80</v>
      </c>
      <c r="AY761" s="128" t="s">
        <v>196</v>
      </c>
      <c r="BE761" s="237">
        <f t="shared" si="24"/>
        <v>0</v>
      </c>
      <c r="BF761" s="237">
        <f t="shared" si="25"/>
        <v>0</v>
      </c>
      <c r="BG761" s="237">
        <f t="shared" si="26"/>
        <v>0</v>
      </c>
      <c r="BH761" s="237">
        <f t="shared" si="27"/>
        <v>0</v>
      </c>
      <c r="BI761" s="237">
        <f t="shared" si="28"/>
        <v>0</v>
      </c>
      <c r="BJ761" s="128" t="s">
        <v>78</v>
      </c>
      <c r="BK761" s="237">
        <f t="shared" si="29"/>
        <v>0</v>
      </c>
      <c r="BL761" s="128" t="s">
        <v>263</v>
      </c>
      <c r="BM761" s="128" t="s">
        <v>1370</v>
      </c>
    </row>
    <row r="762" spans="2:65" s="140" customFormat="1" ht="25.5" customHeight="1">
      <c r="B762" s="141"/>
      <c r="C762" s="227" t="s">
        <v>1371</v>
      </c>
      <c r="D762" s="227" t="s">
        <v>198</v>
      </c>
      <c r="E762" s="228" t="s">
        <v>1372</v>
      </c>
      <c r="F762" s="229" t="s">
        <v>1373</v>
      </c>
      <c r="G762" s="230" t="s">
        <v>304</v>
      </c>
      <c r="H762" s="231">
        <v>48</v>
      </c>
      <c r="I762" s="26"/>
      <c r="J762" s="232">
        <f t="shared" si="20"/>
        <v>0</v>
      </c>
      <c r="K762" s="229" t="s">
        <v>202</v>
      </c>
      <c r="L762" s="141"/>
      <c r="M762" s="233" t="s">
        <v>5</v>
      </c>
      <c r="N762" s="234" t="s">
        <v>42</v>
      </c>
      <c r="O762" s="142"/>
      <c r="P762" s="235">
        <f t="shared" si="21"/>
        <v>0</v>
      </c>
      <c r="Q762" s="235">
        <v>0.00108</v>
      </c>
      <c r="R762" s="235">
        <f t="shared" si="22"/>
        <v>0.05184</v>
      </c>
      <c r="S762" s="235">
        <v>0</v>
      </c>
      <c r="T762" s="236">
        <f t="shared" si="23"/>
        <v>0</v>
      </c>
      <c r="AR762" s="128" t="s">
        <v>263</v>
      </c>
      <c r="AT762" s="128" t="s">
        <v>198</v>
      </c>
      <c r="AU762" s="128" t="s">
        <v>80</v>
      </c>
      <c r="AY762" s="128" t="s">
        <v>196</v>
      </c>
      <c r="BE762" s="237">
        <f t="shared" si="24"/>
        <v>0</v>
      </c>
      <c r="BF762" s="237">
        <f t="shared" si="25"/>
        <v>0</v>
      </c>
      <c r="BG762" s="237">
        <f t="shared" si="26"/>
        <v>0</v>
      </c>
      <c r="BH762" s="237">
        <f t="shared" si="27"/>
        <v>0</v>
      </c>
      <c r="BI762" s="237">
        <f t="shared" si="28"/>
        <v>0</v>
      </c>
      <c r="BJ762" s="128" t="s">
        <v>78</v>
      </c>
      <c r="BK762" s="237">
        <f t="shared" si="29"/>
        <v>0</v>
      </c>
      <c r="BL762" s="128" t="s">
        <v>263</v>
      </c>
      <c r="BM762" s="128" t="s">
        <v>1374</v>
      </c>
    </row>
    <row r="763" spans="2:65" s="140" customFormat="1" ht="16.5" customHeight="1">
      <c r="B763" s="141"/>
      <c r="C763" s="227" t="s">
        <v>899</v>
      </c>
      <c r="D763" s="227" t="s">
        <v>198</v>
      </c>
      <c r="E763" s="228" t="s">
        <v>1375</v>
      </c>
      <c r="F763" s="229" t="s">
        <v>1376</v>
      </c>
      <c r="G763" s="230" t="s">
        <v>355</v>
      </c>
      <c r="H763" s="231">
        <v>275</v>
      </c>
      <c r="I763" s="26"/>
      <c r="J763" s="232">
        <f t="shared" si="20"/>
        <v>0</v>
      </c>
      <c r="K763" s="229" t="s">
        <v>5</v>
      </c>
      <c r="L763" s="141"/>
      <c r="M763" s="233" t="s">
        <v>5</v>
      </c>
      <c r="N763" s="234" t="s">
        <v>42</v>
      </c>
      <c r="O763" s="142"/>
      <c r="P763" s="235">
        <f t="shared" si="21"/>
        <v>0</v>
      </c>
      <c r="Q763" s="235">
        <v>0</v>
      </c>
      <c r="R763" s="235">
        <f t="shared" si="22"/>
        <v>0</v>
      </c>
      <c r="S763" s="235">
        <v>0</v>
      </c>
      <c r="T763" s="236">
        <f t="shared" si="23"/>
        <v>0</v>
      </c>
      <c r="AR763" s="128" t="s">
        <v>263</v>
      </c>
      <c r="AT763" s="128" t="s">
        <v>198</v>
      </c>
      <c r="AU763" s="128" t="s">
        <v>80</v>
      </c>
      <c r="AY763" s="128" t="s">
        <v>196</v>
      </c>
      <c r="BE763" s="237">
        <f t="shared" si="24"/>
        <v>0</v>
      </c>
      <c r="BF763" s="237">
        <f t="shared" si="25"/>
        <v>0</v>
      </c>
      <c r="BG763" s="237">
        <f t="shared" si="26"/>
        <v>0</v>
      </c>
      <c r="BH763" s="237">
        <f t="shared" si="27"/>
        <v>0</v>
      </c>
      <c r="BI763" s="237">
        <f t="shared" si="28"/>
        <v>0</v>
      </c>
      <c r="BJ763" s="128" t="s">
        <v>78</v>
      </c>
      <c r="BK763" s="237">
        <f t="shared" si="29"/>
        <v>0</v>
      </c>
      <c r="BL763" s="128" t="s">
        <v>263</v>
      </c>
      <c r="BM763" s="128" t="s">
        <v>1377</v>
      </c>
    </row>
    <row r="764" spans="2:65" s="140" customFormat="1" ht="16.5" customHeight="1">
      <c r="B764" s="141"/>
      <c r="C764" s="227" t="s">
        <v>1378</v>
      </c>
      <c r="D764" s="227" t="s">
        <v>198</v>
      </c>
      <c r="E764" s="228" t="s">
        <v>1379</v>
      </c>
      <c r="F764" s="229" t="s">
        <v>1380</v>
      </c>
      <c r="G764" s="230" t="s">
        <v>355</v>
      </c>
      <c r="H764" s="231">
        <v>50</v>
      </c>
      <c r="I764" s="26"/>
      <c r="J764" s="232">
        <f t="shared" si="20"/>
        <v>0</v>
      </c>
      <c r="K764" s="229" t="s">
        <v>5</v>
      </c>
      <c r="L764" s="141"/>
      <c r="M764" s="233" t="s">
        <v>5</v>
      </c>
      <c r="N764" s="234" t="s">
        <v>42</v>
      </c>
      <c r="O764" s="142"/>
      <c r="P764" s="235">
        <f t="shared" si="21"/>
        <v>0</v>
      </c>
      <c r="Q764" s="235">
        <v>0</v>
      </c>
      <c r="R764" s="235">
        <f t="shared" si="22"/>
        <v>0</v>
      </c>
      <c r="S764" s="235">
        <v>0</v>
      </c>
      <c r="T764" s="236">
        <f t="shared" si="23"/>
        <v>0</v>
      </c>
      <c r="AR764" s="128" t="s">
        <v>263</v>
      </c>
      <c r="AT764" s="128" t="s">
        <v>198</v>
      </c>
      <c r="AU764" s="128" t="s">
        <v>80</v>
      </c>
      <c r="AY764" s="128" t="s">
        <v>196</v>
      </c>
      <c r="BE764" s="237">
        <f t="shared" si="24"/>
        <v>0</v>
      </c>
      <c r="BF764" s="237">
        <f t="shared" si="25"/>
        <v>0</v>
      </c>
      <c r="BG764" s="237">
        <f t="shared" si="26"/>
        <v>0</v>
      </c>
      <c r="BH764" s="237">
        <f t="shared" si="27"/>
        <v>0</v>
      </c>
      <c r="BI764" s="237">
        <f t="shared" si="28"/>
        <v>0</v>
      </c>
      <c r="BJ764" s="128" t="s">
        <v>78</v>
      </c>
      <c r="BK764" s="237">
        <f t="shared" si="29"/>
        <v>0</v>
      </c>
      <c r="BL764" s="128" t="s">
        <v>263</v>
      </c>
      <c r="BM764" s="128" t="s">
        <v>1381</v>
      </c>
    </row>
    <row r="765" spans="2:65" s="140" customFormat="1" ht="38.25" customHeight="1">
      <c r="B765" s="141"/>
      <c r="C765" s="227" t="s">
        <v>903</v>
      </c>
      <c r="D765" s="227" t="s">
        <v>198</v>
      </c>
      <c r="E765" s="228" t="s">
        <v>1382</v>
      </c>
      <c r="F765" s="229" t="s">
        <v>1383</v>
      </c>
      <c r="G765" s="230" t="s">
        <v>330</v>
      </c>
      <c r="H765" s="231">
        <v>367.135</v>
      </c>
      <c r="I765" s="26"/>
      <c r="J765" s="232">
        <f t="shared" si="20"/>
        <v>0</v>
      </c>
      <c r="K765" s="229" t="s">
        <v>202</v>
      </c>
      <c r="L765" s="141"/>
      <c r="M765" s="233" t="s">
        <v>5</v>
      </c>
      <c r="N765" s="234" t="s">
        <v>42</v>
      </c>
      <c r="O765" s="142"/>
      <c r="P765" s="235">
        <f t="shared" si="21"/>
        <v>0</v>
      </c>
      <c r="Q765" s="235">
        <v>0.00268</v>
      </c>
      <c r="R765" s="235">
        <f t="shared" si="22"/>
        <v>0.9839218</v>
      </c>
      <c r="S765" s="235">
        <v>0</v>
      </c>
      <c r="T765" s="236">
        <f t="shared" si="23"/>
        <v>0</v>
      </c>
      <c r="AR765" s="128" t="s">
        <v>263</v>
      </c>
      <c r="AT765" s="128" t="s">
        <v>198</v>
      </c>
      <c r="AU765" s="128" t="s">
        <v>80</v>
      </c>
      <c r="AY765" s="128" t="s">
        <v>196</v>
      </c>
      <c r="BE765" s="237">
        <f t="shared" si="24"/>
        <v>0</v>
      </c>
      <c r="BF765" s="237">
        <f t="shared" si="25"/>
        <v>0</v>
      </c>
      <c r="BG765" s="237">
        <f t="shared" si="26"/>
        <v>0</v>
      </c>
      <c r="BH765" s="237">
        <f t="shared" si="27"/>
        <v>0</v>
      </c>
      <c r="BI765" s="237">
        <f t="shared" si="28"/>
        <v>0</v>
      </c>
      <c r="BJ765" s="128" t="s">
        <v>78</v>
      </c>
      <c r="BK765" s="237">
        <f t="shared" si="29"/>
        <v>0</v>
      </c>
      <c r="BL765" s="128" t="s">
        <v>263</v>
      </c>
      <c r="BM765" s="128" t="s">
        <v>1384</v>
      </c>
    </row>
    <row r="766" spans="2:65" s="140" customFormat="1" ht="16.5" customHeight="1">
      <c r="B766" s="141"/>
      <c r="C766" s="266" t="s">
        <v>1385</v>
      </c>
      <c r="D766" s="266" t="s">
        <v>297</v>
      </c>
      <c r="E766" s="267" t="s">
        <v>1386</v>
      </c>
      <c r="F766" s="268" t="s">
        <v>1387</v>
      </c>
      <c r="G766" s="269" t="s">
        <v>355</v>
      </c>
      <c r="H766" s="270">
        <v>25</v>
      </c>
      <c r="I766" s="30"/>
      <c r="J766" s="271">
        <f t="shared" si="20"/>
        <v>0</v>
      </c>
      <c r="K766" s="268" t="s">
        <v>202</v>
      </c>
      <c r="L766" s="272"/>
      <c r="M766" s="273" t="s">
        <v>5</v>
      </c>
      <c r="N766" s="274" t="s">
        <v>42</v>
      </c>
      <c r="O766" s="142"/>
      <c r="P766" s="235">
        <f t="shared" si="21"/>
        <v>0</v>
      </c>
      <c r="Q766" s="235">
        <v>0.00018</v>
      </c>
      <c r="R766" s="235">
        <f t="shared" si="22"/>
        <v>0.0045000000000000005</v>
      </c>
      <c r="S766" s="235">
        <v>0</v>
      </c>
      <c r="T766" s="236">
        <f t="shared" si="23"/>
        <v>0</v>
      </c>
      <c r="AR766" s="128" t="s">
        <v>305</v>
      </c>
      <c r="AT766" s="128" t="s">
        <v>297</v>
      </c>
      <c r="AU766" s="128" t="s">
        <v>80</v>
      </c>
      <c r="AY766" s="128" t="s">
        <v>196</v>
      </c>
      <c r="BE766" s="237">
        <f t="shared" si="24"/>
        <v>0</v>
      </c>
      <c r="BF766" s="237">
        <f t="shared" si="25"/>
        <v>0</v>
      </c>
      <c r="BG766" s="237">
        <f t="shared" si="26"/>
        <v>0</v>
      </c>
      <c r="BH766" s="237">
        <f t="shared" si="27"/>
        <v>0</v>
      </c>
      <c r="BI766" s="237">
        <f t="shared" si="28"/>
        <v>0</v>
      </c>
      <c r="BJ766" s="128" t="s">
        <v>78</v>
      </c>
      <c r="BK766" s="237">
        <f t="shared" si="29"/>
        <v>0</v>
      </c>
      <c r="BL766" s="128" t="s">
        <v>263</v>
      </c>
      <c r="BM766" s="128" t="s">
        <v>1388</v>
      </c>
    </row>
    <row r="767" spans="2:65" s="140" customFormat="1" ht="16.5" customHeight="1">
      <c r="B767" s="141"/>
      <c r="C767" s="266" t="s">
        <v>907</v>
      </c>
      <c r="D767" s="266" t="s">
        <v>297</v>
      </c>
      <c r="E767" s="267" t="s">
        <v>1389</v>
      </c>
      <c r="F767" s="268" t="s">
        <v>1390</v>
      </c>
      <c r="G767" s="269" t="s">
        <v>304</v>
      </c>
      <c r="H767" s="270">
        <v>40</v>
      </c>
      <c r="I767" s="30"/>
      <c r="J767" s="271">
        <f t="shared" si="20"/>
        <v>0</v>
      </c>
      <c r="K767" s="268" t="s">
        <v>202</v>
      </c>
      <c r="L767" s="272"/>
      <c r="M767" s="273" t="s">
        <v>5</v>
      </c>
      <c r="N767" s="274" t="s">
        <v>42</v>
      </c>
      <c r="O767" s="142"/>
      <c r="P767" s="235">
        <f t="shared" si="21"/>
        <v>0</v>
      </c>
      <c r="Q767" s="235">
        <v>0.00193</v>
      </c>
      <c r="R767" s="235">
        <f t="shared" si="22"/>
        <v>0.0772</v>
      </c>
      <c r="S767" s="235">
        <v>0</v>
      </c>
      <c r="T767" s="236">
        <f t="shared" si="23"/>
        <v>0</v>
      </c>
      <c r="AR767" s="128" t="s">
        <v>305</v>
      </c>
      <c r="AT767" s="128" t="s">
        <v>297</v>
      </c>
      <c r="AU767" s="128" t="s">
        <v>80</v>
      </c>
      <c r="AY767" s="128" t="s">
        <v>196</v>
      </c>
      <c r="BE767" s="237">
        <f t="shared" si="24"/>
        <v>0</v>
      </c>
      <c r="BF767" s="237">
        <f t="shared" si="25"/>
        <v>0</v>
      </c>
      <c r="BG767" s="237">
        <f t="shared" si="26"/>
        <v>0</v>
      </c>
      <c r="BH767" s="237">
        <f t="shared" si="27"/>
        <v>0</v>
      </c>
      <c r="BI767" s="237">
        <f t="shared" si="28"/>
        <v>0</v>
      </c>
      <c r="BJ767" s="128" t="s">
        <v>78</v>
      </c>
      <c r="BK767" s="237">
        <f t="shared" si="29"/>
        <v>0</v>
      </c>
      <c r="BL767" s="128" t="s">
        <v>263</v>
      </c>
      <c r="BM767" s="128" t="s">
        <v>1391</v>
      </c>
    </row>
    <row r="768" spans="2:65" s="140" customFormat="1" ht="38.25" customHeight="1">
      <c r="B768" s="141"/>
      <c r="C768" s="227" t="s">
        <v>1392</v>
      </c>
      <c r="D768" s="227" t="s">
        <v>198</v>
      </c>
      <c r="E768" s="228" t="s">
        <v>1393</v>
      </c>
      <c r="F768" s="229" t="s">
        <v>1394</v>
      </c>
      <c r="G768" s="230" t="s">
        <v>285</v>
      </c>
      <c r="H768" s="231">
        <v>1.337</v>
      </c>
      <c r="I768" s="26"/>
      <c r="J768" s="232">
        <f t="shared" si="20"/>
        <v>0</v>
      </c>
      <c r="K768" s="229" t="s">
        <v>202</v>
      </c>
      <c r="L768" s="141"/>
      <c r="M768" s="233" t="s">
        <v>5</v>
      </c>
      <c r="N768" s="234" t="s">
        <v>42</v>
      </c>
      <c r="O768" s="142"/>
      <c r="P768" s="235">
        <f t="shared" si="21"/>
        <v>0</v>
      </c>
      <c r="Q768" s="235">
        <v>0</v>
      </c>
      <c r="R768" s="235">
        <f t="shared" si="22"/>
        <v>0</v>
      </c>
      <c r="S768" s="235">
        <v>0</v>
      </c>
      <c r="T768" s="236">
        <f t="shared" si="23"/>
        <v>0</v>
      </c>
      <c r="AR768" s="128" t="s">
        <v>263</v>
      </c>
      <c r="AT768" s="128" t="s">
        <v>198</v>
      </c>
      <c r="AU768" s="128" t="s">
        <v>80</v>
      </c>
      <c r="AY768" s="128" t="s">
        <v>196</v>
      </c>
      <c r="BE768" s="237">
        <f t="shared" si="24"/>
        <v>0</v>
      </c>
      <c r="BF768" s="237">
        <f t="shared" si="25"/>
        <v>0</v>
      </c>
      <c r="BG768" s="237">
        <f t="shared" si="26"/>
        <v>0</v>
      </c>
      <c r="BH768" s="237">
        <f t="shared" si="27"/>
        <v>0</v>
      </c>
      <c r="BI768" s="237">
        <f t="shared" si="28"/>
        <v>0</v>
      </c>
      <c r="BJ768" s="128" t="s">
        <v>78</v>
      </c>
      <c r="BK768" s="237">
        <f t="shared" si="29"/>
        <v>0</v>
      </c>
      <c r="BL768" s="128" t="s">
        <v>263</v>
      </c>
      <c r="BM768" s="128" t="s">
        <v>1395</v>
      </c>
    </row>
    <row r="769" spans="2:47" s="140" customFormat="1" ht="148.5">
      <c r="B769" s="141"/>
      <c r="D769" s="238" t="s">
        <v>204</v>
      </c>
      <c r="F769" s="239" t="s">
        <v>1146</v>
      </c>
      <c r="I769" s="22"/>
      <c r="L769" s="141"/>
      <c r="M769" s="240"/>
      <c r="N769" s="142"/>
      <c r="O769" s="142"/>
      <c r="P769" s="142"/>
      <c r="Q769" s="142"/>
      <c r="R769" s="142"/>
      <c r="S769" s="142"/>
      <c r="T769" s="241"/>
      <c r="AT769" s="128" t="s">
        <v>204</v>
      </c>
      <c r="AU769" s="128" t="s">
        <v>80</v>
      </c>
    </row>
    <row r="770" spans="2:63" s="215" customFormat="1" ht="29.85" customHeight="1">
      <c r="B770" s="214"/>
      <c r="D770" s="216" t="s">
        <v>70</v>
      </c>
      <c r="E770" s="225" t="s">
        <v>1396</v>
      </c>
      <c r="F770" s="225" t="s">
        <v>1397</v>
      </c>
      <c r="I770" s="25"/>
      <c r="J770" s="226">
        <f>BK770</f>
        <v>0</v>
      </c>
      <c r="L770" s="214"/>
      <c r="M770" s="219"/>
      <c r="N770" s="220"/>
      <c r="O770" s="220"/>
      <c r="P770" s="221">
        <f>SUM(P771:P776)</f>
        <v>0</v>
      </c>
      <c r="Q770" s="220"/>
      <c r="R770" s="221">
        <f>SUM(R771:R776)</f>
        <v>0.04846188</v>
      </c>
      <c r="S770" s="220"/>
      <c r="T770" s="222">
        <f>SUM(T771:T776)</f>
        <v>0</v>
      </c>
      <c r="AR770" s="216" t="s">
        <v>80</v>
      </c>
      <c r="AT770" s="223" t="s">
        <v>70</v>
      </c>
      <c r="AU770" s="223" t="s">
        <v>78</v>
      </c>
      <c r="AY770" s="216" t="s">
        <v>196</v>
      </c>
      <c r="BK770" s="224">
        <f>SUM(BK771:BK776)</f>
        <v>0</v>
      </c>
    </row>
    <row r="771" spans="2:65" s="140" customFormat="1" ht="25.5" customHeight="1">
      <c r="B771" s="141"/>
      <c r="C771" s="227" t="s">
        <v>912</v>
      </c>
      <c r="D771" s="227" t="s">
        <v>198</v>
      </c>
      <c r="E771" s="228" t="s">
        <v>1398</v>
      </c>
      <c r="F771" s="229" t="s">
        <v>1399</v>
      </c>
      <c r="G771" s="230" t="s">
        <v>330</v>
      </c>
      <c r="H771" s="231">
        <v>367.135</v>
      </c>
      <c r="I771" s="26"/>
      <c r="J771" s="232">
        <f>ROUND(I771*H771,2)</f>
        <v>0</v>
      </c>
      <c r="K771" s="229" t="s">
        <v>202</v>
      </c>
      <c r="L771" s="141"/>
      <c r="M771" s="233" t="s">
        <v>5</v>
      </c>
      <c r="N771" s="234" t="s">
        <v>42</v>
      </c>
      <c r="O771" s="142"/>
      <c r="P771" s="235">
        <f>O771*H771</f>
        <v>0</v>
      </c>
      <c r="Q771" s="235">
        <v>0</v>
      </c>
      <c r="R771" s="235">
        <f>Q771*H771</f>
        <v>0</v>
      </c>
      <c r="S771" s="235">
        <v>0</v>
      </c>
      <c r="T771" s="236">
        <f>S771*H771</f>
        <v>0</v>
      </c>
      <c r="AR771" s="128" t="s">
        <v>263</v>
      </c>
      <c r="AT771" s="128" t="s">
        <v>198</v>
      </c>
      <c r="AU771" s="128" t="s">
        <v>80</v>
      </c>
      <c r="AY771" s="128" t="s">
        <v>196</v>
      </c>
      <c r="BE771" s="237">
        <f>IF(N771="základní",J771,0)</f>
        <v>0</v>
      </c>
      <c r="BF771" s="237">
        <f>IF(N771="snížená",J771,0)</f>
        <v>0</v>
      </c>
      <c r="BG771" s="237">
        <f>IF(N771="zákl. přenesená",J771,0)</f>
        <v>0</v>
      </c>
      <c r="BH771" s="237">
        <f>IF(N771="sníž. přenesená",J771,0)</f>
        <v>0</v>
      </c>
      <c r="BI771" s="237">
        <f>IF(N771="nulová",J771,0)</f>
        <v>0</v>
      </c>
      <c r="BJ771" s="128" t="s">
        <v>78</v>
      </c>
      <c r="BK771" s="237">
        <f>ROUND(I771*H771,2)</f>
        <v>0</v>
      </c>
      <c r="BL771" s="128" t="s">
        <v>263</v>
      </c>
      <c r="BM771" s="128" t="s">
        <v>1400</v>
      </c>
    </row>
    <row r="772" spans="2:47" s="140" customFormat="1" ht="81">
      <c r="B772" s="141"/>
      <c r="D772" s="238" t="s">
        <v>204</v>
      </c>
      <c r="F772" s="239" t="s">
        <v>1401</v>
      </c>
      <c r="I772" s="22"/>
      <c r="L772" s="141"/>
      <c r="M772" s="240"/>
      <c r="N772" s="142"/>
      <c r="O772" s="142"/>
      <c r="P772" s="142"/>
      <c r="Q772" s="142"/>
      <c r="R772" s="142"/>
      <c r="S772" s="142"/>
      <c r="T772" s="241"/>
      <c r="AT772" s="128" t="s">
        <v>204</v>
      </c>
      <c r="AU772" s="128" t="s">
        <v>80</v>
      </c>
    </row>
    <row r="773" spans="2:65" s="140" customFormat="1" ht="25.5" customHeight="1">
      <c r="B773" s="141"/>
      <c r="C773" s="266" t="s">
        <v>1402</v>
      </c>
      <c r="D773" s="266" t="s">
        <v>297</v>
      </c>
      <c r="E773" s="267" t="s">
        <v>1403</v>
      </c>
      <c r="F773" s="268" t="s">
        <v>1404</v>
      </c>
      <c r="G773" s="269" t="s">
        <v>330</v>
      </c>
      <c r="H773" s="270">
        <v>403.849</v>
      </c>
      <c r="I773" s="30"/>
      <c r="J773" s="271">
        <f>ROUND(I773*H773,2)</f>
        <v>0</v>
      </c>
      <c r="K773" s="268" t="s">
        <v>202</v>
      </c>
      <c r="L773" s="272"/>
      <c r="M773" s="273" t="s">
        <v>5</v>
      </c>
      <c r="N773" s="274" t="s">
        <v>42</v>
      </c>
      <c r="O773" s="142"/>
      <c r="P773" s="235">
        <f>O773*H773</f>
        <v>0</v>
      </c>
      <c r="Q773" s="235">
        <v>0.00012</v>
      </c>
      <c r="R773" s="235">
        <f>Q773*H773</f>
        <v>0.04846188</v>
      </c>
      <c r="S773" s="235">
        <v>0</v>
      </c>
      <c r="T773" s="236">
        <f>S773*H773</f>
        <v>0</v>
      </c>
      <c r="AR773" s="128" t="s">
        <v>305</v>
      </c>
      <c r="AT773" s="128" t="s">
        <v>297</v>
      </c>
      <c r="AU773" s="128" t="s">
        <v>80</v>
      </c>
      <c r="AY773" s="128" t="s">
        <v>196</v>
      </c>
      <c r="BE773" s="237">
        <f>IF(N773="základní",J773,0)</f>
        <v>0</v>
      </c>
      <c r="BF773" s="237">
        <f>IF(N773="snížená",J773,0)</f>
        <v>0</v>
      </c>
      <c r="BG773" s="237">
        <f>IF(N773="zákl. přenesená",J773,0)</f>
        <v>0</v>
      </c>
      <c r="BH773" s="237">
        <f>IF(N773="sníž. přenesená",J773,0)</f>
        <v>0</v>
      </c>
      <c r="BI773" s="237">
        <f>IF(N773="nulová",J773,0)</f>
        <v>0</v>
      </c>
      <c r="BJ773" s="128" t="s">
        <v>78</v>
      </c>
      <c r="BK773" s="237">
        <f>ROUND(I773*H773,2)</f>
        <v>0</v>
      </c>
      <c r="BL773" s="128" t="s">
        <v>263</v>
      </c>
      <c r="BM773" s="128" t="s">
        <v>1405</v>
      </c>
    </row>
    <row r="774" spans="2:51" s="250" customFormat="1" ht="13.5">
      <c r="B774" s="249"/>
      <c r="D774" s="238" t="s">
        <v>206</v>
      </c>
      <c r="F774" s="252" t="s">
        <v>1406</v>
      </c>
      <c r="H774" s="253">
        <v>403.849</v>
      </c>
      <c r="I774" s="28"/>
      <c r="L774" s="249"/>
      <c r="M774" s="254"/>
      <c r="N774" s="255"/>
      <c r="O774" s="255"/>
      <c r="P774" s="255"/>
      <c r="Q774" s="255"/>
      <c r="R774" s="255"/>
      <c r="S774" s="255"/>
      <c r="T774" s="256"/>
      <c r="AT774" s="251" t="s">
        <v>206</v>
      </c>
      <c r="AU774" s="251" t="s">
        <v>80</v>
      </c>
      <c r="AV774" s="250" t="s">
        <v>80</v>
      </c>
      <c r="AW774" s="250" t="s">
        <v>6</v>
      </c>
      <c r="AX774" s="250" t="s">
        <v>78</v>
      </c>
      <c r="AY774" s="251" t="s">
        <v>196</v>
      </c>
    </row>
    <row r="775" spans="2:65" s="140" customFormat="1" ht="38.25" customHeight="1">
      <c r="B775" s="141"/>
      <c r="C775" s="227" t="s">
        <v>917</v>
      </c>
      <c r="D775" s="227" t="s">
        <v>198</v>
      </c>
      <c r="E775" s="228" t="s">
        <v>1407</v>
      </c>
      <c r="F775" s="229" t="s">
        <v>1408</v>
      </c>
      <c r="G775" s="230" t="s">
        <v>285</v>
      </c>
      <c r="H775" s="231">
        <v>0.048</v>
      </c>
      <c r="I775" s="26"/>
      <c r="J775" s="232">
        <f>ROUND(I775*H775,2)</f>
        <v>0</v>
      </c>
      <c r="K775" s="229" t="s">
        <v>202</v>
      </c>
      <c r="L775" s="141"/>
      <c r="M775" s="233" t="s">
        <v>5</v>
      </c>
      <c r="N775" s="234" t="s">
        <v>42</v>
      </c>
      <c r="O775" s="142"/>
      <c r="P775" s="235">
        <f>O775*H775</f>
        <v>0</v>
      </c>
      <c r="Q775" s="235">
        <v>0</v>
      </c>
      <c r="R775" s="235">
        <f>Q775*H775</f>
        <v>0</v>
      </c>
      <c r="S775" s="235">
        <v>0</v>
      </c>
      <c r="T775" s="236">
        <f>S775*H775</f>
        <v>0</v>
      </c>
      <c r="AR775" s="128" t="s">
        <v>263</v>
      </c>
      <c r="AT775" s="128" t="s">
        <v>198</v>
      </c>
      <c r="AU775" s="128" t="s">
        <v>80</v>
      </c>
      <c r="AY775" s="128" t="s">
        <v>196</v>
      </c>
      <c r="BE775" s="237">
        <f>IF(N775="základní",J775,0)</f>
        <v>0</v>
      </c>
      <c r="BF775" s="237">
        <f>IF(N775="snížená",J775,0)</f>
        <v>0</v>
      </c>
      <c r="BG775" s="237">
        <f>IF(N775="zákl. přenesená",J775,0)</f>
        <v>0</v>
      </c>
      <c r="BH775" s="237">
        <f>IF(N775="sníž. přenesená",J775,0)</f>
        <v>0</v>
      </c>
      <c r="BI775" s="237">
        <f>IF(N775="nulová",J775,0)</f>
        <v>0</v>
      </c>
      <c r="BJ775" s="128" t="s">
        <v>78</v>
      </c>
      <c r="BK775" s="237">
        <f>ROUND(I775*H775,2)</f>
        <v>0</v>
      </c>
      <c r="BL775" s="128" t="s">
        <v>263</v>
      </c>
      <c r="BM775" s="128" t="s">
        <v>1409</v>
      </c>
    </row>
    <row r="776" spans="2:47" s="140" customFormat="1" ht="148.5">
      <c r="B776" s="141"/>
      <c r="D776" s="238" t="s">
        <v>204</v>
      </c>
      <c r="F776" s="239" t="s">
        <v>1410</v>
      </c>
      <c r="I776" s="22"/>
      <c r="L776" s="141"/>
      <c r="M776" s="240"/>
      <c r="N776" s="142"/>
      <c r="O776" s="142"/>
      <c r="P776" s="142"/>
      <c r="Q776" s="142"/>
      <c r="R776" s="142"/>
      <c r="S776" s="142"/>
      <c r="T776" s="241"/>
      <c r="AT776" s="128" t="s">
        <v>204</v>
      </c>
      <c r="AU776" s="128" t="s">
        <v>80</v>
      </c>
    </row>
    <row r="777" spans="2:63" s="215" customFormat="1" ht="29.85" customHeight="1">
      <c r="B777" s="214"/>
      <c r="D777" s="216" t="s">
        <v>70</v>
      </c>
      <c r="E777" s="225" t="s">
        <v>1411</v>
      </c>
      <c r="F777" s="225" t="s">
        <v>1412</v>
      </c>
      <c r="I777" s="25"/>
      <c r="J777" s="226">
        <f>BK777</f>
        <v>0</v>
      </c>
      <c r="L777" s="214"/>
      <c r="M777" s="219"/>
      <c r="N777" s="220"/>
      <c r="O777" s="220"/>
      <c r="P777" s="221">
        <f>SUM(P778:P824)</f>
        <v>0</v>
      </c>
      <c r="Q777" s="220"/>
      <c r="R777" s="221">
        <f>SUM(R778:R824)</f>
        <v>1.132959</v>
      </c>
      <c r="S777" s="220"/>
      <c r="T777" s="222">
        <f>SUM(T778:T824)</f>
        <v>0</v>
      </c>
      <c r="AR777" s="216" t="s">
        <v>80</v>
      </c>
      <c r="AT777" s="223" t="s">
        <v>70</v>
      </c>
      <c r="AU777" s="223" t="s">
        <v>78</v>
      </c>
      <c r="AY777" s="216" t="s">
        <v>196</v>
      </c>
      <c r="BK777" s="224">
        <f>SUM(BK778:BK824)</f>
        <v>0</v>
      </c>
    </row>
    <row r="778" spans="2:65" s="140" customFormat="1" ht="38.25" customHeight="1">
      <c r="B778" s="141"/>
      <c r="C778" s="227" t="s">
        <v>1413</v>
      </c>
      <c r="D778" s="227" t="s">
        <v>198</v>
      </c>
      <c r="E778" s="228" t="s">
        <v>1414</v>
      </c>
      <c r="F778" s="229" t="s">
        <v>1415</v>
      </c>
      <c r="G778" s="230" t="s">
        <v>355</v>
      </c>
      <c r="H778" s="231">
        <v>14</v>
      </c>
      <c r="I778" s="26"/>
      <c r="J778" s="232">
        <f>ROUND(I778*H778,2)</f>
        <v>0</v>
      </c>
      <c r="K778" s="229" t="s">
        <v>202</v>
      </c>
      <c r="L778" s="141"/>
      <c r="M778" s="233" t="s">
        <v>5</v>
      </c>
      <c r="N778" s="234" t="s">
        <v>42</v>
      </c>
      <c r="O778" s="142"/>
      <c r="P778" s="235">
        <f>O778*H778</f>
        <v>0</v>
      </c>
      <c r="Q778" s="235">
        <v>0.00026</v>
      </c>
      <c r="R778" s="235">
        <f>Q778*H778</f>
        <v>0.0036399999999999996</v>
      </c>
      <c r="S778" s="235">
        <v>0</v>
      </c>
      <c r="T778" s="236">
        <f>S778*H778</f>
        <v>0</v>
      </c>
      <c r="AR778" s="128" t="s">
        <v>263</v>
      </c>
      <c r="AT778" s="128" t="s">
        <v>198</v>
      </c>
      <c r="AU778" s="128" t="s">
        <v>80</v>
      </c>
      <c r="AY778" s="128" t="s">
        <v>196</v>
      </c>
      <c r="BE778" s="237">
        <f>IF(N778="základní",J778,0)</f>
        <v>0</v>
      </c>
      <c r="BF778" s="237">
        <f>IF(N778="snížená",J778,0)</f>
        <v>0</v>
      </c>
      <c r="BG778" s="237">
        <f>IF(N778="zákl. přenesená",J778,0)</f>
        <v>0</v>
      </c>
      <c r="BH778" s="237">
        <f>IF(N778="sníž. přenesená",J778,0)</f>
        <v>0</v>
      </c>
      <c r="BI778" s="237">
        <f>IF(N778="nulová",J778,0)</f>
        <v>0</v>
      </c>
      <c r="BJ778" s="128" t="s">
        <v>78</v>
      </c>
      <c r="BK778" s="237">
        <f>ROUND(I778*H778,2)</f>
        <v>0</v>
      </c>
      <c r="BL778" s="128" t="s">
        <v>263</v>
      </c>
      <c r="BM778" s="128" t="s">
        <v>1416</v>
      </c>
    </row>
    <row r="779" spans="2:47" s="140" customFormat="1" ht="94.5">
      <c r="B779" s="141"/>
      <c r="D779" s="238" t="s">
        <v>204</v>
      </c>
      <c r="F779" s="239" t="s">
        <v>1417</v>
      </c>
      <c r="I779" s="22"/>
      <c r="L779" s="141"/>
      <c r="M779" s="240"/>
      <c r="N779" s="142"/>
      <c r="O779" s="142"/>
      <c r="P779" s="142"/>
      <c r="Q779" s="142"/>
      <c r="R779" s="142"/>
      <c r="S779" s="142"/>
      <c r="T779" s="241"/>
      <c r="AT779" s="128" t="s">
        <v>204</v>
      </c>
      <c r="AU779" s="128" t="s">
        <v>80</v>
      </c>
    </row>
    <row r="780" spans="2:65" s="140" customFormat="1" ht="38.25" customHeight="1">
      <c r="B780" s="141"/>
      <c r="C780" s="227" t="s">
        <v>921</v>
      </c>
      <c r="D780" s="227" t="s">
        <v>198</v>
      </c>
      <c r="E780" s="228" t="s">
        <v>1418</v>
      </c>
      <c r="F780" s="229" t="s">
        <v>1419</v>
      </c>
      <c r="G780" s="230" t="s">
        <v>330</v>
      </c>
      <c r="H780" s="231">
        <v>27</v>
      </c>
      <c r="I780" s="26"/>
      <c r="J780" s="232">
        <f>ROUND(I780*H780,2)</f>
        <v>0</v>
      </c>
      <c r="K780" s="229" t="s">
        <v>202</v>
      </c>
      <c r="L780" s="141"/>
      <c r="M780" s="233" t="s">
        <v>5</v>
      </c>
      <c r="N780" s="234" t="s">
        <v>42</v>
      </c>
      <c r="O780" s="142"/>
      <c r="P780" s="235">
        <f>O780*H780</f>
        <v>0</v>
      </c>
      <c r="Q780" s="235">
        <v>0.00026</v>
      </c>
      <c r="R780" s="235">
        <f>Q780*H780</f>
        <v>0.007019999999999999</v>
      </c>
      <c r="S780" s="235">
        <v>0</v>
      </c>
      <c r="T780" s="236">
        <f>S780*H780</f>
        <v>0</v>
      </c>
      <c r="AR780" s="128" t="s">
        <v>263</v>
      </c>
      <c r="AT780" s="128" t="s">
        <v>198</v>
      </c>
      <c r="AU780" s="128" t="s">
        <v>80</v>
      </c>
      <c r="AY780" s="128" t="s">
        <v>196</v>
      </c>
      <c r="BE780" s="237">
        <f>IF(N780="základní",J780,0)</f>
        <v>0</v>
      </c>
      <c r="BF780" s="237">
        <f>IF(N780="snížená",J780,0)</f>
        <v>0</v>
      </c>
      <c r="BG780" s="237">
        <f>IF(N780="zákl. přenesená",J780,0)</f>
        <v>0</v>
      </c>
      <c r="BH780" s="237">
        <f>IF(N780="sníž. přenesená",J780,0)</f>
        <v>0</v>
      </c>
      <c r="BI780" s="237">
        <f>IF(N780="nulová",J780,0)</f>
        <v>0</v>
      </c>
      <c r="BJ780" s="128" t="s">
        <v>78</v>
      </c>
      <c r="BK780" s="237">
        <f>ROUND(I780*H780,2)</f>
        <v>0</v>
      </c>
      <c r="BL780" s="128" t="s">
        <v>263</v>
      </c>
      <c r="BM780" s="128" t="s">
        <v>1420</v>
      </c>
    </row>
    <row r="781" spans="2:47" s="140" customFormat="1" ht="121.5">
      <c r="B781" s="141"/>
      <c r="D781" s="238" t="s">
        <v>204</v>
      </c>
      <c r="F781" s="239" t="s">
        <v>1421</v>
      </c>
      <c r="I781" s="22"/>
      <c r="L781" s="141"/>
      <c r="M781" s="240"/>
      <c r="N781" s="142"/>
      <c r="O781" s="142"/>
      <c r="P781" s="142"/>
      <c r="Q781" s="142"/>
      <c r="R781" s="142"/>
      <c r="S781" s="142"/>
      <c r="T781" s="241"/>
      <c r="AT781" s="128" t="s">
        <v>204</v>
      </c>
      <c r="AU781" s="128" t="s">
        <v>80</v>
      </c>
    </row>
    <row r="782" spans="2:65" s="140" customFormat="1" ht="25.5" customHeight="1">
      <c r="B782" s="141"/>
      <c r="C782" s="227" t="s">
        <v>1422</v>
      </c>
      <c r="D782" s="227" t="s">
        <v>198</v>
      </c>
      <c r="E782" s="228" t="s">
        <v>1423</v>
      </c>
      <c r="F782" s="229" t="s">
        <v>1424</v>
      </c>
      <c r="G782" s="230" t="s">
        <v>355</v>
      </c>
      <c r="H782" s="231">
        <v>5</v>
      </c>
      <c r="I782" s="26"/>
      <c r="J782" s="232">
        <f>ROUND(I782*H782,2)</f>
        <v>0</v>
      </c>
      <c r="K782" s="229" t="s">
        <v>202</v>
      </c>
      <c r="L782" s="141"/>
      <c r="M782" s="233" t="s">
        <v>5</v>
      </c>
      <c r="N782" s="234" t="s">
        <v>42</v>
      </c>
      <c r="O782" s="142"/>
      <c r="P782" s="235">
        <f>O782*H782</f>
        <v>0</v>
      </c>
      <c r="Q782" s="235">
        <v>0</v>
      </c>
      <c r="R782" s="235">
        <f>Q782*H782</f>
        <v>0</v>
      </c>
      <c r="S782" s="235">
        <v>0</v>
      </c>
      <c r="T782" s="236">
        <f>S782*H782</f>
        <v>0</v>
      </c>
      <c r="AR782" s="128" t="s">
        <v>263</v>
      </c>
      <c r="AT782" s="128" t="s">
        <v>198</v>
      </c>
      <c r="AU782" s="128" t="s">
        <v>80</v>
      </c>
      <c r="AY782" s="128" t="s">
        <v>196</v>
      </c>
      <c r="BE782" s="237">
        <f>IF(N782="základní",J782,0)</f>
        <v>0</v>
      </c>
      <c r="BF782" s="237">
        <f>IF(N782="snížená",J782,0)</f>
        <v>0</v>
      </c>
      <c r="BG782" s="237">
        <f>IF(N782="zákl. přenesená",J782,0)</f>
        <v>0</v>
      </c>
      <c r="BH782" s="237">
        <f>IF(N782="sníž. přenesená",J782,0)</f>
        <v>0</v>
      </c>
      <c r="BI782" s="237">
        <f>IF(N782="nulová",J782,0)</f>
        <v>0</v>
      </c>
      <c r="BJ782" s="128" t="s">
        <v>78</v>
      </c>
      <c r="BK782" s="237">
        <f>ROUND(I782*H782,2)</f>
        <v>0</v>
      </c>
      <c r="BL782" s="128" t="s">
        <v>263</v>
      </c>
      <c r="BM782" s="128" t="s">
        <v>1425</v>
      </c>
    </row>
    <row r="783" spans="2:47" s="140" customFormat="1" ht="175.5">
      <c r="B783" s="141"/>
      <c r="D783" s="238" t="s">
        <v>204</v>
      </c>
      <c r="F783" s="239" t="s">
        <v>1426</v>
      </c>
      <c r="I783" s="22"/>
      <c r="L783" s="141"/>
      <c r="M783" s="240"/>
      <c r="N783" s="142"/>
      <c r="O783" s="142"/>
      <c r="P783" s="142"/>
      <c r="Q783" s="142"/>
      <c r="R783" s="142"/>
      <c r="S783" s="142"/>
      <c r="T783" s="241"/>
      <c r="AT783" s="128" t="s">
        <v>204</v>
      </c>
      <c r="AU783" s="128" t="s">
        <v>80</v>
      </c>
    </row>
    <row r="784" spans="2:65" s="140" customFormat="1" ht="25.5" customHeight="1">
      <c r="B784" s="141"/>
      <c r="C784" s="227" t="s">
        <v>925</v>
      </c>
      <c r="D784" s="227" t="s">
        <v>198</v>
      </c>
      <c r="E784" s="228" t="s">
        <v>1427</v>
      </c>
      <c r="F784" s="229" t="s">
        <v>1428</v>
      </c>
      <c r="G784" s="230" t="s">
        <v>355</v>
      </c>
      <c r="H784" s="231">
        <v>15</v>
      </c>
      <c r="I784" s="26"/>
      <c r="J784" s="232">
        <f>ROUND(I784*H784,2)</f>
        <v>0</v>
      </c>
      <c r="K784" s="229" t="s">
        <v>202</v>
      </c>
      <c r="L784" s="141"/>
      <c r="M784" s="233" t="s">
        <v>5</v>
      </c>
      <c r="N784" s="234" t="s">
        <v>42</v>
      </c>
      <c r="O784" s="142"/>
      <c r="P784" s="235">
        <f>O784*H784</f>
        <v>0</v>
      </c>
      <c r="Q784" s="235">
        <v>0</v>
      </c>
      <c r="R784" s="235">
        <f>Q784*H784</f>
        <v>0</v>
      </c>
      <c r="S784" s="235">
        <v>0</v>
      </c>
      <c r="T784" s="236">
        <f>S784*H784</f>
        <v>0</v>
      </c>
      <c r="AR784" s="128" t="s">
        <v>263</v>
      </c>
      <c r="AT784" s="128" t="s">
        <v>198</v>
      </c>
      <c r="AU784" s="128" t="s">
        <v>80</v>
      </c>
      <c r="AY784" s="128" t="s">
        <v>196</v>
      </c>
      <c r="BE784" s="237">
        <f>IF(N784="základní",J784,0)</f>
        <v>0</v>
      </c>
      <c r="BF784" s="237">
        <f>IF(N784="snížená",J784,0)</f>
        <v>0</v>
      </c>
      <c r="BG784" s="237">
        <f>IF(N784="zákl. přenesená",J784,0)</f>
        <v>0</v>
      </c>
      <c r="BH784" s="237">
        <f>IF(N784="sníž. přenesená",J784,0)</f>
        <v>0</v>
      </c>
      <c r="BI784" s="237">
        <f>IF(N784="nulová",J784,0)</f>
        <v>0</v>
      </c>
      <c r="BJ784" s="128" t="s">
        <v>78</v>
      </c>
      <c r="BK784" s="237">
        <f>ROUND(I784*H784,2)</f>
        <v>0</v>
      </c>
      <c r="BL784" s="128" t="s">
        <v>263</v>
      </c>
      <c r="BM784" s="128" t="s">
        <v>1429</v>
      </c>
    </row>
    <row r="785" spans="2:47" s="140" customFormat="1" ht="175.5">
      <c r="B785" s="141"/>
      <c r="D785" s="238" t="s">
        <v>204</v>
      </c>
      <c r="F785" s="239" t="s">
        <v>1426</v>
      </c>
      <c r="I785" s="22"/>
      <c r="L785" s="141"/>
      <c r="M785" s="240"/>
      <c r="N785" s="142"/>
      <c r="O785" s="142"/>
      <c r="P785" s="142"/>
      <c r="Q785" s="142"/>
      <c r="R785" s="142"/>
      <c r="S785" s="142"/>
      <c r="T785" s="241"/>
      <c r="AT785" s="128" t="s">
        <v>204</v>
      </c>
      <c r="AU785" s="128" t="s">
        <v>80</v>
      </c>
    </row>
    <row r="786" spans="2:65" s="140" customFormat="1" ht="16.5" customHeight="1">
      <c r="B786" s="141"/>
      <c r="C786" s="227" t="s">
        <v>1430</v>
      </c>
      <c r="D786" s="227" t="s">
        <v>198</v>
      </c>
      <c r="E786" s="228" t="s">
        <v>1431</v>
      </c>
      <c r="F786" s="229" t="s">
        <v>1432</v>
      </c>
      <c r="G786" s="230" t="s">
        <v>355</v>
      </c>
      <c r="H786" s="231">
        <v>6</v>
      </c>
      <c r="I786" s="26"/>
      <c r="J786" s="232">
        <f>ROUND(I786*H786,2)</f>
        <v>0</v>
      </c>
      <c r="K786" s="229" t="s">
        <v>202</v>
      </c>
      <c r="L786" s="141"/>
      <c r="M786" s="233" t="s">
        <v>5</v>
      </c>
      <c r="N786" s="234" t="s">
        <v>42</v>
      </c>
      <c r="O786" s="142"/>
      <c r="P786" s="235">
        <f>O786*H786</f>
        <v>0</v>
      </c>
      <c r="Q786" s="235">
        <v>0</v>
      </c>
      <c r="R786" s="235">
        <f>Q786*H786</f>
        <v>0</v>
      </c>
      <c r="S786" s="235">
        <v>0</v>
      </c>
      <c r="T786" s="236">
        <f>S786*H786</f>
        <v>0</v>
      </c>
      <c r="AR786" s="128" t="s">
        <v>263</v>
      </c>
      <c r="AT786" s="128" t="s">
        <v>198</v>
      </c>
      <c r="AU786" s="128" t="s">
        <v>80</v>
      </c>
      <c r="AY786" s="128" t="s">
        <v>196</v>
      </c>
      <c r="BE786" s="237">
        <f>IF(N786="základní",J786,0)</f>
        <v>0</v>
      </c>
      <c r="BF786" s="237">
        <f>IF(N786="snížená",J786,0)</f>
        <v>0</v>
      </c>
      <c r="BG786" s="237">
        <f>IF(N786="zákl. přenesená",J786,0)</f>
        <v>0</v>
      </c>
      <c r="BH786" s="237">
        <f>IF(N786="sníž. přenesená",J786,0)</f>
        <v>0</v>
      </c>
      <c r="BI786" s="237">
        <f>IF(N786="nulová",J786,0)</f>
        <v>0</v>
      </c>
      <c r="BJ786" s="128" t="s">
        <v>78</v>
      </c>
      <c r="BK786" s="237">
        <f>ROUND(I786*H786,2)</f>
        <v>0</v>
      </c>
      <c r="BL786" s="128" t="s">
        <v>263</v>
      </c>
      <c r="BM786" s="128" t="s">
        <v>1433</v>
      </c>
    </row>
    <row r="787" spans="2:47" s="140" customFormat="1" ht="40.5">
      <c r="B787" s="141"/>
      <c r="D787" s="238" t="s">
        <v>204</v>
      </c>
      <c r="F787" s="239" t="s">
        <v>1434</v>
      </c>
      <c r="I787" s="22"/>
      <c r="L787" s="141"/>
      <c r="M787" s="240"/>
      <c r="N787" s="142"/>
      <c r="O787" s="142"/>
      <c r="P787" s="142"/>
      <c r="Q787" s="142"/>
      <c r="R787" s="142"/>
      <c r="S787" s="142"/>
      <c r="T787" s="241"/>
      <c r="AT787" s="128" t="s">
        <v>204</v>
      </c>
      <c r="AU787" s="128" t="s">
        <v>80</v>
      </c>
    </row>
    <row r="788" spans="2:65" s="140" customFormat="1" ht="25.5" customHeight="1">
      <c r="B788" s="141"/>
      <c r="C788" s="227" t="s">
        <v>930</v>
      </c>
      <c r="D788" s="227" t="s">
        <v>198</v>
      </c>
      <c r="E788" s="228" t="s">
        <v>1435</v>
      </c>
      <c r="F788" s="229" t="s">
        <v>1436</v>
      </c>
      <c r="G788" s="230" t="s">
        <v>304</v>
      </c>
      <c r="H788" s="231">
        <v>38.89</v>
      </c>
      <c r="I788" s="26"/>
      <c r="J788" s="232">
        <f>ROUND(I788*H788,2)</f>
        <v>0</v>
      </c>
      <c r="K788" s="229" t="s">
        <v>202</v>
      </c>
      <c r="L788" s="141"/>
      <c r="M788" s="233" t="s">
        <v>5</v>
      </c>
      <c r="N788" s="234" t="s">
        <v>42</v>
      </c>
      <c r="O788" s="142"/>
      <c r="P788" s="235">
        <f>O788*H788</f>
        <v>0</v>
      </c>
      <c r="Q788" s="235">
        <v>0</v>
      </c>
      <c r="R788" s="235">
        <f>Q788*H788</f>
        <v>0</v>
      </c>
      <c r="S788" s="235">
        <v>0</v>
      </c>
      <c r="T788" s="236">
        <f>S788*H788</f>
        <v>0</v>
      </c>
      <c r="AR788" s="128" t="s">
        <v>263</v>
      </c>
      <c r="AT788" s="128" t="s">
        <v>198</v>
      </c>
      <c r="AU788" s="128" t="s">
        <v>80</v>
      </c>
      <c r="AY788" s="128" t="s">
        <v>196</v>
      </c>
      <c r="BE788" s="237">
        <f>IF(N788="základní",J788,0)</f>
        <v>0</v>
      </c>
      <c r="BF788" s="237">
        <f>IF(N788="snížená",J788,0)</f>
        <v>0</v>
      </c>
      <c r="BG788" s="237">
        <f>IF(N788="zákl. přenesená",J788,0)</f>
        <v>0</v>
      </c>
      <c r="BH788" s="237">
        <f>IF(N788="sníž. přenesená",J788,0)</f>
        <v>0</v>
      </c>
      <c r="BI788" s="237">
        <f>IF(N788="nulová",J788,0)</f>
        <v>0</v>
      </c>
      <c r="BJ788" s="128" t="s">
        <v>78</v>
      </c>
      <c r="BK788" s="237">
        <f>ROUND(I788*H788,2)</f>
        <v>0</v>
      </c>
      <c r="BL788" s="128" t="s">
        <v>263</v>
      </c>
      <c r="BM788" s="128" t="s">
        <v>1437</v>
      </c>
    </row>
    <row r="789" spans="2:47" s="140" customFormat="1" ht="67.5">
      <c r="B789" s="141"/>
      <c r="D789" s="238" t="s">
        <v>204</v>
      </c>
      <c r="F789" s="239" t="s">
        <v>1438</v>
      </c>
      <c r="I789" s="22"/>
      <c r="L789" s="141"/>
      <c r="M789" s="240"/>
      <c r="N789" s="142"/>
      <c r="O789" s="142"/>
      <c r="P789" s="142"/>
      <c r="Q789" s="142"/>
      <c r="R789" s="142"/>
      <c r="S789" s="142"/>
      <c r="T789" s="241"/>
      <c r="AT789" s="128" t="s">
        <v>204</v>
      </c>
      <c r="AU789" s="128" t="s">
        <v>80</v>
      </c>
    </row>
    <row r="790" spans="2:65" s="140" customFormat="1" ht="16.5" customHeight="1">
      <c r="B790" s="141"/>
      <c r="C790" s="266" t="s">
        <v>1439</v>
      </c>
      <c r="D790" s="266" t="s">
        <v>297</v>
      </c>
      <c r="E790" s="267" t="s">
        <v>1440</v>
      </c>
      <c r="F790" s="268" t="s">
        <v>1441</v>
      </c>
      <c r="G790" s="269" t="s">
        <v>304</v>
      </c>
      <c r="H790" s="270">
        <v>42.779</v>
      </c>
      <c r="I790" s="30"/>
      <c r="J790" s="271">
        <f>ROUND(I790*H790,2)</f>
        <v>0</v>
      </c>
      <c r="K790" s="268" t="s">
        <v>202</v>
      </c>
      <c r="L790" s="272"/>
      <c r="M790" s="273" t="s">
        <v>5</v>
      </c>
      <c r="N790" s="274" t="s">
        <v>42</v>
      </c>
      <c r="O790" s="142"/>
      <c r="P790" s="235">
        <f>O790*H790</f>
        <v>0</v>
      </c>
      <c r="Q790" s="235">
        <v>0.005</v>
      </c>
      <c r="R790" s="235">
        <f>Q790*H790</f>
        <v>0.21389500000000003</v>
      </c>
      <c r="S790" s="235">
        <v>0</v>
      </c>
      <c r="T790" s="236">
        <f>S790*H790</f>
        <v>0</v>
      </c>
      <c r="AR790" s="128" t="s">
        <v>305</v>
      </c>
      <c r="AT790" s="128" t="s">
        <v>297</v>
      </c>
      <c r="AU790" s="128" t="s">
        <v>80</v>
      </c>
      <c r="AY790" s="128" t="s">
        <v>196</v>
      </c>
      <c r="BE790" s="237">
        <f>IF(N790="základní",J790,0)</f>
        <v>0</v>
      </c>
      <c r="BF790" s="237">
        <f>IF(N790="snížená",J790,0)</f>
        <v>0</v>
      </c>
      <c r="BG790" s="237">
        <f>IF(N790="zákl. přenesená",J790,0)</f>
        <v>0</v>
      </c>
      <c r="BH790" s="237">
        <f>IF(N790="sníž. přenesená",J790,0)</f>
        <v>0</v>
      </c>
      <c r="BI790" s="237">
        <f>IF(N790="nulová",J790,0)</f>
        <v>0</v>
      </c>
      <c r="BJ790" s="128" t="s">
        <v>78</v>
      </c>
      <c r="BK790" s="237">
        <f>ROUND(I790*H790,2)</f>
        <v>0</v>
      </c>
      <c r="BL790" s="128" t="s">
        <v>263</v>
      </c>
      <c r="BM790" s="128" t="s">
        <v>1442</v>
      </c>
    </row>
    <row r="791" spans="2:51" s="250" customFormat="1" ht="13.5">
      <c r="B791" s="249"/>
      <c r="D791" s="238" t="s">
        <v>206</v>
      </c>
      <c r="F791" s="252" t="s">
        <v>1443</v>
      </c>
      <c r="H791" s="253">
        <v>42.779</v>
      </c>
      <c r="I791" s="28"/>
      <c r="L791" s="249"/>
      <c r="M791" s="254"/>
      <c r="N791" s="255"/>
      <c r="O791" s="255"/>
      <c r="P791" s="255"/>
      <c r="Q791" s="255"/>
      <c r="R791" s="255"/>
      <c r="S791" s="255"/>
      <c r="T791" s="256"/>
      <c r="AT791" s="251" t="s">
        <v>206</v>
      </c>
      <c r="AU791" s="251" t="s">
        <v>80</v>
      </c>
      <c r="AV791" s="250" t="s">
        <v>80</v>
      </c>
      <c r="AW791" s="250" t="s">
        <v>6</v>
      </c>
      <c r="AX791" s="250" t="s">
        <v>78</v>
      </c>
      <c r="AY791" s="251" t="s">
        <v>196</v>
      </c>
    </row>
    <row r="792" spans="2:65" s="140" customFormat="1" ht="16.5" customHeight="1">
      <c r="B792" s="141"/>
      <c r="C792" s="227" t="s">
        <v>934</v>
      </c>
      <c r="D792" s="227" t="s">
        <v>198</v>
      </c>
      <c r="E792" s="228" t="s">
        <v>1444</v>
      </c>
      <c r="F792" s="229" t="s">
        <v>1445</v>
      </c>
      <c r="G792" s="230" t="s">
        <v>330</v>
      </c>
      <c r="H792" s="231">
        <v>14.95</v>
      </c>
      <c r="I792" s="26"/>
      <c r="J792" s="232">
        <f aca="true" t="shared" si="30" ref="J792:J801">ROUND(I792*H792,2)</f>
        <v>0</v>
      </c>
      <c r="K792" s="229" t="s">
        <v>5</v>
      </c>
      <c r="L792" s="141"/>
      <c r="M792" s="233" t="s">
        <v>5</v>
      </c>
      <c r="N792" s="234" t="s">
        <v>42</v>
      </c>
      <c r="O792" s="142"/>
      <c r="P792" s="235">
        <f aca="true" t="shared" si="31" ref="P792:P801">O792*H792</f>
        <v>0</v>
      </c>
      <c r="Q792" s="235">
        <v>0</v>
      </c>
      <c r="R792" s="235">
        <f aca="true" t="shared" si="32" ref="R792:R801">Q792*H792</f>
        <v>0</v>
      </c>
      <c r="S792" s="235">
        <v>0</v>
      </c>
      <c r="T792" s="236">
        <f aca="true" t="shared" si="33" ref="T792:T801">S792*H792</f>
        <v>0</v>
      </c>
      <c r="AR792" s="128" t="s">
        <v>263</v>
      </c>
      <c r="AT792" s="128" t="s">
        <v>198</v>
      </c>
      <c r="AU792" s="128" t="s">
        <v>80</v>
      </c>
      <c r="AY792" s="128" t="s">
        <v>196</v>
      </c>
      <c r="BE792" s="237">
        <f aca="true" t="shared" si="34" ref="BE792:BE801">IF(N792="základní",J792,0)</f>
        <v>0</v>
      </c>
      <c r="BF792" s="237">
        <f aca="true" t="shared" si="35" ref="BF792:BF801">IF(N792="snížená",J792,0)</f>
        <v>0</v>
      </c>
      <c r="BG792" s="237">
        <f aca="true" t="shared" si="36" ref="BG792:BG801">IF(N792="zákl. přenesená",J792,0)</f>
        <v>0</v>
      </c>
      <c r="BH792" s="237">
        <f aca="true" t="shared" si="37" ref="BH792:BH801">IF(N792="sníž. přenesená",J792,0)</f>
        <v>0</v>
      </c>
      <c r="BI792" s="237">
        <f aca="true" t="shared" si="38" ref="BI792:BI801">IF(N792="nulová",J792,0)</f>
        <v>0</v>
      </c>
      <c r="BJ792" s="128" t="s">
        <v>78</v>
      </c>
      <c r="BK792" s="237">
        <f aca="true" t="shared" si="39" ref="BK792:BK801">ROUND(I792*H792,2)</f>
        <v>0</v>
      </c>
      <c r="BL792" s="128" t="s">
        <v>263</v>
      </c>
      <c r="BM792" s="128" t="s">
        <v>1446</v>
      </c>
    </row>
    <row r="793" spans="2:65" s="140" customFormat="1" ht="25.5" customHeight="1">
      <c r="B793" s="141"/>
      <c r="C793" s="266" t="s">
        <v>1447</v>
      </c>
      <c r="D793" s="266" t="s">
        <v>297</v>
      </c>
      <c r="E793" s="267" t="s">
        <v>1448</v>
      </c>
      <c r="F793" s="268" t="s">
        <v>1449</v>
      </c>
      <c r="G793" s="269" t="s">
        <v>355</v>
      </c>
      <c r="H793" s="270">
        <v>27</v>
      </c>
      <c r="I793" s="30"/>
      <c r="J793" s="271">
        <f t="shared" si="30"/>
        <v>0</v>
      </c>
      <c r="K793" s="268" t="s">
        <v>5</v>
      </c>
      <c r="L793" s="272"/>
      <c r="M793" s="273" t="s">
        <v>5</v>
      </c>
      <c r="N793" s="274" t="s">
        <v>42</v>
      </c>
      <c r="O793" s="142"/>
      <c r="P793" s="235">
        <f t="shared" si="31"/>
        <v>0</v>
      </c>
      <c r="Q793" s="235">
        <v>0</v>
      </c>
      <c r="R793" s="235">
        <f t="shared" si="32"/>
        <v>0</v>
      </c>
      <c r="S793" s="235">
        <v>0</v>
      </c>
      <c r="T793" s="236">
        <f t="shared" si="33"/>
        <v>0</v>
      </c>
      <c r="AR793" s="128" t="s">
        <v>305</v>
      </c>
      <c r="AT793" s="128" t="s">
        <v>297</v>
      </c>
      <c r="AU793" s="128" t="s">
        <v>80</v>
      </c>
      <c r="AY793" s="128" t="s">
        <v>196</v>
      </c>
      <c r="BE793" s="237">
        <f t="shared" si="34"/>
        <v>0</v>
      </c>
      <c r="BF793" s="237">
        <f t="shared" si="35"/>
        <v>0</v>
      </c>
      <c r="BG793" s="237">
        <f t="shared" si="36"/>
        <v>0</v>
      </c>
      <c r="BH793" s="237">
        <f t="shared" si="37"/>
        <v>0</v>
      </c>
      <c r="BI793" s="237">
        <f t="shared" si="38"/>
        <v>0</v>
      </c>
      <c r="BJ793" s="128" t="s">
        <v>78</v>
      </c>
      <c r="BK793" s="237">
        <f t="shared" si="39"/>
        <v>0</v>
      </c>
      <c r="BL793" s="128" t="s">
        <v>263</v>
      </c>
      <c r="BM793" s="128" t="s">
        <v>1450</v>
      </c>
    </row>
    <row r="794" spans="2:65" s="140" customFormat="1" ht="16.5" customHeight="1">
      <c r="B794" s="141"/>
      <c r="C794" s="266" t="s">
        <v>940</v>
      </c>
      <c r="D794" s="266" t="s">
        <v>297</v>
      </c>
      <c r="E794" s="267" t="s">
        <v>1451</v>
      </c>
      <c r="F794" s="268" t="s">
        <v>1452</v>
      </c>
      <c r="G794" s="269" t="s">
        <v>355</v>
      </c>
      <c r="H794" s="270">
        <v>1</v>
      </c>
      <c r="I794" s="30"/>
      <c r="J794" s="271">
        <f t="shared" si="30"/>
        <v>0</v>
      </c>
      <c r="K794" s="268" t="s">
        <v>5</v>
      </c>
      <c r="L794" s="272"/>
      <c r="M794" s="273" t="s">
        <v>5</v>
      </c>
      <c r="N794" s="274" t="s">
        <v>42</v>
      </c>
      <c r="O794" s="142"/>
      <c r="P794" s="235">
        <f t="shared" si="31"/>
        <v>0</v>
      </c>
      <c r="Q794" s="235">
        <v>0</v>
      </c>
      <c r="R794" s="235">
        <f t="shared" si="32"/>
        <v>0</v>
      </c>
      <c r="S794" s="235">
        <v>0</v>
      </c>
      <c r="T794" s="236">
        <f t="shared" si="33"/>
        <v>0</v>
      </c>
      <c r="AR794" s="128" t="s">
        <v>305</v>
      </c>
      <c r="AT794" s="128" t="s">
        <v>297</v>
      </c>
      <c r="AU794" s="128" t="s">
        <v>80</v>
      </c>
      <c r="AY794" s="128" t="s">
        <v>196</v>
      </c>
      <c r="BE794" s="237">
        <f t="shared" si="34"/>
        <v>0</v>
      </c>
      <c r="BF794" s="237">
        <f t="shared" si="35"/>
        <v>0</v>
      </c>
      <c r="BG794" s="237">
        <f t="shared" si="36"/>
        <v>0</v>
      </c>
      <c r="BH794" s="237">
        <f t="shared" si="37"/>
        <v>0</v>
      </c>
      <c r="BI794" s="237">
        <f t="shared" si="38"/>
        <v>0</v>
      </c>
      <c r="BJ794" s="128" t="s">
        <v>78</v>
      </c>
      <c r="BK794" s="237">
        <f t="shared" si="39"/>
        <v>0</v>
      </c>
      <c r="BL794" s="128" t="s">
        <v>263</v>
      </c>
      <c r="BM794" s="128" t="s">
        <v>1453</v>
      </c>
    </row>
    <row r="795" spans="2:65" s="140" customFormat="1" ht="25.5" customHeight="1">
      <c r="B795" s="141"/>
      <c r="C795" s="266" t="s">
        <v>1454</v>
      </c>
      <c r="D795" s="266" t="s">
        <v>297</v>
      </c>
      <c r="E795" s="267" t="s">
        <v>1455</v>
      </c>
      <c r="F795" s="268" t="s">
        <v>1456</v>
      </c>
      <c r="G795" s="269" t="s">
        <v>355</v>
      </c>
      <c r="H795" s="270">
        <v>10</v>
      </c>
      <c r="I795" s="30"/>
      <c r="J795" s="271">
        <f t="shared" si="30"/>
        <v>0</v>
      </c>
      <c r="K795" s="268" t="s">
        <v>5</v>
      </c>
      <c r="L795" s="272"/>
      <c r="M795" s="273" t="s">
        <v>5</v>
      </c>
      <c r="N795" s="274" t="s">
        <v>42</v>
      </c>
      <c r="O795" s="142"/>
      <c r="P795" s="235">
        <f t="shared" si="31"/>
        <v>0</v>
      </c>
      <c r="Q795" s="235">
        <v>0</v>
      </c>
      <c r="R795" s="235">
        <f t="shared" si="32"/>
        <v>0</v>
      </c>
      <c r="S795" s="235">
        <v>0</v>
      </c>
      <c r="T795" s="236">
        <f t="shared" si="33"/>
        <v>0</v>
      </c>
      <c r="AR795" s="128" t="s">
        <v>305</v>
      </c>
      <c r="AT795" s="128" t="s">
        <v>297</v>
      </c>
      <c r="AU795" s="128" t="s">
        <v>80</v>
      </c>
      <c r="AY795" s="128" t="s">
        <v>196</v>
      </c>
      <c r="BE795" s="237">
        <f t="shared" si="34"/>
        <v>0</v>
      </c>
      <c r="BF795" s="237">
        <f t="shared" si="35"/>
        <v>0</v>
      </c>
      <c r="BG795" s="237">
        <f t="shared" si="36"/>
        <v>0</v>
      </c>
      <c r="BH795" s="237">
        <f t="shared" si="37"/>
        <v>0</v>
      </c>
      <c r="BI795" s="237">
        <f t="shared" si="38"/>
        <v>0</v>
      </c>
      <c r="BJ795" s="128" t="s">
        <v>78</v>
      </c>
      <c r="BK795" s="237">
        <f t="shared" si="39"/>
        <v>0</v>
      </c>
      <c r="BL795" s="128" t="s">
        <v>263</v>
      </c>
      <c r="BM795" s="128" t="s">
        <v>1457</v>
      </c>
    </row>
    <row r="796" spans="2:65" s="140" customFormat="1" ht="16.5" customHeight="1">
      <c r="B796" s="141"/>
      <c r="C796" s="227" t="s">
        <v>946</v>
      </c>
      <c r="D796" s="227" t="s">
        <v>198</v>
      </c>
      <c r="E796" s="228" t="s">
        <v>1458</v>
      </c>
      <c r="F796" s="229" t="s">
        <v>1459</v>
      </c>
      <c r="G796" s="230" t="s">
        <v>355</v>
      </c>
      <c r="H796" s="231">
        <v>7</v>
      </c>
      <c r="I796" s="26"/>
      <c r="J796" s="232">
        <f t="shared" si="30"/>
        <v>0</v>
      </c>
      <c r="K796" s="229" t="s">
        <v>5</v>
      </c>
      <c r="L796" s="141"/>
      <c r="M796" s="233" t="s">
        <v>5</v>
      </c>
      <c r="N796" s="234" t="s">
        <v>42</v>
      </c>
      <c r="O796" s="142"/>
      <c r="P796" s="235">
        <f t="shared" si="31"/>
        <v>0</v>
      </c>
      <c r="Q796" s="235">
        <v>0</v>
      </c>
      <c r="R796" s="235">
        <f t="shared" si="32"/>
        <v>0</v>
      </c>
      <c r="S796" s="235">
        <v>0</v>
      </c>
      <c r="T796" s="236">
        <f t="shared" si="33"/>
        <v>0</v>
      </c>
      <c r="AR796" s="128" t="s">
        <v>263</v>
      </c>
      <c r="AT796" s="128" t="s">
        <v>198</v>
      </c>
      <c r="AU796" s="128" t="s">
        <v>80</v>
      </c>
      <c r="AY796" s="128" t="s">
        <v>196</v>
      </c>
      <c r="BE796" s="237">
        <f t="shared" si="34"/>
        <v>0</v>
      </c>
      <c r="BF796" s="237">
        <f t="shared" si="35"/>
        <v>0</v>
      </c>
      <c r="BG796" s="237">
        <f t="shared" si="36"/>
        <v>0</v>
      </c>
      <c r="BH796" s="237">
        <f t="shared" si="37"/>
        <v>0</v>
      </c>
      <c r="BI796" s="237">
        <f t="shared" si="38"/>
        <v>0</v>
      </c>
      <c r="BJ796" s="128" t="s">
        <v>78</v>
      </c>
      <c r="BK796" s="237">
        <f t="shared" si="39"/>
        <v>0</v>
      </c>
      <c r="BL796" s="128" t="s">
        <v>263</v>
      </c>
      <c r="BM796" s="128" t="s">
        <v>1460</v>
      </c>
    </row>
    <row r="797" spans="2:65" s="140" customFormat="1" ht="16.5" customHeight="1">
      <c r="B797" s="141"/>
      <c r="C797" s="227" t="s">
        <v>1461</v>
      </c>
      <c r="D797" s="227" t="s">
        <v>198</v>
      </c>
      <c r="E797" s="228" t="s">
        <v>1462</v>
      </c>
      <c r="F797" s="229" t="s">
        <v>1463</v>
      </c>
      <c r="G797" s="230" t="s">
        <v>355</v>
      </c>
      <c r="H797" s="231">
        <v>14</v>
      </c>
      <c r="I797" s="26"/>
      <c r="J797" s="232">
        <f t="shared" si="30"/>
        <v>0</v>
      </c>
      <c r="K797" s="229" t="s">
        <v>5</v>
      </c>
      <c r="L797" s="141"/>
      <c r="M797" s="233" t="s">
        <v>5</v>
      </c>
      <c r="N797" s="234" t="s">
        <v>42</v>
      </c>
      <c r="O797" s="142"/>
      <c r="P797" s="235">
        <f t="shared" si="31"/>
        <v>0</v>
      </c>
      <c r="Q797" s="235">
        <v>0</v>
      </c>
      <c r="R797" s="235">
        <f t="shared" si="32"/>
        <v>0</v>
      </c>
      <c r="S797" s="235">
        <v>0</v>
      </c>
      <c r="T797" s="236">
        <f t="shared" si="33"/>
        <v>0</v>
      </c>
      <c r="AR797" s="128" t="s">
        <v>263</v>
      </c>
      <c r="AT797" s="128" t="s">
        <v>198</v>
      </c>
      <c r="AU797" s="128" t="s">
        <v>80</v>
      </c>
      <c r="AY797" s="128" t="s">
        <v>196</v>
      </c>
      <c r="BE797" s="237">
        <f t="shared" si="34"/>
        <v>0</v>
      </c>
      <c r="BF797" s="237">
        <f t="shared" si="35"/>
        <v>0</v>
      </c>
      <c r="BG797" s="237">
        <f t="shared" si="36"/>
        <v>0</v>
      </c>
      <c r="BH797" s="237">
        <f t="shared" si="37"/>
        <v>0</v>
      </c>
      <c r="BI797" s="237">
        <f t="shared" si="38"/>
        <v>0</v>
      </c>
      <c r="BJ797" s="128" t="s">
        <v>78</v>
      </c>
      <c r="BK797" s="237">
        <f t="shared" si="39"/>
        <v>0</v>
      </c>
      <c r="BL797" s="128" t="s">
        <v>263</v>
      </c>
      <c r="BM797" s="128" t="s">
        <v>1464</v>
      </c>
    </row>
    <row r="798" spans="2:65" s="140" customFormat="1" ht="25.5" customHeight="1">
      <c r="B798" s="141"/>
      <c r="C798" s="266" t="s">
        <v>949</v>
      </c>
      <c r="D798" s="266" t="s">
        <v>297</v>
      </c>
      <c r="E798" s="267" t="s">
        <v>1465</v>
      </c>
      <c r="F798" s="268" t="s">
        <v>1466</v>
      </c>
      <c r="G798" s="269" t="s">
        <v>355</v>
      </c>
      <c r="H798" s="270">
        <v>6</v>
      </c>
      <c r="I798" s="30"/>
      <c r="J798" s="271">
        <f t="shared" si="30"/>
        <v>0</v>
      </c>
      <c r="K798" s="268" t="s">
        <v>202</v>
      </c>
      <c r="L798" s="272"/>
      <c r="M798" s="273" t="s">
        <v>5</v>
      </c>
      <c r="N798" s="274" t="s">
        <v>42</v>
      </c>
      <c r="O798" s="142"/>
      <c r="P798" s="235">
        <f t="shared" si="31"/>
        <v>0</v>
      </c>
      <c r="Q798" s="235">
        <v>0.0012</v>
      </c>
      <c r="R798" s="235">
        <f t="shared" si="32"/>
        <v>0.0072</v>
      </c>
      <c r="S798" s="235">
        <v>0</v>
      </c>
      <c r="T798" s="236">
        <f t="shared" si="33"/>
        <v>0</v>
      </c>
      <c r="AR798" s="128" t="s">
        <v>305</v>
      </c>
      <c r="AT798" s="128" t="s">
        <v>297</v>
      </c>
      <c r="AU798" s="128" t="s">
        <v>80</v>
      </c>
      <c r="AY798" s="128" t="s">
        <v>196</v>
      </c>
      <c r="BE798" s="237">
        <f t="shared" si="34"/>
        <v>0</v>
      </c>
      <c r="BF798" s="237">
        <f t="shared" si="35"/>
        <v>0</v>
      </c>
      <c r="BG798" s="237">
        <f t="shared" si="36"/>
        <v>0</v>
      </c>
      <c r="BH798" s="237">
        <f t="shared" si="37"/>
        <v>0</v>
      </c>
      <c r="BI798" s="237">
        <f t="shared" si="38"/>
        <v>0</v>
      </c>
      <c r="BJ798" s="128" t="s">
        <v>78</v>
      </c>
      <c r="BK798" s="237">
        <f t="shared" si="39"/>
        <v>0</v>
      </c>
      <c r="BL798" s="128" t="s">
        <v>263</v>
      </c>
      <c r="BM798" s="128" t="s">
        <v>1467</v>
      </c>
    </row>
    <row r="799" spans="2:65" s="140" customFormat="1" ht="16.5" customHeight="1">
      <c r="B799" s="141"/>
      <c r="C799" s="266" t="s">
        <v>1468</v>
      </c>
      <c r="D799" s="266" t="s">
        <v>297</v>
      </c>
      <c r="E799" s="267" t="s">
        <v>1469</v>
      </c>
      <c r="F799" s="268" t="s">
        <v>1470</v>
      </c>
      <c r="G799" s="269" t="s">
        <v>355</v>
      </c>
      <c r="H799" s="270">
        <v>14</v>
      </c>
      <c r="I799" s="30"/>
      <c r="J799" s="271">
        <f t="shared" si="30"/>
        <v>0</v>
      </c>
      <c r="K799" s="268" t="s">
        <v>202</v>
      </c>
      <c r="L799" s="272"/>
      <c r="M799" s="273" t="s">
        <v>5</v>
      </c>
      <c r="N799" s="274" t="s">
        <v>42</v>
      </c>
      <c r="O799" s="142"/>
      <c r="P799" s="235">
        <f t="shared" si="31"/>
        <v>0</v>
      </c>
      <c r="Q799" s="235">
        <v>0.0487</v>
      </c>
      <c r="R799" s="235">
        <f t="shared" si="32"/>
        <v>0.6818</v>
      </c>
      <c r="S799" s="235">
        <v>0</v>
      </c>
      <c r="T799" s="236">
        <f t="shared" si="33"/>
        <v>0</v>
      </c>
      <c r="AR799" s="128" t="s">
        <v>305</v>
      </c>
      <c r="AT799" s="128" t="s">
        <v>297</v>
      </c>
      <c r="AU799" s="128" t="s">
        <v>80</v>
      </c>
      <c r="AY799" s="128" t="s">
        <v>196</v>
      </c>
      <c r="BE799" s="237">
        <f t="shared" si="34"/>
        <v>0</v>
      </c>
      <c r="BF799" s="237">
        <f t="shared" si="35"/>
        <v>0</v>
      </c>
      <c r="BG799" s="237">
        <f t="shared" si="36"/>
        <v>0</v>
      </c>
      <c r="BH799" s="237">
        <f t="shared" si="37"/>
        <v>0</v>
      </c>
      <c r="BI799" s="237">
        <f t="shared" si="38"/>
        <v>0</v>
      </c>
      <c r="BJ799" s="128" t="s">
        <v>78</v>
      </c>
      <c r="BK799" s="237">
        <f t="shared" si="39"/>
        <v>0</v>
      </c>
      <c r="BL799" s="128" t="s">
        <v>263</v>
      </c>
      <c r="BM799" s="128" t="s">
        <v>1471</v>
      </c>
    </row>
    <row r="800" spans="2:65" s="140" customFormat="1" ht="16.5" customHeight="1">
      <c r="B800" s="141"/>
      <c r="C800" s="266" t="s">
        <v>953</v>
      </c>
      <c r="D800" s="266" t="s">
        <v>297</v>
      </c>
      <c r="E800" s="267" t="s">
        <v>1472</v>
      </c>
      <c r="F800" s="268" t="s">
        <v>1473</v>
      </c>
      <c r="G800" s="269" t="s">
        <v>355</v>
      </c>
      <c r="H800" s="270">
        <v>7</v>
      </c>
      <c r="I800" s="30"/>
      <c r="J800" s="271">
        <f t="shared" si="30"/>
        <v>0</v>
      </c>
      <c r="K800" s="268" t="s">
        <v>202</v>
      </c>
      <c r="L800" s="272"/>
      <c r="M800" s="273" t="s">
        <v>5</v>
      </c>
      <c r="N800" s="274" t="s">
        <v>42</v>
      </c>
      <c r="O800" s="142"/>
      <c r="P800" s="235">
        <f t="shared" si="31"/>
        <v>0</v>
      </c>
      <c r="Q800" s="235">
        <v>0.00738</v>
      </c>
      <c r="R800" s="235">
        <f t="shared" si="32"/>
        <v>0.051660000000000005</v>
      </c>
      <c r="S800" s="235">
        <v>0</v>
      </c>
      <c r="T800" s="236">
        <f t="shared" si="33"/>
        <v>0</v>
      </c>
      <c r="AR800" s="128" t="s">
        <v>305</v>
      </c>
      <c r="AT800" s="128" t="s">
        <v>297</v>
      </c>
      <c r="AU800" s="128" t="s">
        <v>80</v>
      </c>
      <c r="AY800" s="128" t="s">
        <v>196</v>
      </c>
      <c r="BE800" s="237">
        <f t="shared" si="34"/>
        <v>0</v>
      </c>
      <c r="BF800" s="237">
        <f t="shared" si="35"/>
        <v>0</v>
      </c>
      <c r="BG800" s="237">
        <f t="shared" si="36"/>
        <v>0</v>
      </c>
      <c r="BH800" s="237">
        <f t="shared" si="37"/>
        <v>0</v>
      </c>
      <c r="BI800" s="237">
        <f t="shared" si="38"/>
        <v>0</v>
      </c>
      <c r="BJ800" s="128" t="s">
        <v>78</v>
      </c>
      <c r="BK800" s="237">
        <f t="shared" si="39"/>
        <v>0</v>
      </c>
      <c r="BL800" s="128" t="s">
        <v>263</v>
      </c>
      <c r="BM800" s="128" t="s">
        <v>1474</v>
      </c>
    </row>
    <row r="801" spans="2:65" s="140" customFormat="1" ht="16.5" customHeight="1">
      <c r="B801" s="141"/>
      <c r="C801" s="266" t="s">
        <v>1475</v>
      </c>
      <c r="D801" s="266" t="s">
        <v>297</v>
      </c>
      <c r="E801" s="267" t="s">
        <v>1476</v>
      </c>
      <c r="F801" s="268" t="s">
        <v>1477</v>
      </c>
      <c r="G801" s="269" t="s">
        <v>355</v>
      </c>
      <c r="H801" s="270">
        <v>2</v>
      </c>
      <c r="I801" s="30"/>
      <c r="J801" s="271">
        <f t="shared" si="30"/>
        <v>0</v>
      </c>
      <c r="K801" s="268" t="s">
        <v>202</v>
      </c>
      <c r="L801" s="272"/>
      <c r="M801" s="273" t="s">
        <v>5</v>
      </c>
      <c r="N801" s="274" t="s">
        <v>42</v>
      </c>
      <c r="O801" s="142"/>
      <c r="P801" s="235">
        <f t="shared" si="31"/>
        <v>0</v>
      </c>
      <c r="Q801" s="235">
        <v>0.0165</v>
      </c>
      <c r="R801" s="235">
        <f t="shared" si="32"/>
        <v>0.033</v>
      </c>
      <c r="S801" s="235">
        <v>0</v>
      </c>
      <c r="T801" s="236">
        <f t="shared" si="33"/>
        <v>0</v>
      </c>
      <c r="AR801" s="128" t="s">
        <v>305</v>
      </c>
      <c r="AT801" s="128" t="s">
        <v>297</v>
      </c>
      <c r="AU801" s="128" t="s">
        <v>80</v>
      </c>
      <c r="AY801" s="128" t="s">
        <v>196</v>
      </c>
      <c r="BE801" s="237">
        <f t="shared" si="34"/>
        <v>0</v>
      </c>
      <c r="BF801" s="237">
        <f t="shared" si="35"/>
        <v>0</v>
      </c>
      <c r="BG801" s="237">
        <f t="shared" si="36"/>
        <v>0</v>
      </c>
      <c r="BH801" s="237">
        <f t="shared" si="37"/>
        <v>0</v>
      </c>
      <c r="BI801" s="237">
        <f t="shared" si="38"/>
        <v>0</v>
      </c>
      <c r="BJ801" s="128" t="s">
        <v>78</v>
      </c>
      <c r="BK801" s="237">
        <f t="shared" si="39"/>
        <v>0</v>
      </c>
      <c r="BL801" s="128" t="s">
        <v>263</v>
      </c>
      <c r="BM801" s="128" t="s">
        <v>1478</v>
      </c>
    </row>
    <row r="802" spans="2:51" s="243" customFormat="1" ht="13.5">
      <c r="B802" s="242"/>
      <c r="D802" s="238" t="s">
        <v>206</v>
      </c>
      <c r="E802" s="244" t="s">
        <v>5</v>
      </c>
      <c r="F802" s="245" t="s">
        <v>1479</v>
      </c>
      <c r="H802" s="244" t="s">
        <v>5</v>
      </c>
      <c r="I802" s="27"/>
      <c r="L802" s="242"/>
      <c r="M802" s="246"/>
      <c r="N802" s="247"/>
      <c r="O802" s="247"/>
      <c r="P802" s="247"/>
      <c r="Q802" s="247"/>
      <c r="R802" s="247"/>
      <c r="S802" s="247"/>
      <c r="T802" s="248"/>
      <c r="AT802" s="244" t="s">
        <v>206</v>
      </c>
      <c r="AU802" s="244" t="s">
        <v>80</v>
      </c>
      <c r="AV802" s="243" t="s">
        <v>78</v>
      </c>
      <c r="AW802" s="243" t="s">
        <v>34</v>
      </c>
      <c r="AX802" s="243" t="s">
        <v>71</v>
      </c>
      <c r="AY802" s="244" t="s">
        <v>196</v>
      </c>
    </row>
    <row r="803" spans="2:51" s="250" customFormat="1" ht="13.5">
      <c r="B803" s="249"/>
      <c r="D803" s="238" t="s">
        <v>206</v>
      </c>
      <c r="E803" s="251" t="s">
        <v>5</v>
      </c>
      <c r="F803" s="252" t="s">
        <v>80</v>
      </c>
      <c r="H803" s="253">
        <v>2</v>
      </c>
      <c r="I803" s="28"/>
      <c r="L803" s="249"/>
      <c r="M803" s="254"/>
      <c r="N803" s="255"/>
      <c r="O803" s="255"/>
      <c r="P803" s="255"/>
      <c r="Q803" s="255"/>
      <c r="R803" s="255"/>
      <c r="S803" s="255"/>
      <c r="T803" s="256"/>
      <c r="AT803" s="251" t="s">
        <v>206</v>
      </c>
      <c r="AU803" s="251" t="s">
        <v>80</v>
      </c>
      <c r="AV803" s="250" t="s">
        <v>80</v>
      </c>
      <c r="AW803" s="250" t="s">
        <v>34</v>
      </c>
      <c r="AX803" s="250" t="s">
        <v>71</v>
      </c>
      <c r="AY803" s="251" t="s">
        <v>196</v>
      </c>
    </row>
    <row r="804" spans="2:51" s="258" customFormat="1" ht="13.5">
      <c r="B804" s="257"/>
      <c r="D804" s="238" t="s">
        <v>206</v>
      </c>
      <c r="E804" s="259" t="s">
        <v>5</v>
      </c>
      <c r="F804" s="260" t="s">
        <v>209</v>
      </c>
      <c r="H804" s="261">
        <v>2</v>
      </c>
      <c r="I804" s="29"/>
      <c r="L804" s="257"/>
      <c r="M804" s="262"/>
      <c r="N804" s="263"/>
      <c r="O804" s="263"/>
      <c r="P804" s="263"/>
      <c r="Q804" s="263"/>
      <c r="R804" s="263"/>
      <c r="S804" s="263"/>
      <c r="T804" s="264"/>
      <c r="AT804" s="259" t="s">
        <v>206</v>
      </c>
      <c r="AU804" s="259" t="s">
        <v>80</v>
      </c>
      <c r="AV804" s="258" t="s">
        <v>203</v>
      </c>
      <c r="AW804" s="258" t="s">
        <v>34</v>
      </c>
      <c r="AX804" s="258" t="s">
        <v>78</v>
      </c>
      <c r="AY804" s="259" t="s">
        <v>196</v>
      </c>
    </row>
    <row r="805" spans="2:65" s="140" customFormat="1" ht="16.5" customHeight="1">
      <c r="B805" s="141"/>
      <c r="C805" s="266" t="s">
        <v>958</v>
      </c>
      <c r="D805" s="266" t="s">
        <v>297</v>
      </c>
      <c r="E805" s="267" t="s">
        <v>1480</v>
      </c>
      <c r="F805" s="268" t="s">
        <v>1481</v>
      </c>
      <c r="G805" s="269" t="s">
        <v>355</v>
      </c>
      <c r="H805" s="270">
        <v>2</v>
      </c>
      <c r="I805" s="30"/>
      <c r="J805" s="271">
        <f>ROUND(I805*H805,2)</f>
        <v>0</v>
      </c>
      <c r="K805" s="268" t="s">
        <v>202</v>
      </c>
      <c r="L805" s="272"/>
      <c r="M805" s="273" t="s">
        <v>5</v>
      </c>
      <c r="N805" s="274" t="s">
        <v>42</v>
      </c>
      <c r="O805" s="142"/>
      <c r="P805" s="235">
        <f>O805*H805</f>
        <v>0</v>
      </c>
      <c r="Q805" s="235">
        <v>0.0185</v>
      </c>
      <c r="R805" s="235">
        <f>Q805*H805</f>
        <v>0.037</v>
      </c>
      <c r="S805" s="235">
        <v>0</v>
      </c>
      <c r="T805" s="236">
        <f>S805*H805</f>
        <v>0</v>
      </c>
      <c r="AR805" s="128" t="s">
        <v>305</v>
      </c>
      <c r="AT805" s="128" t="s">
        <v>297</v>
      </c>
      <c r="AU805" s="128" t="s">
        <v>80</v>
      </c>
      <c r="AY805" s="128" t="s">
        <v>196</v>
      </c>
      <c r="BE805" s="237">
        <f>IF(N805="základní",J805,0)</f>
        <v>0</v>
      </c>
      <c r="BF805" s="237">
        <f>IF(N805="snížená",J805,0)</f>
        <v>0</v>
      </c>
      <c r="BG805" s="237">
        <f>IF(N805="zákl. přenesená",J805,0)</f>
        <v>0</v>
      </c>
      <c r="BH805" s="237">
        <f>IF(N805="sníž. přenesená",J805,0)</f>
        <v>0</v>
      </c>
      <c r="BI805" s="237">
        <f>IF(N805="nulová",J805,0)</f>
        <v>0</v>
      </c>
      <c r="BJ805" s="128" t="s">
        <v>78</v>
      </c>
      <c r="BK805" s="237">
        <f>ROUND(I805*H805,2)</f>
        <v>0</v>
      </c>
      <c r="BL805" s="128" t="s">
        <v>263</v>
      </c>
      <c r="BM805" s="128" t="s">
        <v>1482</v>
      </c>
    </row>
    <row r="806" spans="2:51" s="243" customFormat="1" ht="13.5">
      <c r="B806" s="242"/>
      <c r="D806" s="238" t="s">
        <v>206</v>
      </c>
      <c r="E806" s="244" t="s">
        <v>5</v>
      </c>
      <c r="F806" s="245" t="s">
        <v>1483</v>
      </c>
      <c r="H806" s="244" t="s">
        <v>5</v>
      </c>
      <c r="I806" s="27"/>
      <c r="L806" s="242"/>
      <c r="M806" s="246"/>
      <c r="N806" s="247"/>
      <c r="O806" s="247"/>
      <c r="P806" s="247"/>
      <c r="Q806" s="247"/>
      <c r="R806" s="247"/>
      <c r="S806" s="247"/>
      <c r="T806" s="248"/>
      <c r="AT806" s="244" t="s">
        <v>206</v>
      </c>
      <c r="AU806" s="244" t="s">
        <v>80</v>
      </c>
      <c r="AV806" s="243" t="s">
        <v>78</v>
      </c>
      <c r="AW806" s="243" t="s">
        <v>34</v>
      </c>
      <c r="AX806" s="243" t="s">
        <v>71</v>
      </c>
      <c r="AY806" s="244" t="s">
        <v>196</v>
      </c>
    </row>
    <row r="807" spans="2:51" s="250" customFormat="1" ht="13.5">
      <c r="B807" s="249"/>
      <c r="D807" s="238" t="s">
        <v>206</v>
      </c>
      <c r="E807" s="251" t="s">
        <v>5</v>
      </c>
      <c r="F807" s="252" t="s">
        <v>80</v>
      </c>
      <c r="H807" s="253">
        <v>2</v>
      </c>
      <c r="I807" s="28"/>
      <c r="L807" s="249"/>
      <c r="M807" s="254"/>
      <c r="N807" s="255"/>
      <c r="O807" s="255"/>
      <c r="P807" s="255"/>
      <c r="Q807" s="255"/>
      <c r="R807" s="255"/>
      <c r="S807" s="255"/>
      <c r="T807" s="256"/>
      <c r="AT807" s="251" t="s">
        <v>206</v>
      </c>
      <c r="AU807" s="251" t="s">
        <v>80</v>
      </c>
      <c r="AV807" s="250" t="s">
        <v>80</v>
      </c>
      <c r="AW807" s="250" t="s">
        <v>34</v>
      </c>
      <c r="AX807" s="250" t="s">
        <v>71</v>
      </c>
      <c r="AY807" s="251" t="s">
        <v>196</v>
      </c>
    </row>
    <row r="808" spans="2:51" s="258" customFormat="1" ht="13.5">
      <c r="B808" s="257"/>
      <c r="D808" s="238" t="s">
        <v>206</v>
      </c>
      <c r="E808" s="259" t="s">
        <v>5</v>
      </c>
      <c r="F808" s="260" t="s">
        <v>209</v>
      </c>
      <c r="H808" s="261">
        <v>2</v>
      </c>
      <c r="I808" s="29"/>
      <c r="L808" s="257"/>
      <c r="M808" s="262"/>
      <c r="N808" s="263"/>
      <c r="O808" s="263"/>
      <c r="P808" s="263"/>
      <c r="Q808" s="263"/>
      <c r="R808" s="263"/>
      <c r="S808" s="263"/>
      <c r="T808" s="264"/>
      <c r="AT808" s="259" t="s">
        <v>206</v>
      </c>
      <c r="AU808" s="259" t="s">
        <v>80</v>
      </c>
      <c r="AV808" s="258" t="s">
        <v>203</v>
      </c>
      <c r="AW808" s="258" t="s">
        <v>34</v>
      </c>
      <c r="AX808" s="258" t="s">
        <v>78</v>
      </c>
      <c r="AY808" s="259" t="s">
        <v>196</v>
      </c>
    </row>
    <row r="809" spans="2:65" s="140" customFormat="1" ht="16.5" customHeight="1">
      <c r="B809" s="141"/>
      <c r="C809" s="266" t="s">
        <v>1484</v>
      </c>
      <c r="D809" s="266" t="s">
        <v>297</v>
      </c>
      <c r="E809" s="267" t="s">
        <v>1485</v>
      </c>
      <c r="F809" s="268" t="s">
        <v>1486</v>
      </c>
      <c r="G809" s="269" t="s">
        <v>355</v>
      </c>
      <c r="H809" s="270">
        <v>1</v>
      </c>
      <c r="I809" s="30"/>
      <c r="J809" s="271">
        <f>ROUND(I809*H809,2)</f>
        <v>0</v>
      </c>
      <c r="K809" s="268" t="s">
        <v>202</v>
      </c>
      <c r="L809" s="272"/>
      <c r="M809" s="273" t="s">
        <v>5</v>
      </c>
      <c r="N809" s="274" t="s">
        <v>42</v>
      </c>
      <c r="O809" s="142"/>
      <c r="P809" s="235">
        <f>O809*H809</f>
        <v>0</v>
      </c>
      <c r="Q809" s="235">
        <v>0.0215</v>
      </c>
      <c r="R809" s="235">
        <f>Q809*H809</f>
        <v>0.0215</v>
      </c>
      <c r="S809" s="235">
        <v>0</v>
      </c>
      <c r="T809" s="236">
        <f>S809*H809</f>
        <v>0</v>
      </c>
      <c r="AR809" s="128" t="s">
        <v>305</v>
      </c>
      <c r="AT809" s="128" t="s">
        <v>297</v>
      </c>
      <c r="AU809" s="128" t="s">
        <v>80</v>
      </c>
      <c r="AY809" s="128" t="s">
        <v>196</v>
      </c>
      <c r="BE809" s="237">
        <f>IF(N809="základní",J809,0)</f>
        <v>0</v>
      </c>
      <c r="BF809" s="237">
        <f>IF(N809="snížená",J809,0)</f>
        <v>0</v>
      </c>
      <c r="BG809" s="237">
        <f>IF(N809="zákl. přenesená",J809,0)</f>
        <v>0</v>
      </c>
      <c r="BH809" s="237">
        <f>IF(N809="sníž. přenesená",J809,0)</f>
        <v>0</v>
      </c>
      <c r="BI809" s="237">
        <f>IF(N809="nulová",J809,0)</f>
        <v>0</v>
      </c>
      <c r="BJ809" s="128" t="s">
        <v>78</v>
      </c>
      <c r="BK809" s="237">
        <f>ROUND(I809*H809,2)</f>
        <v>0</v>
      </c>
      <c r="BL809" s="128" t="s">
        <v>263</v>
      </c>
      <c r="BM809" s="128" t="s">
        <v>1487</v>
      </c>
    </row>
    <row r="810" spans="2:51" s="243" customFormat="1" ht="13.5">
      <c r="B810" s="242"/>
      <c r="D810" s="238" t="s">
        <v>206</v>
      </c>
      <c r="E810" s="244" t="s">
        <v>5</v>
      </c>
      <c r="F810" s="245" t="s">
        <v>1488</v>
      </c>
      <c r="H810" s="244" t="s">
        <v>5</v>
      </c>
      <c r="I810" s="27"/>
      <c r="L810" s="242"/>
      <c r="M810" s="246"/>
      <c r="N810" s="247"/>
      <c r="O810" s="247"/>
      <c r="P810" s="247"/>
      <c r="Q810" s="247"/>
      <c r="R810" s="247"/>
      <c r="S810" s="247"/>
      <c r="T810" s="248"/>
      <c r="AT810" s="244" t="s">
        <v>206</v>
      </c>
      <c r="AU810" s="244" t="s">
        <v>80</v>
      </c>
      <c r="AV810" s="243" t="s">
        <v>78</v>
      </c>
      <c r="AW810" s="243" t="s">
        <v>34</v>
      </c>
      <c r="AX810" s="243" t="s">
        <v>71</v>
      </c>
      <c r="AY810" s="244" t="s">
        <v>196</v>
      </c>
    </row>
    <row r="811" spans="2:51" s="250" customFormat="1" ht="13.5">
      <c r="B811" s="249"/>
      <c r="D811" s="238" t="s">
        <v>206</v>
      </c>
      <c r="E811" s="251" t="s">
        <v>5</v>
      </c>
      <c r="F811" s="252" t="s">
        <v>78</v>
      </c>
      <c r="H811" s="253">
        <v>1</v>
      </c>
      <c r="I811" s="28"/>
      <c r="L811" s="249"/>
      <c r="M811" s="254"/>
      <c r="N811" s="255"/>
      <c r="O811" s="255"/>
      <c r="P811" s="255"/>
      <c r="Q811" s="255"/>
      <c r="R811" s="255"/>
      <c r="S811" s="255"/>
      <c r="T811" s="256"/>
      <c r="AT811" s="251" t="s">
        <v>206</v>
      </c>
      <c r="AU811" s="251" t="s">
        <v>80</v>
      </c>
      <c r="AV811" s="250" t="s">
        <v>80</v>
      </c>
      <c r="AW811" s="250" t="s">
        <v>34</v>
      </c>
      <c r="AX811" s="250" t="s">
        <v>71</v>
      </c>
      <c r="AY811" s="251" t="s">
        <v>196</v>
      </c>
    </row>
    <row r="812" spans="2:51" s="258" customFormat="1" ht="13.5">
      <c r="B812" s="257"/>
      <c r="D812" s="238" t="s">
        <v>206</v>
      </c>
      <c r="E812" s="259" t="s">
        <v>5</v>
      </c>
      <c r="F812" s="260" t="s">
        <v>209</v>
      </c>
      <c r="H812" s="261">
        <v>1</v>
      </c>
      <c r="I812" s="29"/>
      <c r="L812" s="257"/>
      <c r="M812" s="262"/>
      <c r="N812" s="263"/>
      <c r="O812" s="263"/>
      <c r="P812" s="263"/>
      <c r="Q812" s="263"/>
      <c r="R812" s="263"/>
      <c r="S812" s="263"/>
      <c r="T812" s="264"/>
      <c r="AT812" s="259" t="s">
        <v>206</v>
      </c>
      <c r="AU812" s="259" t="s">
        <v>80</v>
      </c>
      <c r="AV812" s="258" t="s">
        <v>203</v>
      </c>
      <c r="AW812" s="258" t="s">
        <v>34</v>
      </c>
      <c r="AX812" s="258" t="s">
        <v>78</v>
      </c>
      <c r="AY812" s="259" t="s">
        <v>196</v>
      </c>
    </row>
    <row r="813" spans="2:65" s="140" customFormat="1" ht="25.5" customHeight="1">
      <c r="B813" s="141"/>
      <c r="C813" s="266" t="s">
        <v>963</v>
      </c>
      <c r="D813" s="266" t="s">
        <v>297</v>
      </c>
      <c r="E813" s="267" t="s">
        <v>1489</v>
      </c>
      <c r="F813" s="268" t="s">
        <v>1490</v>
      </c>
      <c r="G813" s="269" t="s">
        <v>355</v>
      </c>
      <c r="H813" s="270">
        <v>2</v>
      </c>
      <c r="I813" s="30"/>
      <c r="J813" s="271">
        <f>ROUND(I813*H813,2)</f>
        <v>0</v>
      </c>
      <c r="K813" s="268" t="s">
        <v>5</v>
      </c>
      <c r="L813" s="272"/>
      <c r="M813" s="273" t="s">
        <v>5</v>
      </c>
      <c r="N813" s="274" t="s">
        <v>42</v>
      </c>
      <c r="O813" s="142"/>
      <c r="P813" s="235">
        <f>O813*H813</f>
        <v>0</v>
      </c>
      <c r="Q813" s="235">
        <v>0</v>
      </c>
      <c r="R813" s="235">
        <f>Q813*H813</f>
        <v>0</v>
      </c>
      <c r="S813" s="235">
        <v>0</v>
      </c>
      <c r="T813" s="236">
        <f>S813*H813</f>
        <v>0</v>
      </c>
      <c r="AR813" s="128" t="s">
        <v>305</v>
      </c>
      <c r="AT813" s="128" t="s">
        <v>297</v>
      </c>
      <c r="AU813" s="128" t="s">
        <v>80</v>
      </c>
      <c r="AY813" s="128" t="s">
        <v>196</v>
      </c>
      <c r="BE813" s="237">
        <f>IF(N813="základní",J813,0)</f>
        <v>0</v>
      </c>
      <c r="BF813" s="237">
        <f>IF(N813="snížená",J813,0)</f>
        <v>0</v>
      </c>
      <c r="BG813" s="237">
        <f>IF(N813="zákl. přenesená",J813,0)</f>
        <v>0</v>
      </c>
      <c r="BH813" s="237">
        <f>IF(N813="sníž. přenesená",J813,0)</f>
        <v>0</v>
      </c>
      <c r="BI813" s="237">
        <f>IF(N813="nulová",J813,0)</f>
        <v>0</v>
      </c>
      <c r="BJ813" s="128" t="s">
        <v>78</v>
      </c>
      <c r="BK813" s="237">
        <f>ROUND(I813*H813,2)</f>
        <v>0</v>
      </c>
      <c r="BL813" s="128" t="s">
        <v>263</v>
      </c>
      <c r="BM813" s="128" t="s">
        <v>1491</v>
      </c>
    </row>
    <row r="814" spans="2:65" s="140" customFormat="1" ht="16.5" customHeight="1">
      <c r="B814" s="141"/>
      <c r="C814" s="266" t="s">
        <v>1492</v>
      </c>
      <c r="D814" s="266" t="s">
        <v>297</v>
      </c>
      <c r="E814" s="267" t="s">
        <v>1493</v>
      </c>
      <c r="F814" s="268" t="s">
        <v>1494</v>
      </c>
      <c r="G814" s="269" t="s">
        <v>355</v>
      </c>
      <c r="H814" s="270">
        <v>15.4</v>
      </c>
      <c r="I814" s="30"/>
      <c r="J814" s="271">
        <f>ROUND(I814*H814,2)</f>
        <v>0</v>
      </c>
      <c r="K814" s="268" t="s">
        <v>202</v>
      </c>
      <c r="L814" s="272"/>
      <c r="M814" s="273" t="s">
        <v>5</v>
      </c>
      <c r="N814" s="274" t="s">
        <v>42</v>
      </c>
      <c r="O814" s="142"/>
      <c r="P814" s="235">
        <f>O814*H814</f>
        <v>0</v>
      </c>
      <c r="Q814" s="235">
        <v>0.00086</v>
      </c>
      <c r="R814" s="235">
        <f>Q814*H814</f>
        <v>0.013244</v>
      </c>
      <c r="S814" s="235">
        <v>0</v>
      </c>
      <c r="T814" s="236">
        <f>S814*H814</f>
        <v>0</v>
      </c>
      <c r="AR814" s="128" t="s">
        <v>305</v>
      </c>
      <c r="AT814" s="128" t="s">
        <v>297</v>
      </c>
      <c r="AU814" s="128" t="s">
        <v>80</v>
      </c>
      <c r="AY814" s="128" t="s">
        <v>196</v>
      </c>
      <c r="BE814" s="237">
        <f>IF(N814="základní",J814,0)</f>
        <v>0</v>
      </c>
      <c r="BF814" s="237">
        <f>IF(N814="snížená",J814,0)</f>
        <v>0</v>
      </c>
      <c r="BG814" s="237">
        <f>IF(N814="zákl. přenesená",J814,0)</f>
        <v>0</v>
      </c>
      <c r="BH814" s="237">
        <f>IF(N814="sníž. přenesená",J814,0)</f>
        <v>0</v>
      </c>
      <c r="BI814" s="237">
        <f>IF(N814="nulová",J814,0)</f>
        <v>0</v>
      </c>
      <c r="BJ814" s="128" t="s">
        <v>78</v>
      </c>
      <c r="BK814" s="237">
        <f>ROUND(I814*H814,2)</f>
        <v>0</v>
      </c>
      <c r="BL814" s="128" t="s">
        <v>263</v>
      </c>
      <c r="BM814" s="128" t="s">
        <v>1495</v>
      </c>
    </row>
    <row r="815" spans="2:51" s="250" customFormat="1" ht="13.5">
      <c r="B815" s="249"/>
      <c r="D815" s="238" t="s">
        <v>206</v>
      </c>
      <c r="F815" s="252" t="s">
        <v>1496</v>
      </c>
      <c r="H815" s="253">
        <v>15.4</v>
      </c>
      <c r="I815" s="28"/>
      <c r="L815" s="249"/>
      <c r="M815" s="254"/>
      <c r="N815" s="255"/>
      <c r="O815" s="255"/>
      <c r="P815" s="255"/>
      <c r="Q815" s="255"/>
      <c r="R815" s="255"/>
      <c r="S815" s="255"/>
      <c r="T815" s="256"/>
      <c r="AT815" s="251" t="s">
        <v>206</v>
      </c>
      <c r="AU815" s="251" t="s">
        <v>80</v>
      </c>
      <c r="AV815" s="250" t="s">
        <v>80</v>
      </c>
      <c r="AW815" s="250" t="s">
        <v>6</v>
      </c>
      <c r="AX815" s="250" t="s">
        <v>78</v>
      </c>
      <c r="AY815" s="251" t="s">
        <v>196</v>
      </c>
    </row>
    <row r="816" spans="2:65" s="140" customFormat="1" ht="16.5" customHeight="1">
      <c r="B816" s="141"/>
      <c r="C816" s="266" t="s">
        <v>967</v>
      </c>
      <c r="D816" s="266" t="s">
        <v>297</v>
      </c>
      <c r="E816" s="267" t="s">
        <v>1497</v>
      </c>
      <c r="F816" s="268" t="s">
        <v>1498</v>
      </c>
      <c r="G816" s="269" t="s">
        <v>860</v>
      </c>
      <c r="H816" s="270">
        <v>14</v>
      </c>
      <c r="I816" s="30"/>
      <c r="J816" s="271">
        <f>ROUND(I816*H816,2)</f>
        <v>0</v>
      </c>
      <c r="K816" s="268" t="s">
        <v>202</v>
      </c>
      <c r="L816" s="272"/>
      <c r="M816" s="273" t="s">
        <v>5</v>
      </c>
      <c r="N816" s="274" t="s">
        <v>42</v>
      </c>
      <c r="O816" s="142"/>
      <c r="P816" s="235">
        <f>O816*H816</f>
        <v>0</v>
      </c>
      <c r="Q816" s="235">
        <v>0.0039</v>
      </c>
      <c r="R816" s="235">
        <f>Q816*H816</f>
        <v>0.054599999999999996</v>
      </c>
      <c r="S816" s="235">
        <v>0</v>
      </c>
      <c r="T816" s="236">
        <f>S816*H816</f>
        <v>0</v>
      </c>
      <c r="AR816" s="128" t="s">
        <v>305</v>
      </c>
      <c r="AT816" s="128" t="s">
        <v>297</v>
      </c>
      <c r="AU816" s="128" t="s">
        <v>80</v>
      </c>
      <c r="AY816" s="128" t="s">
        <v>196</v>
      </c>
      <c r="BE816" s="237">
        <f>IF(N816="základní",J816,0)</f>
        <v>0</v>
      </c>
      <c r="BF816" s="237">
        <f>IF(N816="snížená",J816,0)</f>
        <v>0</v>
      </c>
      <c r="BG816" s="237">
        <f>IF(N816="zákl. přenesená",J816,0)</f>
        <v>0</v>
      </c>
      <c r="BH816" s="237">
        <f>IF(N816="sníž. přenesená",J816,0)</f>
        <v>0</v>
      </c>
      <c r="BI816" s="237">
        <f>IF(N816="nulová",J816,0)</f>
        <v>0</v>
      </c>
      <c r="BJ816" s="128" t="s">
        <v>78</v>
      </c>
      <c r="BK816" s="237">
        <f>ROUND(I816*H816,2)</f>
        <v>0</v>
      </c>
      <c r="BL816" s="128" t="s">
        <v>263</v>
      </c>
      <c r="BM816" s="128" t="s">
        <v>1499</v>
      </c>
    </row>
    <row r="817" spans="2:65" s="140" customFormat="1" ht="16.5" customHeight="1">
      <c r="B817" s="141"/>
      <c r="C817" s="266" t="s">
        <v>1500</v>
      </c>
      <c r="D817" s="266" t="s">
        <v>297</v>
      </c>
      <c r="E817" s="267" t="s">
        <v>1501</v>
      </c>
      <c r="F817" s="268" t="s">
        <v>1502</v>
      </c>
      <c r="G817" s="269" t="s">
        <v>860</v>
      </c>
      <c r="H817" s="270">
        <v>14</v>
      </c>
      <c r="I817" s="30"/>
      <c r="J817" s="271">
        <f>ROUND(I817*H817,2)</f>
        <v>0</v>
      </c>
      <c r="K817" s="268" t="s">
        <v>202</v>
      </c>
      <c r="L817" s="272"/>
      <c r="M817" s="273" t="s">
        <v>5</v>
      </c>
      <c r="N817" s="274" t="s">
        <v>42</v>
      </c>
      <c r="O817" s="142"/>
      <c r="P817" s="235">
        <f>O817*H817</f>
        <v>0</v>
      </c>
      <c r="Q817" s="235">
        <v>0.0003</v>
      </c>
      <c r="R817" s="235">
        <f>Q817*H817</f>
        <v>0.0042</v>
      </c>
      <c r="S817" s="235">
        <v>0</v>
      </c>
      <c r="T817" s="236">
        <f>S817*H817</f>
        <v>0</v>
      </c>
      <c r="AR817" s="128" t="s">
        <v>305</v>
      </c>
      <c r="AT817" s="128" t="s">
        <v>297</v>
      </c>
      <c r="AU817" s="128" t="s">
        <v>80</v>
      </c>
      <c r="AY817" s="128" t="s">
        <v>196</v>
      </c>
      <c r="BE817" s="237">
        <f>IF(N817="základní",J817,0)</f>
        <v>0</v>
      </c>
      <c r="BF817" s="237">
        <f>IF(N817="snížená",J817,0)</f>
        <v>0</v>
      </c>
      <c r="BG817" s="237">
        <f>IF(N817="zákl. přenesená",J817,0)</f>
        <v>0</v>
      </c>
      <c r="BH817" s="237">
        <f>IF(N817="sníž. přenesená",J817,0)</f>
        <v>0</v>
      </c>
      <c r="BI817" s="237">
        <f>IF(N817="nulová",J817,0)</f>
        <v>0</v>
      </c>
      <c r="BJ817" s="128" t="s">
        <v>78</v>
      </c>
      <c r="BK817" s="237">
        <f>ROUND(I817*H817,2)</f>
        <v>0</v>
      </c>
      <c r="BL817" s="128" t="s">
        <v>263</v>
      </c>
      <c r="BM817" s="128" t="s">
        <v>1503</v>
      </c>
    </row>
    <row r="818" spans="2:65" s="140" customFormat="1" ht="16.5" customHeight="1">
      <c r="B818" s="141"/>
      <c r="C818" s="266" t="s">
        <v>973</v>
      </c>
      <c r="D818" s="266" t="s">
        <v>297</v>
      </c>
      <c r="E818" s="267" t="s">
        <v>1504</v>
      </c>
      <c r="F818" s="268" t="s">
        <v>1505</v>
      </c>
      <c r="G818" s="269" t="s">
        <v>860</v>
      </c>
      <c r="H818" s="270">
        <v>14</v>
      </c>
      <c r="I818" s="30"/>
      <c r="J818" s="271">
        <f>ROUND(I818*H818,2)</f>
        <v>0</v>
      </c>
      <c r="K818" s="268" t="s">
        <v>202</v>
      </c>
      <c r="L818" s="272"/>
      <c r="M818" s="273" t="s">
        <v>5</v>
      </c>
      <c r="N818" s="274" t="s">
        <v>42</v>
      </c>
      <c r="O818" s="142"/>
      <c r="P818" s="235">
        <f>O818*H818</f>
        <v>0</v>
      </c>
      <c r="Q818" s="235">
        <v>0.0003</v>
      </c>
      <c r="R818" s="235">
        <f>Q818*H818</f>
        <v>0.0042</v>
      </c>
      <c r="S818" s="235">
        <v>0</v>
      </c>
      <c r="T818" s="236">
        <f>S818*H818</f>
        <v>0</v>
      </c>
      <c r="AR818" s="128" t="s">
        <v>305</v>
      </c>
      <c r="AT818" s="128" t="s">
        <v>297</v>
      </c>
      <c r="AU818" s="128" t="s">
        <v>80</v>
      </c>
      <c r="AY818" s="128" t="s">
        <v>196</v>
      </c>
      <c r="BE818" s="237">
        <f>IF(N818="základní",J818,0)</f>
        <v>0</v>
      </c>
      <c r="BF818" s="237">
        <f>IF(N818="snížená",J818,0)</f>
        <v>0</v>
      </c>
      <c r="BG818" s="237">
        <f>IF(N818="zákl. přenesená",J818,0)</f>
        <v>0</v>
      </c>
      <c r="BH818" s="237">
        <f>IF(N818="sníž. přenesená",J818,0)</f>
        <v>0</v>
      </c>
      <c r="BI818" s="237">
        <f>IF(N818="nulová",J818,0)</f>
        <v>0</v>
      </c>
      <c r="BJ818" s="128" t="s">
        <v>78</v>
      </c>
      <c r="BK818" s="237">
        <f>ROUND(I818*H818,2)</f>
        <v>0</v>
      </c>
      <c r="BL818" s="128" t="s">
        <v>263</v>
      </c>
      <c r="BM818" s="128" t="s">
        <v>1506</v>
      </c>
    </row>
    <row r="819" spans="2:65" s="140" customFormat="1" ht="16.5" customHeight="1">
      <c r="B819" s="141"/>
      <c r="C819" s="266" t="s">
        <v>1507</v>
      </c>
      <c r="D819" s="266" t="s">
        <v>297</v>
      </c>
      <c r="E819" s="267" t="s">
        <v>1508</v>
      </c>
      <c r="F819" s="268" t="s">
        <v>1509</v>
      </c>
      <c r="G819" s="269" t="s">
        <v>355</v>
      </c>
      <c r="H819" s="270">
        <v>2</v>
      </c>
      <c r="I819" s="30"/>
      <c r="J819" s="271">
        <f>ROUND(I819*H819,2)</f>
        <v>0</v>
      </c>
      <c r="K819" s="268" t="s">
        <v>5</v>
      </c>
      <c r="L819" s="272"/>
      <c r="M819" s="273" t="s">
        <v>5</v>
      </c>
      <c r="N819" s="274" t="s">
        <v>42</v>
      </c>
      <c r="O819" s="142"/>
      <c r="P819" s="235">
        <f>O819*H819</f>
        <v>0</v>
      </c>
      <c r="Q819" s="235">
        <v>0</v>
      </c>
      <c r="R819" s="235">
        <f>Q819*H819</f>
        <v>0</v>
      </c>
      <c r="S819" s="235">
        <v>0</v>
      </c>
      <c r="T819" s="236">
        <f>S819*H819</f>
        <v>0</v>
      </c>
      <c r="AR819" s="128" t="s">
        <v>305</v>
      </c>
      <c r="AT819" s="128" t="s">
        <v>297</v>
      </c>
      <c r="AU819" s="128" t="s">
        <v>80</v>
      </c>
      <c r="AY819" s="128" t="s">
        <v>196</v>
      </c>
      <c r="BE819" s="237">
        <f>IF(N819="základní",J819,0)</f>
        <v>0</v>
      </c>
      <c r="BF819" s="237">
        <f>IF(N819="snížená",J819,0)</f>
        <v>0</v>
      </c>
      <c r="BG819" s="237">
        <f>IF(N819="zákl. přenesená",J819,0)</f>
        <v>0</v>
      </c>
      <c r="BH819" s="237">
        <f>IF(N819="sníž. přenesená",J819,0)</f>
        <v>0</v>
      </c>
      <c r="BI819" s="237">
        <f>IF(N819="nulová",J819,0)</f>
        <v>0</v>
      </c>
      <c r="BJ819" s="128" t="s">
        <v>78</v>
      </c>
      <c r="BK819" s="237">
        <f>ROUND(I819*H819,2)</f>
        <v>0</v>
      </c>
      <c r="BL819" s="128" t="s">
        <v>263</v>
      </c>
      <c r="BM819" s="128" t="s">
        <v>1510</v>
      </c>
    </row>
    <row r="820" spans="2:65" s="140" customFormat="1" ht="38.25" customHeight="1">
      <c r="B820" s="141"/>
      <c r="C820" s="227" t="s">
        <v>1045</v>
      </c>
      <c r="D820" s="227" t="s">
        <v>198</v>
      </c>
      <c r="E820" s="228" t="s">
        <v>1511</v>
      </c>
      <c r="F820" s="229" t="s">
        <v>1512</v>
      </c>
      <c r="G820" s="230" t="s">
        <v>285</v>
      </c>
      <c r="H820" s="231">
        <v>2</v>
      </c>
      <c r="I820" s="26"/>
      <c r="J820" s="232">
        <f>ROUND(I820*H820,2)</f>
        <v>0</v>
      </c>
      <c r="K820" s="229" t="s">
        <v>202</v>
      </c>
      <c r="L820" s="141"/>
      <c r="M820" s="233" t="s">
        <v>5</v>
      </c>
      <c r="N820" s="234" t="s">
        <v>42</v>
      </c>
      <c r="O820" s="142"/>
      <c r="P820" s="235">
        <f>O820*H820</f>
        <v>0</v>
      </c>
      <c r="Q820" s="235">
        <v>0</v>
      </c>
      <c r="R820" s="235">
        <f>Q820*H820</f>
        <v>0</v>
      </c>
      <c r="S820" s="235">
        <v>0</v>
      </c>
      <c r="T820" s="236">
        <f>S820*H820</f>
        <v>0</v>
      </c>
      <c r="AR820" s="128" t="s">
        <v>263</v>
      </c>
      <c r="AT820" s="128" t="s">
        <v>198</v>
      </c>
      <c r="AU820" s="128" t="s">
        <v>80</v>
      </c>
      <c r="AY820" s="128" t="s">
        <v>196</v>
      </c>
      <c r="BE820" s="237">
        <f>IF(N820="základní",J820,0)</f>
        <v>0</v>
      </c>
      <c r="BF820" s="237">
        <f>IF(N820="snížená",J820,0)</f>
        <v>0</v>
      </c>
      <c r="BG820" s="237">
        <f>IF(N820="zákl. přenesená",J820,0)</f>
        <v>0</v>
      </c>
      <c r="BH820" s="237">
        <f>IF(N820="sníž. přenesená",J820,0)</f>
        <v>0</v>
      </c>
      <c r="BI820" s="237">
        <f>IF(N820="nulová",J820,0)</f>
        <v>0</v>
      </c>
      <c r="BJ820" s="128" t="s">
        <v>78</v>
      </c>
      <c r="BK820" s="237">
        <f>ROUND(I820*H820,2)</f>
        <v>0</v>
      </c>
      <c r="BL820" s="128" t="s">
        <v>263</v>
      </c>
      <c r="BM820" s="128" t="s">
        <v>1513</v>
      </c>
    </row>
    <row r="821" spans="2:47" s="140" customFormat="1" ht="148.5">
      <c r="B821" s="141"/>
      <c r="D821" s="238" t="s">
        <v>204</v>
      </c>
      <c r="F821" s="239" t="s">
        <v>1514</v>
      </c>
      <c r="I821" s="22"/>
      <c r="L821" s="141"/>
      <c r="M821" s="240"/>
      <c r="N821" s="142"/>
      <c r="O821" s="142"/>
      <c r="P821" s="142"/>
      <c r="Q821" s="142"/>
      <c r="R821" s="142"/>
      <c r="S821" s="142"/>
      <c r="T821" s="241"/>
      <c r="AT821" s="128" t="s">
        <v>204</v>
      </c>
      <c r="AU821" s="128" t="s">
        <v>80</v>
      </c>
    </row>
    <row r="822" spans="2:51" s="243" customFormat="1" ht="13.5">
      <c r="B822" s="242"/>
      <c r="D822" s="238" t="s">
        <v>206</v>
      </c>
      <c r="E822" s="244" t="s">
        <v>5</v>
      </c>
      <c r="F822" s="245" t="s">
        <v>1479</v>
      </c>
      <c r="H822" s="244" t="s">
        <v>5</v>
      </c>
      <c r="I822" s="27"/>
      <c r="L822" s="242"/>
      <c r="M822" s="246"/>
      <c r="N822" s="247"/>
      <c r="O822" s="247"/>
      <c r="P822" s="247"/>
      <c r="Q822" s="247"/>
      <c r="R822" s="247"/>
      <c r="S822" s="247"/>
      <c r="T822" s="248"/>
      <c r="AT822" s="244" t="s">
        <v>206</v>
      </c>
      <c r="AU822" s="244" t="s">
        <v>80</v>
      </c>
      <c r="AV822" s="243" t="s">
        <v>78</v>
      </c>
      <c r="AW822" s="243" t="s">
        <v>34</v>
      </c>
      <c r="AX822" s="243" t="s">
        <v>71</v>
      </c>
      <c r="AY822" s="244" t="s">
        <v>196</v>
      </c>
    </row>
    <row r="823" spans="2:51" s="250" customFormat="1" ht="13.5">
      <c r="B823" s="249"/>
      <c r="D823" s="238" t="s">
        <v>206</v>
      </c>
      <c r="E823" s="251" t="s">
        <v>5</v>
      </c>
      <c r="F823" s="252" t="s">
        <v>80</v>
      </c>
      <c r="H823" s="253">
        <v>2</v>
      </c>
      <c r="I823" s="28"/>
      <c r="L823" s="249"/>
      <c r="M823" s="254"/>
      <c r="N823" s="255"/>
      <c r="O823" s="255"/>
      <c r="P823" s="255"/>
      <c r="Q823" s="255"/>
      <c r="R823" s="255"/>
      <c r="S823" s="255"/>
      <c r="T823" s="256"/>
      <c r="AT823" s="251" t="s">
        <v>206</v>
      </c>
      <c r="AU823" s="251" t="s">
        <v>80</v>
      </c>
      <c r="AV823" s="250" t="s">
        <v>80</v>
      </c>
      <c r="AW823" s="250" t="s">
        <v>34</v>
      </c>
      <c r="AX823" s="250" t="s">
        <v>71</v>
      </c>
      <c r="AY823" s="251" t="s">
        <v>196</v>
      </c>
    </row>
    <row r="824" spans="2:51" s="258" customFormat="1" ht="13.5">
      <c r="B824" s="257"/>
      <c r="D824" s="238" t="s">
        <v>206</v>
      </c>
      <c r="E824" s="259" t="s">
        <v>5</v>
      </c>
      <c r="F824" s="260" t="s">
        <v>209</v>
      </c>
      <c r="H824" s="261">
        <v>2</v>
      </c>
      <c r="I824" s="29"/>
      <c r="L824" s="257"/>
      <c r="M824" s="262"/>
      <c r="N824" s="263"/>
      <c r="O824" s="263"/>
      <c r="P824" s="263"/>
      <c r="Q824" s="263"/>
      <c r="R824" s="263"/>
      <c r="S824" s="263"/>
      <c r="T824" s="264"/>
      <c r="AT824" s="259" t="s">
        <v>206</v>
      </c>
      <c r="AU824" s="259" t="s">
        <v>80</v>
      </c>
      <c r="AV824" s="258" t="s">
        <v>203</v>
      </c>
      <c r="AW824" s="258" t="s">
        <v>34</v>
      </c>
      <c r="AX824" s="258" t="s">
        <v>78</v>
      </c>
      <c r="AY824" s="259" t="s">
        <v>196</v>
      </c>
    </row>
    <row r="825" spans="2:63" s="215" customFormat="1" ht="29.85" customHeight="1">
      <c r="B825" s="214"/>
      <c r="D825" s="216" t="s">
        <v>70</v>
      </c>
      <c r="E825" s="225" t="s">
        <v>1515</v>
      </c>
      <c r="F825" s="225" t="s">
        <v>1516</v>
      </c>
      <c r="I825" s="25"/>
      <c r="J825" s="226">
        <f>BK825</f>
        <v>0</v>
      </c>
      <c r="L825" s="214"/>
      <c r="M825" s="219"/>
      <c r="N825" s="220"/>
      <c r="O825" s="220"/>
      <c r="P825" s="221">
        <f>SUM(P826:P873)</f>
        <v>0</v>
      </c>
      <c r="Q825" s="220"/>
      <c r="R825" s="221">
        <f>SUM(R826:R873)</f>
        <v>5.53214895</v>
      </c>
      <c r="S825" s="220"/>
      <c r="T825" s="222">
        <f>SUM(T826:T873)</f>
        <v>0</v>
      </c>
      <c r="AR825" s="216" t="s">
        <v>80</v>
      </c>
      <c r="AT825" s="223" t="s">
        <v>70</v>
      </c>
      <c r="AU825" s="223" t="s">
        <v>78</v>
      </c>
      <c r="AY825" s="216" t="s">
        <v>196</v>
      </c>
      <c r="BK825" s="224">
        <f>SUM(BK826:BK873)</f>
        <v>0</v>
      </c>
    </row>
    <row r="826" spans="2:65" s="140" customFormat="1" ht="25.5" customHeight="1">
      <c r="B826" s="141"/>
      <c r="C826" s="227" t="s">
        <v>1517</v>
      </c>
      <c r="D826" s="227" t="s">
        <v>198</v>
      </c>
      <c r="E826" s="228" t="s">
        <v>1518</v>
      </c>
      <c r="F826" s="229" t="s">
        <v>1519</v>
      </c>
      <c r="G826" s="230" t="s">
        <v>1520</v>
      </c>
      <c r="H826" s="231">
        <v>1</v>
      </c>
      <c r="I826" s="26"/>
      <c r="J826" s="232">
        <f>ROUND(I826*H826,2)</f>
        <v>0</v>
      </c>
      <c r="K826" s="229" t="s">
        <v>202</v>
      </c>
      <c r="L826" s="141"/>
      <c r="M826" s="233" t="s">
        <v>5</v>
      </c>
      <c r="N826" s="234" t="s">
        <v>42</v>
      </c>
      <c r="O826" s="142"/>
      <c r="P826" s="235">
        <f>O826*H826</f>
        <v>0</v>
      </c>
      <c r="Q826" s="235">
        <v>0.00085</v>
      </c>
      <c r="R826" s="235">
        <f>Q826*H826</f>
        <v>0.00085</v>
      </c>
      <c r="S826" s="235">
        <v>0</v>
      </c>
      <c r="T826" s="236">
        <f>S826*H826</f>
        <v>0</v>
      </c>
      <c r="AR826" s="128" t="s">
        <v>263</v>
      </c>
      <c r="AT826" s="128" t="s">
        <v>198</v>
      </c>
      <c r="AU826" s="128" t="s">
        <v>80</v>
      </c>
      <c r="AY826" s="128" t="s">
        <v>196</v>
      </c>
      <c r="BE826" s="237">
        <f>IF(N826="základní",J826,0)</f>
        <v>0</v>
      </c>
      <c r="BF826" s="237">
        <f>IF(N826="snížená",J826,0)</f>
        <v>0</v>
      </c>
      <c r="BG826" s="237">
        <f>IF(N826="zákl. přenesená",J826,0)</f>
        <v>0</v>
      </c>
      <c r="BH826" s="237">
        <f>IF(N826="sníž. přenesená",J826,0)</f>
        <v>0</v>
      </c>
      <c r="BI826" s="237">
        <f>IF(N826="nulová",J826,0)</f>
        <v>0</v>
      </c>
      <c r="BJ826" s="128" t="s">
        <v>78</v>
      </c>
      <c r="BK826" s="237">
        <f>ROUND(I826*H826,2)</f>
        <v>0</v>
      </c>
      <c r="BL826" s="128" t="s">
        <v>263</v>
      </c>
      <c r="BM826" s="128" t="s">
        <v>1521</v>
      </c>
    </row>
    <row r="827" spans="2:65" s="140" customFormat="1" ht="16.5" customHeight="1">
      <c r="B827" s="141"/>
      <c r="C827" s="266" t="s">
        <v>1522</v>
      </c>
      <c r="D827" s="266" t="s">
        <v>297</v>
      </c>
      <c r="E827" s="267" t="s">
        <v>1523</v>
      </c>
      <c r="F827" s="268" t="s">
        <v>1524</v>
      </c>
      <c r="G827" s="269" t="s">
        <v>355</v>
      </c>
      <c r="H827" s="270">
        <v>1</v>
      </c>
      <c r="I827" s="30"/>
      <c r="J827" s="271">
        <f>ROUND(I827*H827,2)</f>
        <v>0</v>
      </c>
      <c r="K827" s="268" t="s">
        <v>202</v>
      </c>
      <c r="L827" s="272"/>
      <c r="M827" s="273" t="s">
        <v>5</v>
      </c>
      <c r="N827" s="274" t="s">
        <v>42</v>
      </c>
      <c r="O827" s="142"/>
      <c r="P827" s="235">
        <f>O827*H827</f>
        <v>0</v>
      </c>
      <c r="Q827" s="235">
        <v>0.00085</v>
      </c>
      <c r="R827" s="235">
        <f>Q827*H827</f>
        <v>0.00085</v>
      </c>
      <c r="S827" s="235">
        <v>0</v>
      </c>
      <c r="T827" s="236">
        <f>S827*H827</f>
        <v>0</v>
      </c>
      <c r="AR827" s="128" t="s">
        <v>305</v>
      </c>
      <c r="AT827" s="128" t="s">
        <v>297</v>
      </c>
      <c r="AU827" s="128" t="s">
        <v>80</v>
      </c>
      <c r="AY827" s="128" t="s">
        <v>196</v>
      </c>
      <c r="BE827" s="237">
        <f>IF(N827="základní",J827,0)</f>
        <v>0</v>
      </c>
      <c r="BF827" s="237">
        <f>IF(N827="snížená",J827,0)</f>
        <v>0</v>
      </c>
      <c r="BG827" s="237">
        <f>IF(N827="zákl. přenesená",J827,0)</f>
        <v>0</v>
      </c>
      <c r="BH827" s="237">
        <f>IF(N827="sníž. přenesená",J827,0)</f>
        <v>0</v>
      </c>
      <c r="BI827" s="237">
        <f>IF(N827="nulová",J827,0)</f>
        <v>0</v>
      </c>
      <c r="BJ827" s="128" t="s">
        <v>78</v>
      </c>
      <c r="BK827" s="237">
        <f>ROUND(I827*H827,2)</f>
        <v>0</v>
      </c>
      <c r="BL827" s="128" t="s">
        <v>263</v>
      </c>
      <c r="BM827" s="128" t="s">
        <v>1525</v>
      </c>
    </row>
    <row r="828" spans="2:65" s="140" customFormat="1" ht="25.5" customHeight="1">
      <c r="B828" s="141"/>
      <c r="C828" s="227" t="s">
        <v>1526</v>
      </c>
      <c r="D828" s="227" t="s">
        <v>198</v>
      </c>
      <c r="E828" s="228" t="s">
        <v>1527</v>
      </c>
      <c r="F828" s="229" t="s">
        <v>1528</v>
      </c>
      <c r="G828" s="230" t="s">
        <v>309</v>
      </c>
      <c r="H828" s="231">
        <v>6084.979</v>
      </c>
      <c r="I828" s="26"/>
      <c r="J828" s="232">
        <f>ROUND(I828*H828,2)</f>
        <v>0</v>
      </c>
      <c r="K828" s="229" t="s">
        <v>202</v>
      </c>
      <c r="L828" s="141"/>
      <c r="M828" s="233" t="s">
        <v>5</v>
      </c>
      <c r="N828" s="234" t="s">
        <v>42</v>
      </c>
      <c r="O828" s="142"/>
      <c r="P828" s="235">
        <f>O828*H828</f>
        <v>0</v>
      </c>
      <c r="Q828" s="235">
        <v>5E-05</v>
      </c>
      <c r="R828" s="235">
        <f>Q828*H828</f>
        <v>0.30424895</v>
      </c>
      <c r="S828" s="235">
        <v>0</v>
      </c>
      <c r="T828" s="236">
        <f>S828*H828</f>
        <v>0</v>
      </c>
      <c r="AR828" s="128" t="s">
        <v>263</v>
      </c>
      <c r="AT828" s="128" t="s">
        <v>198</v>
      </c>
      <c r="AU828" s="128" t="s">
        <v>80</v>
      </c>
      <c r="AY828" s="128" t="s">
        <v>196</v>
      </c>
      <c r="BE828" s="237">
        <f>IF(N828="základní",J828,0)</f>
        <v>0</v>
      </c>
      <c r="BF828" s="237">
        <f>IF(N828="snížená",J828,0)</f>
        <v>0</v>
      </c>
      <c r="BG828" s="237">
        <f>IF(N828="zákl. přenesená",J828,0)</f>
        <v>0</v>
      </c>
      <c r="BH828" s="237">
        <f>IF(N828="sníž. přenesená",J828,0)</f>
        <v>0</v>
      </c>
      <c r="BI828" s="237">
        <f>IF(N828="nulová",J828,0)</f>
        <v>0</v>
      </c>
      <c r="BJ828" s="128" t="s">
        <v>78</v>
      </c>
      <c r="BK828" s="237">
        <f>ROUND(I828*H828,2)</f>
        <v>0</v>
      </c>
      <c r="BL828" s="128" t="s">
        <v>263</v>
      </c>
      <c r="BM828" s="128" t="s">
        <v>1529</v>
      </c>
    </row>
    <row r="829" spans="2:47" s="140" customFormat="1" ht="40.5">
      <c r="B829" s="141"/>
      <c r="D829" s="238" t="s">
        <v>204</v>
      </c>
      <c r="F829" s="239" t="s">
        <v>1530</v>
      </c>
      <c r="I829" s="22"/>
      <c r="L829" s="141"/>
      <c r="M829" s="240"/>
      <c r="N829" s="142"/>
      <c r="O829" s="142"/>
      <c r="P829" s="142"/>
      <c r="Q829" s="142"/>
      <c r="R829" s="142"/>
      <c r="S829" s="142"/>
      <c r="T829" s="241"/>
      <c r="AT829" s="128" t="s">
        <v>204</v>
      </c>
      <c r="AU829" s="128" t="s">
        <v>80</v>
      </c>
    </row>
    <row r="830" spans="2:51" s="243" customFormat="1" ht="13.5">
      <c r="B830" s="242"/>
      <c r="D830" s="238" t="s">
        <v>206</v>
      </c>
      <c r="E830" s="244" t="s">
        <v>5</v>
      </c>
      <c r="F830" s="245" t="s">
        <v>1531</v>
      </c>
      <c r="H830" s="244" t="s">
        <v>5</v>
      </c>
      <c r="I830" s="27"/>
      <c r="L830" s="242"/>
      <c r="M830" s="246"/>
      <c r="N830" s="247"/>
      <c r="O830" s="247"/>
      <c r="P830" s="247"/>
      <c r="Q830" s="247"/>
      <c r="R830" s="247"/>
      <c r="S830" s="247"/>
      <c r="T830" s="248"/>
      <c r="AT830" s="244" t="s">
        <v>206</v>
      </c>
      <c r="AU830" s="244" t="s">
        <v>80</v>
      </c>
      <c r="AV830" s="243" t="s">
        <v>78</v>
      </c>
      <c r="AW830" s="243" t="s">
        <v>34</v>
      </c>
      <c r="AX830" s="243" t="s">
        <v>71</v>
      </c>
      <c r="AY830" s="244" t="s">
        <v>196</v>
      </c>
    </row>
    <row r="831" spans="2:51" s="250" customFormat="1" ht="13.5">
      <c r="B831" s="249"/>
      <c r="D831" s="238" t="s">
        <v>206</v>
      </c>
      <c r="E831" s="251" t="s">
        <v>5</v>
      </c>
      <c r="F831" s="252" t="s">
        <v>1532</v>
      </c>
      <c r="H831" s="253">
        <v>6084.979</v>
      </c>
      <c r="I831" s="28"/>
      <c r="L831" s="249"/>
      <c r="M831" s="254"/>
      <c r="N831" s="255"/>
      <c r="O831" s="255"/>
      <c r="P831" s="255"/>
      <c r="Q831" s="255"/>
      <c r="R831" s="255"/>
      <c r="S831" s="255"/>
      <c r="T831" s="256"/>
      <c r="AT831" s="251" t="s">
        <v>206</v>
      </c>
      <c r="AU831" s="251" t="s">
        <v>80</v>
      </c>
      <c r="AV831" s="250" t="s">
        <v>80</v>
      </c>
      <c r="AW831" s="250" t="s">
        <v>34</v>
      </c>
      <c r="AX831" s="250" t="s">
        <v>71</v>
      </c>
      <c r="AY831" s="251" t="s">
        <v>196</v>
      </c>
    </row>
    <row r="832" spans="2:51" s="258" customFormat="1" ht="13.5">
      <c r="B832" s="257"/>
      <c r="D832" s="238" t="s">
        <v>206</v>
      </c>
      <c r="E832" s="259" t="s">
        <v>5</v>
      </c>
      <c r="F832" s="260" t="s">
        <v>209</v>
      </c>
      <c r="H832" s="261">
        <v>6084.979</v>
      </c>
      <c r="I832" s="29"/>
      <c r="L832" s="257"/>
      <c r="M832" s="262"/>
      <c r="N832" s="263"/>
      <c r="O832" s="263"/>
      <c r="P832" s="263"/>
      <c r="Q832" s="263"/>
      <c r="R832" s="263"/>
      <c r="S832" s="263"/>
      <c r="T832" s="264"/>
      <c r="AT832" s="259" t="s">
        <v>206</v>
      </c>
      <c r="AU832" s="259" t="s">
        <v>80</v>
      </c>
      <c r="AV832" s="258" t="s">
        <v>203</v>
      </c>
      <c r="AW832" s="258" t="s">
        <v>34</v>
      </c>
      <c r="AX832" s="258" t="s">
        <v>78</v>
      </c>
      <c r="AY832" s="259" t="s">
        <v>196</v>
      </c>
    </row>
    <row r="833" spans="2:65" s="140" customFormat="1" ht="25.5" customHeight="1">
      <c r="B833" s="141"/>
      <c r="C833" s="227" t="s">
        <v>1533</v>
      </c>
      <c r="D833" s="227" t="s">
        <v>198</v>
      </c>
      <c r="E833" s="228" t="s">
        <v>1534</v>
      </c>
      <c r="F833" s="229" t="s">
        <v>1535</v>
      </c>
      <c r="G833" s="230" t="s">
        <v>330</v>
      </c>
      <c r="H833" s="231">
        <v>0.72</v>
      </c>
      <c r="I833" s="26"/>
      <c r="J833" s="232">
        <f>ROUND(I833*H833,2)</f>
        <v>0</v>
      </c>
      <c r="K833" s="229" t="s">
        <v>5</v>
      </c>
      <c r="L833" s="141"/>
      <c r="M833" s="233" t="s">
        <v>5</v>
      </c>
      <c r="N833" s="234" t="s">
        <v>42</v>
      </c>
      <c r="O833" s="142"/>
      <c r="P833" s="235">
        <f>O833*H833</f>
        <v>0</v>
      </c>
      <c r="Q833" s="235">
        <v>0</v>
      </c>
      <c r="R833" s="235">
        <f>Q833*H833</f>
        <v>0</v>
      </c>
      <c r="S833" s="235">
        <v>0</v>
      </c>
      <c r="T833" s="236">
        <f>S833*H833</f>
        <v>0</v>
      </c>
      <c r="AR833" s="128" t="s">
        <v>263</v>
      </c>
      <c r="AT833" s="128" t="s">
        <v>198</v>
      </c>
      <c r="AU833" s="128" t="s">
        <v>80</v>
      </c>
      <c r="AY833" s="128" t="s">
        <v>196</v>
      </c>
      <c r="BE833" s="237">
        <f>IF(N833="základní",J833,0)</f>
        <v>0</v>
      </c>
      <c r="BF833" s="237">
        <f>IF(N833="snížená",J833,0)</f>
        <v>0</v>
      </c>
      <c r="BG833" s="237">
        <f>IF(N833="zákl. přenesená",J833,0)</f>
        <v>0</v>
      </c>
      <c r="BH833" s="237">
        <f>IF(N833="sníž. přenesená",J833,0)</f>
        <v>0</v>
      </c>
      <c r="BI833" s="237">
        <f>IF(N833="nulová",J833,0)</f>
        <v>0</v>
      </c>
      <c r="BJ833" s="128" t="s">
        <v>78</v>
      </c>
      <c r="BK833" s="237">
        <f>ROUND(I833*H833,2)</f>
        <v>0</v>
      </c>
      <c r="BL833" s="128" t="s">
        <v>263</v>
      </c>
      <c r="BM833" s="128" t="s">
        <v>1536</v>
      </c>
    </row>
    <row r="834" spans="2:65" s="140" customFormat="1" ht="25.5" customHeight="1">
      <c r="B834" s="141"/>
      <c r="C834" s="227" t="s">
        <v>1537</v>
      </c>
      <c r="D834" s="227" t="s">
        <v>198</v>
      </c>
      <c r="E834" s="228" t="s">
        <v>1538</v>
      </c>
      <c r="F834" s="229" t="s">
        <v>1539</v>
      </c>
      <c r="G834" s="230" t="s">
        <v>330</v>
      </c>
      <c r="H834" s="231">
        <v>0.72</v>
      </c>
      <c r="I834" s="26"/>
      <c r="J834" s="232">
        <f>ROUND(I834*H834,2)</f>
        <v>0</v>
      </c>
      <c r="K834" s="229" t="s">
        <v>5</v>
      </c>
      <c r="L834" s="141"/>
      <c r="M834" s="233" t="s">
        <v>5</v>
      </c>
      <c r="N834" s="234" t="s">
        <v>42</v>
      </c>
      <c r="O834" s="142"/>
      <c r="P834" s="235">
        <f>O834*H834</f>
        <v>0</v>
      </c>
      <c r="Q834" s="235">
        <v>0</v>
      </c>
      <c r="R834" s="235">
        <f>Q834*H834</f>
        <v>0</v>
      </c>
      <c r="S834" s="235">
        <v>0</v>
      </c>
      <c r="T834" s="236">
        <f>S834*H834</f>
        <v>0</v>
      </c>
      <c r="AR834" s="128" t="s">
        <v>263</v>
      </c>
      <c r="AT834" s="128" t="s">
        <v>198</v>
      </c>
      <c r="AU834" s="128" t="s">
        <v>80</v>
      </c>
      <c r="AY834" s="128" t="s">
        <v>196</v>
      </c>
      <c r="BE834" s="237">
        <f>IF(N834="základní",J834,0)</f>
        <v>0</v>
      </c>
      <c r="BF834" s="237">
        <f>IF(N834="snížená",J834,0)</f>
        <v>0</v>
      </c>
      <c r="BG834" s="237">
        <f>IF(N834="zákl. přenesená",J834,0)</f>
        <v>0</v>
      </c>
      <c r="BH834" s="237">
        <f>IF(N834="sníž. přenesená",J834,0)</f>
        <v>0</v>
      </c>
      <c r="BI834" s="237">
        <f>IF(N834="nulová",J834,0)</f>
        <v>0</v>
      </c>
      <c r="BJ834" s="128" t="s">
        <v>78</v>
      </c>
      <c r="BK834" s="237">
        <f>ROUND(I834*H834,2)</f>
        <v>0</v>
      </c>
      <c r="BL834" s="128" t="s">
        <v>263</v>
      </c>
      <c r="BM834" s="128" t="s">
        <v>1540</v>
      </c>
    </row>
    <row r="835" spans="2:65" s="140" customFormat="1" ht="25.5" customHeight="1">
      <c r="B835" s="141"/>
      <c r="C835" s="227" t="s">
        <v>1051</v>
      </c>
      <c r="D835" s="227" t="s">
        <v>198</v>
      </c>
      <c r="E835" s="228" t="s">
        <v>1541</v>
      </c>
      <c r="F835" s="229" t="s">
        <v>1542</v>
      </c>
      <c r="G835" s="230" t="s">
        <v>355</v>
      </c>
      <c r="H835" s="231">
        <v>40</v>
      </c>
      <c r="I835" s="26"/>
      <c r="J835" s="232">
        <f>ROUND(I835*H835,2)</f>
        <v>0</v>
      </c>
      <c r="K835" s="229" t="s">
        <v>202</v>
      </c>
      <c r="L835" s="141"/>
      <c r="M835" s="233" t="s">
        <v>5</v>
      </c>
      <c r="N835" s="234" t="s">
        <v>42</v>
      </c>
      <c r="O835" s="142"/>
      <c r="P835" s="235">
        <f>O835*H835</f>
        <v>0</v>
      </c>
      <c r="Q835" s="235">
        <v>1E-05</v>
      </c>
      <c r="R835" s="235">
        <f>Q835*H835</f>
        <v>0.0004</v>
      </c>
      <c r="S835" s="235">
        <v>0</v>
      </c>
      <c r="T835" s="236">
        <f>S835*H835</f>
        <v>0</v>
      </c>
      <c r="AR835" s="128" t="s">
        <v>263</v>
      </c>
      <c r="AT835" s="128" t="s">
        <v>198</v>
      </c>
      <c r="AU835" s="128" t="s">
        <v>80</v>
      </c>
      <c r="AY835" s="128" t="s">
        <v>196</v>
      </c>
      <c r="BE835" s="237">
        <f>IF(N835="základní",J835,0)</f>
        <v>0</v>
      </c>
      <c r="BF835" s="237">
        <f>IF(N835="snížená",J835,0)</f>
        <v>0</v>
      </c>
      <c r="BG835" s="237">
        <f>IF(N835="zákl. přenesená",J835,0)</f>
        <v>0</v>
      </c>
      <c r="BH835" s="237">
        <f>IF(N835="sníž. přenesená",J835,0)</f>
        <v>0</v>
      </c>
      <c r="BI835" s="237">
        <f>IF(N835="nulová",J835,0)</f>
        <v>0</v>
      </c>
      <c r="BJ835" s="128" t="s">
        <v>78</v>
      </c>
      <c r="BK835" s="237">
        <f>ROUND(I835*H835,2)</f>
        <v>0</v>
      </c>
      <c r="BL835" s="128" t="s">
        <v>263</v>
      </c>
      <c r="BM835" s="128" t="s">
        <v>1543</v>
      </c>
    </row>
    <row r="836" spans="2:47" s="140" customFormat="1" ht="121.5">
      <c r="B836" s="141"/>
      <c r="D836" s="238" t="s">
        <v>204</v>
      </c>
      <c r="F836" s="239" t="s">
        <v>1544</v>
      </c>
      <c r="I836" s="22"/>
      <c r="L836" s="141"/>
      <c r="M836" s="240"/>
      <c r="N836" s="142"/>
      <c r="O836" s="142"/>
      <c r="P836" s="142"/>
      <c r="Q836" s="142"/>
      <c r="R836" s="142"/>
      <c r="S836" s="142"/>
      <c r="T836" s="241"/>
      <c r="AT836" s="128" t="s">
        <v>204</v>
      </c>
      <c r="AU836" s="128" t="s">
        <v>80</v>
      </c>
    </row>
    <row r="837" spans="2:51" s="243" customFormat="1" ht="13.5">
      <c r="B837" s="242"/>
      <c r="D837" s="238" t="s">
        <v>206</v>
      </c>
      <c r="E837" s="244" t="s">
        <v>5</v>
      </c>
      <c r="F837" s="245" t="s">
        <v>1545</v>
      </c>
      <c r="H837" s="244" t="s">
        <v>5</v>
      </c>
      <c r="I837" s="27"/>
      <c r="L837" s="242"/>
      <c r="M837" s="246"/>
      <c r="N837" s="247"/>
      <c r="O837" s="247"/>
      <c r="P837" s="247"/>
      <c r="Q837" s="247"/>
      <c r="R837" s="247"/>
      <c r="S837" s="247"/>
      <c r="T837" s="248"/>
      <c r="AT837" s="244" t="s">
        <v>206</v>
      </c>
      <c r="AU837" s="244" t="s">
        <v>80</v>
      </c>
      <c r="AV837" s="243" t="s">
        <v>78</v>
      </c>
      <c r="AW837" s="243" t="s">
        <v>34</v>
      </c>
      <c r="AX837" s="243" t="s">
        <v>71</v>
      </c>
      <c r="AY837" s="244" t="s">
        <v>196</v>
      </c>
    </row>
    <row r="838" spans="2:51" s="250" customFormat="1" ht="13.5">
      <c r="B838" s="249"/>
      <c r="D838" s="238" t="s">
        <v>206</v>
      </c>
      <c r="E838" s="251" t="s">
        <v>5</v>
      </c>
      <c r="F838" s="252" t="s">
        <v>331</v>
      </c>
      <c r="H838" s="253">
        <v>40</v>
      </c>
      <c r="I838" s="28"/>
      <c r="L838" s="249"/>
      <c r="M838" s="254"/>
      <c r="N838" s="255"/>
      <c r="O838" s="255"/>
      <c r="P838" s="255"/>
      <c r="Q838" s="255"/>
      <c r="R838" s="255"/>
      <c r="S838" s="255"/>
      <c r="T838" s="256"/>
      <c r="AT838" s="251" t="s">
        <v>206</v>
      </c>
      <c r="AU838" s="251" t="s">
        <v>80</v>
      </c>
      <c r="AV838" s="250" t="s">
        <v>80</v>
      </c>
      <c r="AW838" s="250" t="s">
        <v>34</v>
      </c>
      <c r="AX838" s="250" t="s">
        <v>71</v>
      </c>
      <c r="AY838" s="251" t="s">
        <v>196</v>
      </c>
    </row>
    <row r="839" spans="2:51" s="258" customFormat="1" ht="13.5">
      <c r="B839" s="257"/>
      <c r="D839" s="238" t="s">
        <v>206</v>
      </c>
      <c r="E839" s="259" t="s">
        <v>5</v>
      </c>
      <c r="F839" s="260" t="s">
        <v>209</v>
      </c>
      <c r="H839" s="261">
        <v>40</v>
      </c>
      <c r="I839" s="29"/>
      <c r="L839" s="257"/>
      <c r="M839" s="262"/>
      <c r="N839" s="263"/>
      <c r="O839" s="263"/>
      <c r="P839" s="263"/>
      <c r="Q839" s="263"/>
      <c r="R839" s="263"/>
      <c r="S839" s="263"/>
      <c r="T839" s="264"/>
      <c r="AT839" s="259" t="s">
        <v>206</v>
      </c>
      <c r="AU839" s="259" t="s">
        <v>80</v>
      </c>
      <c r="AV839" s="258" t="s">
        <v>203</v>
      </c>
      <c r="AW839" s="258" t="s">
        <v>34</v>
      </c>
      <c r="AX839" s="258" t="s">
        <v>78</v>
      </c>
      <c r="AY839" s="259" t="s">
        <v>196</v>
      </c>
    </row>
    <row r="840" spans="2:65" s="140" customFormat="1" ht="25.5" customHeight="1">
      <c r="B840" s="141"/>
      <c r="C840" s="227" t="s">
        <v>1546</v>
      </c>
      <c r="D840" s="227" t="s">
        <v>198</v>
      </c>
      <c r="E840" s="228" t="s">
        <v>1547</v>
      </c>
      <c r="F840" s="229" t="s">
        <v>1548</v>
      </c>
      <c r="G840" s="230" t="s">
        <v>355</v>
      </c>
      <c r="H840" s="231">
        <v>40</v>
      </c>
      <c r="I840" s="26"/>
      <c r="J840" s="232">
        <f>ROUND(I840*H840,2)</f>
        <v>0</v>
      </c>
      <c r="K840" s="229" t="s">
        <v>202</v>
      </c>
      <c r="L840" s="141"/>
      <c r="M840" s="233" t="s">
        <v>5</v>
      </c>
      <c r="N840" s="234" t="s">
        <v>42</v>
      </c>
      <c r="O840" s="142"/>
      <c r="P840" s="235">
        <f>O840*H840</f>
        <v>0</v>
      </c>
      <c r="Q840" s="235">
        <v>0.00022</v>
      </c>
      <c r="R840" s="235">
        <f>Q840*H840</f>
        <v>0.0088</v>
      </c>
      <c r="S840" s="235">
        <v>0</v>
      </c>
      <c r="T840" s="236">
        <f>S840*H840</f>
        <v>0</v>
      </c>
      <c r="AR840" s="128" t="s">
        <v>263</v>
      </c>
      <c r="AT840" s="128" t="s">
        <v>198</v>
      </c>
      <c r="AU840" s="128" t="s">
        <v>80</v>
      </c>
      <c r="AY840" s="128" t="s">
        <v>196</v>
      </c>
      <c r="BE840" s="237">
        <f>IF(N840="základní",J840,0)</f>
        <v>0</v>
      </c>
      <c r="BF840" s="237">
        <f>IF(N840="snížená",J840,0)</f>
        <v>0</v>
      </c>
      <c r="BG840" s="237">
        <f>IF(N840="zákl. přenesená",J840,0)</f>
        <v>0</v>
      </c>
      <c r="BH840" s="237">
        <f>IF(N840="sníž. přenesená",J840,0)</f>
        <v>0</v>
      </c>
      <c r="BI840" s="237">
        <f>IF(N840="nulová",J840,0)</f>
        <v>0</v>
      </c>
      <c r="BJ840" s="128" t="s">
        <v>78</v>
      </c>
      <c r="BK840" s="237">
        <f>ROUND(I840*H840,2)</f>
        <v>0</v>
      </c>
      <c r="BL840" s="128" t="s">
        <v>263</v>
      </c>
      <c r="BM840" s="128" t="s">
        <v>1549</v>
      </c>
    </row>
    <row r="841" spans="2:47" s="140" customFormat="1" ht="121.5">
      <c r="B841" s="141"/>
      <c r="D841" s="238" t="s">
        <v>204</v>
      </c>
      <c r="F841" s="239" t="s">
        <v>1544</v>
      </c>
      <c r="I841" s="22"/>
      <c r="L841" s="141"/>
      <c r="M841" s="240"/>
      <c r="N841" s="142"/>
      <c r="O841" s="142"/>
      <c r="P841" s="142"/>
      <c r="Q841" s="142"/>
      <c r="R841" s="142"/>
      <c r="S841" s="142"/>
      <c r="T841" s="241"/>
      <c r="AT841" s="128" t="s">
        <v>204</v>
      </c>
      <c r="AU841" s="128" t="s">
        <v>80</v>
      </c>
    </row>
    <row r="842" spans="2:65" s="140" customFormat="1" ht="25.5" customHeight="1">
      <c r="B842" s="141"/>
      <c r="C842" s="227" t="s">
        <v>1056</v>
      </c>
      <c r="D842" s="227" t="s">
        <v>198</v>
      </c>
      <c r="E842" s="228" t="s">
        <v>1550</v>
      </c>
      <c r="F842" s="229" t="s">
        <v>1551</v>
      </c>
      <c r="G842" s="230" t="s">
        <v>916</v>
      </c>
      <c r="H842" s="231">
        <v>1</v>
      </c>
      <c r="I842" s="26"/>
      <c r="J842" s="232">
        <f aca="true" t="shared" si="40" ref="J842:J853">ROUND(I842*H842,2)</f>
        <v>0</v>
      </c>
      <c r="K842" s="229" t="s">
        <v>5</v>
      </c>
      <c r="L842" s="141"/>
      <c r="M842" s="233" t="s">
        <v>5</v>
      </c>
      <c r="N842" s="234" t="s">
        <v>42</v>
      </c>
      <c r="O842" s="142"/>
      <c r="P842" s="235">
        <f aca="true" t="shared" si="41" ref="P842:P853">O842*H842</f>
        <v>0</v>
      </c>
      <c r="Q842" s="235">
        <v>0</v>
      </c>
      <c r="R842" s="235">
        <f aca="true" t="shared" si="42" ref="R842:R853">Q842*H842</f>
        <v>0</v>
      </c>
      <c r="S842" s="235">
        <v>0</v>
      </c>
      <c r="T842" s="236">
        <f aca="true" t="shared" si="43" ref="T842:T853">S842*H842</f>
        <v>0</v>
      </c>
      <c r="AR842" s="128" t="s">
        <v>263</v>
      </c>
      <c r="AT842" s="128" t="s">
        <v>198</v>
      </c>
      <c r="AU842" s="128" t="s">
        <v>80</v>
      </c>
      <c r="AY842" s="128" t="s">
        <v>196</v>
      </c>
      <c r="BE842" s="237">
        <f aca="true" t="shared" si="44" ref="BE842:BE853">IF(N842="základní",J842,0)</f>
        <v>0</v>
      </c>
      <c r="BF842" s="237">
        <f aca="true" t="shared" si="45" ref="BF842:BF853">IF(N842="snížená",J842,0)</f>
        <v>0</v>
      </c>
      <c r="BG842" s="237">
        <f aca="true" t="shared" si="46" ref="BG842:BG853">IF(N842="zákl. přenesená",J842,0)</f>
        <v>0</v>
      </c>
      <c r="BH842" s="237">
        <f aca="true" t="shared" si="47" ref="BH842:BH853">IF(N842="sníž. přenesená",J842,0)</f>
        <v>0</v>
      </c>
      <c r="BI842" s="237">
        <f aca="true" t="shared" si="48" ref="BI842:BI853">IF(N842="nulová",J842,0)</f>
        <v>0</v>
      </c>
      <c r="BJ842" s="128" t="s">
        <v>78</v>
      </c>
      <c r="BK842" s="237">
        <f aca="true" t="shared" si="49" ref="BK842:BK853">ROUND(I842*H842,2)</f>
        <v>0</v>
      </c>
      <c r="BL842" s="128" t="s">
        <v>263</v>
      </c>
      <c r="BM842" s="128" t="s">
        <v>1552</v>
      </c>
    </row>
    <row r="843" spans="2:65" s="140" customFormat="1" ht="25.5" customHeight="1">
      <c r="B843" s="141"/>
      <c r="C843" s="227" t="s">
        <v>1553</v>
      </c>
      <c r="D843" s="227" t="s">
        <v>198</v>
      </c>
      <c r="E843" s="228" t="s">
        <v>1554</v>
      </c>
      <c r="F843" s="229" t="s">
        <v>1555</v>
      </c>
      <c r="G843" s="230" t="s">
        <v>916</v>
      </c>
      <c r="H843" s="231">
        <v>1</v>
      </c>
      <c r="I843" s="26"/>
      <c r="J843" s="232">
        <f t="shared" si="40"/>
        <v>0</v>
      </c>
      <c r="K843" s="229" t="s">
        <v>5</v>
      </c>
      <c r="L843" s="141"/>
      <c r="M843" s="233" t="s">
        <v>5</v>
      </c>
      <c r="N843" s="234" t="s">
        <v>42</v>
      </c>
      <c r="O843" s="142"/>
      <c r="P843" s="235">
        <f t="shared" si="41"/>
        <v>0</v>
      </c>
      <c r="Q843" s="235">
        <v>0</v>
      </c>
      <c r="R843" s="235">
        <f t="shared" si="42"/>
        <v>0</v>
      </c>
      <c r="S843" s="235">
        <v>0</v>
      </c>
      <c r="T843" s="236">
        <f t="shared" si="43"/>
        <v>0</v>
      </c>
      <c r="AR843" s="128" t="s">
        <v>263</v>
      </c>
      <c r="AT843" s="128" t="s">
        <v>198</v>
      </c>
      <c r="AU843" s="128" t="s">
        <v>80</v>
      </c>
      <c r="AY843" s="128" t="s">
        <v>196</v>
      </c>
      <c r="BE843" s="237">
        <f t="shared" si="44"/>
        <v>0</v>
      </c>
      <c r="BF843" s="237">
        <f t="shared" si="45"/>
        <v>0</v>
      </c>
      <c r="BG843" s="237">
        <f t="shared" si="46"/>
        <v>0</v>
      </c>
      <c r="BH843" s="237">
        <f t="shared" si="47"/>
        <v>0</v>
      </c>
      <c r="BI843" s="237">
        <f t="shared" si="48"/>
        <v>0</v>
      </c>
      <c r="BJ843" s="128" t="s">
        <v>78</v>
      </c>
      <c r="BK843" s="237">
        <f t="shared" si="49"/>
        <v>0</v>
      </c>
      <c r="BL843" s="128" t="s">
        <v>263</v>
      </c>
      <c r="BM843" s="128" t="s">
        <v>1556</v>
      </c>
    </row>
    <row r="844" spans="2:65" s="140" customFormat="1" ht="16.5" customHeight="1">
      <c r="B844" s="141"/>
      <c r="C844" s="227" t="s">
        <v>1063</v>
      </c>
      <c r="D844" s="227" t="s">
        <v>198</v>
      </c>
      <c r="E844" s="228" t="s">
        <v>1557</v>
      </c>
      <c r="F844" s="229" t="s">
        <v>1558</v>
      </c>
      <c r="G844" s="230" t="s">
        <v>304</v>
      </c>
      <c r="H844" s="231">
        <v>37</v>
      </c>
      <c r="I844" s="26"/>
      <c r="J844" s="232">
        <f t="shared" si="40"/>
        <v>0</v>
      </c>
      <c r="K844" s="229" t="s">
        <v>5</v>
      </c>
      <c r="L844" s="141"/>
      <c r="M844" s="233" t="s">
        <v>5</v>
      </c>
      <c r="N844" s="234" t="s">
        <v>42</v>
      </c>
      <c r="O844" s="142"/>
      <c r="P844" s="235">
        <f t="shared" si="41"/>
        <v>0</v>
      </c>
      <c r="Q844" s="235">
        <v>0</v>
      </c>
      <c r="R844" s="235">
        <f t="shared" si="42"/>
        <v>0</v>
      </c>
      <c r="S844" s="235">
        <v>0</v>
      </c>
      <c r="T844" s="236">
        <f t="shared" si="43"/>
        <v>0</v>
      </c>
      <c r="AR844" s="128" t="s">
        <v>263</v>
      </c>
      <c r="AT844" s="128" t="s">
        <v>198</v>
      </c>
      <c r="AU844" s="128" t="s">
        <v>80</v>
      </c>
      <c r="AY844" s="128" t="s">
        <v>196</v>
      </c>
      <c r="BE844" s="237">
        <f t="shared" si="44"/>
        <v>0</v>
      </c>
      <c r="BF844" s="237">
        <f t="shared" si="45"/>
        <v>0</v>
      </c>
      <c r="BG844" s="237">
        <f t="shared" si="46"/>
        <v>0</v>
      </c>
      <c r="BH844" s="237">
        <f t="shared" si="47"/>
        <v>0</v>
      </c>
      <c r="BI844" s="237">
        <f t="shared" si="48"/>
        <v>0</v>
      </c>
      <c r="BJ844" s="128" t="s">
        <v>78</v>
      </c>
      <c r="BK844" s="237">
        <f t="shared" si="49"/>
        <v>0</v>
      </c>
      <c r="BL844" s="128" t="s">
        <v>263</v>
      </c>
      <c r="BM844" s="128" t="s">
        <v>1559</v>
      </c>
    </row>
    <row r="845" spans="2:65" s="140" customFormat="1" ht="25.5" customHeight="1">
      <c r="B845" s="141"/>
      <c r="C845" s="227" t="s">
        <v>1560</v>
      </c>
      <c r="D845" s="227" t="s">
        <v>198</v>
      </c>
      <c r="E845" s="228" t="s">
        <v>1561</v>
      </c>
      <c r="F845" s="229" t="s">
        <v>1562</v>
      </c>
      <c r="G845" s="230" t="s">
        <v>355</v>
      </c>
      <c r="H845" s="231">
        <v>1</v>
      </c>
      <c r="I845" s="26"/>
      <c r="J845" s="232">
        <f t="shared" si="40"/>
        <v>0</v>
      </c>
      <c r="K845" s="229" t="s">
        <v>5</v>
      </c>
      <c r="L845" s="141"/>
      <c r="M845" s="233" t="s">
        <v>5</v>
      </c>
      <c r="N845" s="234" t="s">
        <v>42</v>
      </c>
      <c r="O845" s="142"/>
      <c r="P845" s="235">
        <f t="shared" si="41"/>
        <v>0</v>
      </c>
      <c r="Q845" s="235">
        <v>0</v>
      </c>
      <c r="R845" s="235">
        <f t="shared" si="42"/>
        <v>0</v>
      </c>
      <c r="S845" s="235">
        <v>0</v>
      </c>
      <c r="T845" s="236">
        <f t="shared" si="43"/>
        <v>0</v>
      </c>
      <c r="AR845" s="128" t="s">
        <v>263</v>
      </c>
      <c r="AT845" s="128" t="s">
        <v>198</v>
      </c>
      <c r="AU845" s="128" t="s">
        <v>80</v>
      </c>
      <c r="AY845" s="128" t="s">
        <v>196</v>
      </c>
      <c r="BE845" s="237">
        <f t="shared" si="44"/>
        <v>0</v>
      </c>
      <c r="BF845" s="237">
        <f t="shared" si="45"/>
        <v>0</v>
      </c>
      <c r="BG845" s="237">
        <f t="shared" si="46"/>
        <v>0</v>
      </c>
      <c r="BH845" s="237">
        <f t="shared" si="47"/>
        <v>0</v>
      </c>
      <c r="BI845" s="237">
        <f t="shared" si="48"/>
        <v>0</v>
      </c>
      <c r="BJ845" s="128" t="s">
        <v>78</v>
      </c>
      <c r="BK845" s="237">
        <f t="shared" si="49"/>
        <v>0</v>
      </c>
      <c r="BL845" s="128" t="s">
        <v>263</v>
      </c>
      <c r="BM845" s="128" t="s">
        <v>1563</v>
      </c>
    </row>
    <row r="846" spans="2:65" s="140" customFormat="1" ht="25.5" customHeight="1">
      <c r="B846" s="141"/>
      <c r="C846" s="227" t="s">
        <v>1080</v>
      </c>
      <c r="D846" s="227" t="s">
        <v>198</v>
      </c>
      <c r="E846" s="228" t="s">
        <v>1564</v>
      </c>
      <c r="F846" s="229" t="s">
        <v>1565</v>
      </c>
      <c r="G846" s="230" t="s">
        <v>355</v>
      </c>
      <c r="H846" s="231">
        <v>1</v>
      </c>
      <c r="I846" s="26"/>
      <c r="J846" s="232">
        <f t="shared" si="40"/>
        <v>0</v>
      </c>
      <c r="K846" s="229" t="s">
        <v>5</v>
      </c>
      <c r="L846" s="141"/>
      <c r="M846" s="233" t="s">
        <v>5</v>
      </c>
      <c r="N846" s="234" t="s">
        <v>42</v>
      </c>
      <c r="O846" s="142"/>
      <c r="P846" s="235">
        <f t="shared" si="41"/>
        <v>0</v>
      </c>
      <c r="Q846" s="235">
        <v>0</v>
      </c>
      <c r="R846" s="235">
        <f t="shared" si="42"/>
        <v>0</v>
      </c>
      <c r="S846" s="235">
        <v>0</v>
      </c>
      <c r="T846" s="236">
        <f t="shared" si="43"/>
        <v>0</v>
      </c>
      <c r="AR846" s="128" t="s">
        <v>263</v>
      </c>
      <c r="AT846" s="128" t="s">
        <v>198</v>
      </c>
      <c r="AU846" s="128" t="s">
        <v>80</v>
      </c>
      <c r="AY846" s="128" t="s">
        <v>196</v>
      </c>
      <c r="BE846" s="237">
        <f t="shared" si="44"/>
        <v>0</v>
      </c>
      <c r="BF846" s="237">
        <f t="shared" si="45"/>
        <v>0</v>
      </c>
      <c r="BG846" s="237">
        <f t="shared" si="46"/>
        <v>0</v>
      </c>
      <c r="BH846" s="237">
        <f t="shared" si="47"/>
        <v>0</v>
      </c>
      <c r="BI846" s="237">
        <f t="shared" si="48"/>
        <v>0</v>
      </c>
      <c r="BJ846" s="128" t="s">
        <v>78</v>
      </c>
      <c r="BK846" s="237">
        <f t="shared" si="49"/>
        <v>0</v>
      </c>
      <c r="BL846" s="128" t="s">
        <v>263</v>
      </c>
      <c r="BM846" s="128" t="s">
        <v>1566</v>
      </c>
    </row>
    <row r="847" spans="2:65" s="140" customFormat="1" ht="25.5" customHeight="1">
      <c r="B847" s="141"/>
      <c r="C847" s="227" t="s">
        <v>1567</v>
      </c>
      <c r="D847" s="227" t="s">
        <v>198</v>
      </c>
      <c r="E847" s="228" t="s">
        <v>1568</v>
      </c>
      <c r="F847" s="229" t="s">
        <v>1569</v>
      </c>
      <c r="G847" s="230" t="s">
        <v>355</v>
      </c>
      <c r="H847" s="231">
        <v>1</v>
      </c>
      <c r="I847" s="26"/>
      <c r="J847" s="232">
        <f t="shared" si="40"/>
        <v>0</v>
      </c>
      <c r="K847" s="229" t="s">
        <v>5</v>
      </c>
      <c r="L847" s="141"/>
      <c r="M847" s="233" t="s">
        <v>5</v>
      </c>
      <c r="N847" s="234" t="s">
        <v>42</v>
      </c>
      <c r="O847" s="142"/>
      <c r="P847" s="235">
        <f t="shared" si="41"/>
        <v>0</v>
      </c>
      <c r="Q847" s="235">
        <v>0</v>
      </c>
      <c r="R847" s="235">
        <f t="shared" si="42"/>
        <v>0</v>
      </c>
      <c r="S847" s="235">
        <v>0</v>
      </c>
      <c r="T847" s="236">
        <f t="shared" si="43"/>
        <v>0</v>
      </c>
      <c r="AR847" s="128" t="s">
        <v>263</v>
      </c>
      <c r="AT847" s="128" t="s">
        <v>198</v>
      </c>
      <c r="AU847" s="128" t="s">
        <v>80</v>
      </c>
      <c r="AY847" s="128" t="s">
        <v>196</v>
      </c>
      <c r="BE847" s="237">
        <f t="shared" si="44"/>
        <v>0</v>
      </c>
      <c r="BF847" s="237">
        <f t="shared" si="45"/>
        <v>0</v>
      </c>
      <c r="BG847" s="237">
        <f t="shared" si="46"/>
        <v>0</v>
      </c>
      <c r="BH847" s="237">
        <f t="shared" si="47"/>
        <v>0</v>
      </c>
      <c r="BI847" s="237">
        <f t="shared" si="48"/>
        <v>0</v>
      </c>
      <c r="BJ847" s="128" t="s">
        <v>78</v>
      </c>
      <c r="BK847" s="237">
        <f t="shared" si="49"/>
        <v>0</v>
      </c>
      <c r="BL847" s="128" t="s">
        <v>263</v>
      </c>
      <c r="BM847" s="128" t="s">
        <v>1570</v>
      </c>
    </row>
    <row r="848" spans="2:65" s="140" customFormat="1" ht="25.5" customHeight="1">
      <c r="B848" s="141"/>
      <c r="C848" s="227" t="s">
        <v>1089</v>
      </c>
      <c r="D848" s="227" t="s">
        <v>198</v>
      </c>
      <c r="E848" s="228" t="s">
        <v>1571</v>
      </c>
      <c r="F848" s="229" t="s">
        <v>1572</v>
      </c>
      <c r="G848" s="230" t="s">
        <v>355</v>
      </c>
      <c r="H848" s="231">
        <v>2</v>
      </c>
      <c r="I848" s="26"/>
      <c r="J848" s="232">
        <f t="shared" si="40"/>
        <v>0</v>
      </c>
      <c r="K848" s="229" t="s">
        <v>5</v>
      </c>
      <c r="L848" s="141"/>
      <c r="M848" s="233" t="s">
        <v>5</v>
      </c>
      <c r="N848" s="234" t="s">
        <v>42</v>
      </c>
      <c r="O848" s="142"/>
      <c r="P848" s="235">
        <f t="shared" si="41"/>
        <v>0</v>
      </c>
      <c r="Q848" s="235">
        <v>0</v>
      </c>
      <c r="R848" s="235">
        <f t="shared" si="42"/>
        <v>0</v>
      </c>
      <c r="S848" s="235">
        <v>0</v>
      </c>
      <c r="T848" s="236">
        <f t="shared" si="43"/>
        <v>0</v>
      </c>
      <c r="AR848" s="128" t="s">
        <v>263</v>
      </c>
      <c r="AT848" s="128" t="s">
        <v>198</v>
      </c>
      <c r="AU848" s="128" t="s">
        <v>80</v>
      </c>
      <c r="AY848" s="128" t="s">
        <v>196</v>
      </c>
      <c r="BE848" s="237">
        <f t="shared" si="44"/>
        <v>0</v>
      </c>
      <c r="BF848" s="237">
        <f t="shared" si="45"/>
        <v>0</v>
      </c>
      <c r="BG848" s="237">
        <f t="shared" si="46"/>
        <v>0</v>
      </c>
      <c r="BH848" s="237">
        <f t="shared" si="47"/>
        <v>0</v>
      </c>
      <c r="BI848" s="237">
        <f t="shared" si="48"/>
        <v>0</v>
      </c>
      <c r="BJ848" s="128" t="s">
        <v>78</v>
      </c>
      <c r="BK848" s="237">
        <f t="shared" si="49"/>
        <v>0</v>
      </c>
      <c r="BL848" s="128" t="s">
        <v>263</v>
      </c>
      <c r="BM848" s="128" t="s">
        <v>1573</v>
      </c>
    </row>
    <row r="849" spans="2:65" s="140" customFormat="1" ht="16.5" customHeight="1">
      <c r="B849" s="141"/>
      <c r="C849" s="227" t="s">
        <v>1574</v>
      </c>
      <c r="D849" s="227" t="s">
        <v>198</v>
      </c>
      <c r="E849" s="228" t="s">
        <v>1575</v>
      </c>
      <c r="F849" s="229" t="s">
        <v>1576</v>
      </c>
      <c r="G849" s="230" t="s">
        <v>355</v>
      </c>
      <c r="H849" s="231">
        <v>2</v>
      </c>
      <c r="I849" s="26"/>
      <c r="J849" s="232">
        <f t="shared" si="40"/>
        <v>0</v>
      </c>
      <c r="K849" s="229" t="s">
        <v>5</v>
      </c>
      <c r="L849" s="141"/>
      <c r="M849" s="233" t="s">
        <v>5</v>
      </c>
      <c r="N849" s="234" t="s">
        <v>42</v>
      </c>
      <c r="O849" s="142"/>
      <c r="P849" s="235">
        <f t="shared" si="41"/>
        <v>0</v>
      </c>
      <c r="Q849" s="235">
        <v>0</v>
      </c>
      <c r="R849" s="235">
        <f t="shared" si="42"/>
        <v>0</v>
      </c>
      <c r="S849" s="235">
        <v>0</v>
      </c>
      <c r="T849" s="236">
        <f t="shared" si="43"/>
        <v>0</v>
      </c>
      <c r="AR849" s="128" t="s">
        <v>263</v>
      </c>
      <c r="AT849" s="128" t="s">
        <v>198</v>
      </c>
      <c r="AU849" s="128" t="s">
        <v>80</v>
      </c>
      <c r="AY849" s="128" t="s">
        <v>196</v>
      </c>
      <c r="BE849" s="237">
        <f t="shared" si="44"/>
        <v>0</v>
      </c>
      <c r="BF849" s="237">
        <f t="shared" si="45"/>
        <v>0</v>
      </c>
      <c r="BG849" s="237">
        <f t="shared" si="46"/>
        <v>0</v>
      </c>
      <c r="BH849" s="237">
        <f t="shared" si="47"/>
        <v>0</v>
      </c>
      <c r="BI849" s="237">
        <f t="shared" si="48"/>
        <v>0</v>
      </c>
      <c r="BJ849" s="128" t="s">
        <v>78</v>
      </c>
      <c r="BK849" s="237">
        <f t="shared" si="49"/>
        <v>0</v>
      </c>
      <c r="BL849" s="128" t="s">
        <v>263</v>
      </c>
      <c r="BM849" s="128" t="s">
        <v>1577</v>
      </c>
    </row>
    <row r="850" spans="2:65" s="140" customFormat="1" ht="25.5" customHeight="1">
      <c r="B850" s="141"/>
      <c r="C850" s="227" t="s">
        <v>1095</v>
      </c>
      <c r="D850" s="227" t="s">
        <v>198</v>
      </c>
      <c r="E850" s="228" t="s">
        <v>1578</v>
      </c>
      <c r="F850" s="229" t="s">
        <v>1579</v>
      </c>
      <c r="G850" s="230" t="s">
        <v>355</v>
      </c>
      <c r="H850" s="231">
        <v>1</v>
      </c>
      <c r="I850" s="26"/>
      <c r="J850" s="232">
        <f t="shared" si="40"/>
        <v>0</v>
      </c>
      <c r="K850" s="229" t="s">
        <v>5</v>
      </c>
      <c r="L850" s="141"/>
      <c r="M850" s="233" t="s">
        <v>5</v>
      </c>
      <c r="N850" s="234" t="s">
        <v>42</v>
      </c>
      <c r="O850" s="142"/>
      <c r="P850" s="235">
        <f t="shared" si="41"/>
        <v>0</v>
      </c>
      <c r="Q850" s="235">
        <v>0</v>
      </c>
      <c r="R850" s="235">
        <f t="shared" si="42"/>
        <v>0</v>
      </c>
      <c r="S850" s="235">
        <v>0</v>
      </c>
      <c r="T850" s="236">
        <f t="shared" si="43"/>
        <v>0</v>
      </c>
      <c r="AR850" s="128" t="s">
        <v>263</v>
      </c>
      <c r="AT850" s="128" t="s">
        <v>198</v>
      </c>
      <c r="AU850" s="128" t="s">
        <v>80</v>
      </c>
      <c r="AY850" s="128" t="s">
        <v>196</v>
      </c>
      <c r="BE850" s="237">
        <f t="shared" si="44"/>
        <v>0</v>
      </c>
      <c r="BF850" s="237">
        <f t="shared" si="45"/>
        <v>0</v>
      </c>
      <c r="BG850" s="237">
        <f t="shared" si="46"/>
        <v>0</v>
      </c>
      <c r="BH850" s="237">
        <f t="shared" si="47"/>
        <v>0</v>
      </c>
      <c r="BI850" s="237">
        <f t="shared" si="48"/>
        <v>0</v>
      </c>
      <c r="BJ850" s="128" t="s">
        <v>78</v>
      </c>
      <c r="BK850" s="237">
        <f t="shared" si="49"/>
        <v>0</v>
      </c>
      <c r="BL850" s="128" t="s">
        <v>263</v>
      </c>
      <c r="BM850" s="128" t="s">
        <v>1580</v>
      </c>
    </row>
    <row r="851" spans="2:65" s="140" customFormat="1" ht="25.5" customHeight="1">
      <c r="B851" s="141"/>
      <c r="C851" s="227" t="s">
        <v>1581</v>
      </c>
      <c r="D851" s="227" t="s">
        <v>198</v>
      </c>
      <c r="E851" s="228" t="s">
        <v>1582</v>
      </c>
      <c r="F851" s="229" t="s">
        <v>1583</v>
      </c>
      <c r="G851" s="230" t="s">
        <v>304</v>
      </c>
      <c r="H851" s="231">
        <v>34.5</v>
      </c>
      <c r="I851" s="26"/>
      <c r="J851" s="232">
        <f t="shared" si="40"/>
        <v>0</v>
      </c>
      <c r="K851" s="229" t="s">
        <v>5</v>
      </c>
      <c r="L851" s="141"/>
      <c r="M851" s="233" t="s">
        <v>5</v>
      </c>
      <c r="N851" s="234" t="s">
        <v>42</v>
      </c>
      <c r="O851" s="142"/>
      <c r="P851" s="235">
        <f t="shared" si="41"/>
        <v>0</v>
      </c>
      <c r="Q851" s="235">
        <v>0</v>
      </c>
      <c r="R851" s="235">
        <f t="shared" si="42"/>
        <v>0</v>
      </c>
      <c r="S851" s="235">
        <v>0</v>
      </c>
      <c r="T851" s="236">
        <f t="shared" si="43"/>
        <v>0</v>
      </c>
      <c r="AR851" s="128" t="s">
        <v>263</v>
      </c>
      <c r="AT851" s="128" t="s">
        <v>198</v>
      </c>
      <c r="AU851" s="128" t="s">
        <v>80</v>
      </c>
      <c r="AY851" s="128" t="s">
        <v>196</v>
      </c>
      <c r="BE851" s="237">
        <f t="shared" si="44"/>
        <v>0</v>
      </c>
      <c r="BF851" s="237">
        <f t="shared" si="45"/>
        <v>0</v>
      </c>
      <c r="BG851" s="237">
        <f t="shared" si="46"/>
        <v>0</v>
      </c>
      <c r="BH851" s="237">
        <f t="shared" si="47"/>
        <v>0</v>
      </c>
      <c r="BI851" s="237">
        <f t="shared" si="48"/>
        <v>0</v>
      </c>
      <c r="BJ851" s="128" t="s">
        <v>78</v>
      </c>
      <c r="BK851" s="237">
        <f t="shared" si="49"/>
        <v>0</v>
      </c>
      <c r="BL851" s="128" t="s">
        <v>263</v>
      </c>
      <c r="BM851" s="128" t="s">
        <v>1584</v>
      </c>
    </row>
    <row r="852" spans="2:65" s="140" customFormat="1" ht="16.5" customHeight="1">
      <c r="B852" s="141"/>
      <c r="C852" s="266" t="s">
        <v>1104</v>
      </c>
      <c r="D852" s="266" t="s">
        <v>297</v>
      </c>
      <c r="E852" s="267" t="s">
        <v>1585</v>
      </c>
      <c r="F852" s="268" t="s">
        <v>1586</v>
      </c>
      <c r="G852" s="269" t="s">
        <v>285</v>
      </c>
      <c r="H852" s="270">
        <v>1.332</v>
      </c>
      <c r="I852" s="30"/>
      <c r="J852" s="271">
        <f t="shared" si="40"/>
        <v>0</v>
      </c>
      <c r="K852" s="268" t="s">
        <v>5</v>
      </c>
      <c r="L852" s="272"/>
      <c r="M852" s="273" t="s">
        <v>5</v>
      </c>
      <c r="N852" s="274" t="s">
        <v>42</v>
      </c>
      <c r="O852" s="142"/>
      <c r="P852" s="235">
        <f t="shared" si="41"/>
        <v>0</v>
      </c>
      <c r="Q852" s="235">
        <v>0</v>
      </c>
      <c r="R852" s="235">
        <f t="shared" si="42"/>
        <v>0</v>
      </c>
      <c r="S852" s="235">
        <v>0</v>
      </c>
      <c r="T852" s="236">
        <f t="shared" si="43"/>
        <v>0</v>
      </c>
      <c r="AR852" s="128" t="s">
        <v>305</v>
      </c>
      <c r="AT852" s="128" t="s">
        <v>297</v>
      </c>
      <c r="AU852" s="128" t="s">
        <v>80</v>
      </c>
      <c r="AY852" s="128" t="s">
        <v>196</v>
      </c>
      <c r="BE852" s="237">
        <f t="shared" si="44"/>
        <v>0</v>
      </c>
      <c r="BF852" s="237">
        <f t="shared" si="45"/>
        <v>0</v>
      </c>
      <c r="BG852" s="237">
        <f t="shared" si="46"/>
        <v>0</v>
      </c>
      <c r="BH852" s="237">
        <f t="shared" si="47"/>
        <v>0</v>
      </c>
      <c r="BI852" s="237">
        <f t="shared" si="48"/>
        <v>0</v>
      </c>
      <c r="BJ852" s="128" t="s">
        <v>78</v>
      </c>
      <c r="BK852" s="237">
        <f t="shared" si="49"/>
        <v>0</v>
      </c>
      <c r="BL852" s="128" t="s">
        <v>263</v>
      </c>
      <c r="BM852" s="128" t="s">
        <v>1587</v>
      </c>
    </row>
    <row r="853" spans="2:65" s="140" customFormat="1" ht="16.5" customHeight="1">
      <c r="B853" s="141"/>
      <c r="C853" s="266" t="s">
        <v>1588</v>
      </c>
      <c r="D853" s="266" t="s">
        <v>297</v>
      </c>
      <c r="E853" s="267" t="s">
        <v>1589</v>
      </c>
      <c r="F853" s="268" t="s">
        <v>1590</v>
      </c>
      <c r="G853" s="269" t="s">
        <v>285</v>
      </c>
      <c r="H853" s="270">
        <v>0.112</v>
      </c>
      <c r="I853" s="30"/>
      <c r="J853" s="271">
        <f t="shared" si="40"/>
        <v>0</v>
      </c>
      <c r="K853" s="268" t="s">
        <v>202</v>
      </c>
      <c r="L853" s="272"/>
      <c r="M853" s="273" t="s">
        <v>5</v>
      </c>
      <c r="N853" s="274" t="s">
        <v>42</v>
      </c>
      <c r="O853" s="142"/>
      <c r="P853" s="235">
        <f t="shared" si="41"/>
        <v>0</v>
      </c>
      <c r="Q853" s="235">
        <v>1</v>
      </c>
      <c r="R853" s="235">
        <f t="shared" si="42"/>
        <v>0.112</v>
      </c>
      <c r="S853" s="235">
        <v>0</v>
      </c>
      <c r="T853" s="236">
        <f t="shared" si="43"/>
        <v>0</v>
      </c>
      <c r="AR853" s="128" t="s">
        <v>305</v>
      </c>
      <c r="AT853" s="128" t="s">
        <v>297</v>
      </c>
      <c r="AU853" s="128" t="s">
        <v>80</v>
      </c>
      <c r="AY853" s="128" t="s">
        <v>196</v>
      </c>
      <c r="BE853" s="237">
        <f t="shared" si="44"/>
        <v>0</v>
      </c>
      <c r="BF853" s="237">
        <f t="shared" si="45"/>
        <v>0</v>
      </c>
      <c r="BG853" s="237">
        <f t="shared" si="46"/>
        <v>0</v>
      </c>
      <c r="BH853" s="237">
        <f t="shared" si="47"/>
        <v>0</v>
      </c>
      <c r="BI853" s="237">
        <f t="shared" si="48"/>
        <v>0</v>
      </c>
      <c r="BJ853" s="128" t="s">
        <v>78</v>
      </c>
      <c r="BK853" s="237">
        <f t="shared" si="49"/>
        <v>0</v>
      </c>
      <c r="BL853" s="128" t="s">
        <v>263</v>
      </c>
      <c r="BM853" s="128" t="s">
        <v>1591</v>
      </c>
    </row>
    <row r="854" spans="2:51" s="243" customFormat="1" ht="13.5">
      <c r="B854" s="242"/>
      <c r="D854" s="238" t="s">
        <v>206</v>
      </c>
      <c r="E854" s="244" t="s">
        <v>5</v>
      </c>
      <c r="F854" s="245" t="s">
        <v>1592</v>
      </c>
      <c r="H854" s="244" t="s">
        <v>5</v>
      </c>
      <c r="I854" s="27"/>
      <c r="L854" s="242"/>
      <c r="M854" s="246"/>
      <c r="N854" s="247"/>
      <c r="O854" s="247"/>
      <c r="P854" s="247"/>
      <c r="Q854" s="247"/>
      <c r="R854" s="247"/>
      <c r="S854" s="247"/>
      <c r="T854" s="248"/>
      <c r="AT854" s="244" t="s">
        <v>206</v>
      </c>
      <c r="AU854" s="244" t="s">
        <v>80</v>
      </c>
      <c r="AV854" s="243" t="s">
        <v>78</v>
      </c>
      <c r="AW854" s="243" t="s">
        <v>34</v>
      </c>
      <c r="AX854" s="243" t="s">
        <v>71</v>
      </c>
      <c r="AY854" s="244" t="s">
        <v>196</v>
      </c>
    </row>
    <row r="855" spans="2:51" s="250" customFormat="1" ht="13.5">
      <c r="B855" s="249"/>
      <c r="D855" s="238" t="s">
        <v>206</v>
      </c>
      <c r="E855" s="251" t="s">
        <v>5</v>
      </c>
      <c r="F855" s="252" t="s">
        <v>1593</v>
      </c>
      <c r="H855" s="253">
        <v>0.112</v>
      </c>
      <c r="I855" s="28"/>
      <c r="L855" s="249"/>
      <c r="M855" s="254"/>
      <c r="N855" s="255"/>
      <c r="O855" s="255"/>
      <c r="P855" s="255"/>
      <c r="Q855" s="255"/>
      <c r="R855" s="255"/>
      <c r="S855" s="255"/>
      <c r="T855" s="256"/>
      <c r="AT855" s="251" t="s">
        <v>206</v>
      </c>
      <c r="AU855" s="251" t="s">
        <v>80</v>
      </c>
      <c r="AV855" s="250" t="s">
        <v>80</v>
      </c>
      <c r="AW855" s="250" t="s">
        <v>34</v>
      </c>
      <c r="AX855" s="250" t="s">
        <v>71</v>
      </c>
      <c r="AY855" s="251" t="s">
        <v>196</v>
      </c>
    </row>
    <row r="856" spans="2:51" s="258" customFormat="1" ht="13.5">
      <c r="B856" s="257"/>
      <c r="D856" s="238" t="s">
        <v>206</v>
      </c>
      <c r="E856" s="259" t="s">
        <v>5</v>
      </c>
      <c r="F856" s="260" t="s">
        <v>209</v>
      </c>
      <c r="H856" s="261">
        <v>0.112</v>
      </c>
      <c r="I856" s="29"/>
      <c r="L856" s="257"/>
      <c r="M856" s="262"/>
      <c r="N856" s="263"/>
      <c r="O856" s="263"/>
      <c r="P856" s="263"/>
      <c r="Q856" s="263"/>
      <c r="R856" s="263"/>
      <c r="S856" s="263"/>
      <c r="T856" s="264"/>
      <c r="AT856" s="259" t="s">
        <v>206</v>
      </c>
      <c r="AU856" s="259" t="s">
        <v>80</v>
      </c>
      <c r="AV856" s="258" t="s">
        <v>203</v>
      </c>
      <c r="AW856" s="258" t="s">
        <v>34</v>
      </c>
      <c r="AX856" s="258" t="s">
        <v>78</v>
      </c>
      <c r="AY856" s="259" t="s">
        <v>196</v>
      </c>
    </row>
    <row r="857" spans="2:65" s="140" customFormat="1" ht="16.5" customHeight="1">
      <c r="B857" s="141"/>
      <c r="C857" s="266" t="s">
        <v>1114</v>
      </c>
      <c r="D857" s="266" t="s">
        <v>297</v>
      </c>
      <c r="E857" s="267" t="s">
        <v>1594</v>
      </c>
      <c r="F857" s="268" t="s">
        <v>1595</v>
      </c>
      <c r="G857" s="269" t="s">
        <v>285</v>
      </c>
      <c r="H857" s="270">
        <v>1.816</v>
      </c>
      <c r="I857" s="30"/>
      <c r="J857" s="271">
        <f>ROUND(I857*H857,2)</f>
        <v>0</v>
      </c>
      <c r="K857" s="268" t="s">
        <v>202</v>
      </c>
      <c r="L857" s="272"/>
      <c r="M857" s="273" t="s">
        <v>5</v>
      </c>
      <c r="N857" s="274" t="s">
        <v>42</v>
      </c>
      <c r="O857" s="142"/>
      <c r="P857" s="235">
        <f>O857*H857</f>
        <v>0</v>
      </c>
      <c r="Q857" s="235">
        <v>1</v>
      </c>
      <c r="R857" s="235">
        <f>Q857*H857</f>
        <v>1.816</v>
      </c>
      <c r="S857" s="235">
        <v>0</v>
      </c>
      <c r="T857" s="236">
        <f>S857*H857</f>
        <v>0</v>
      </c>
      <c r="AR857" s="128" t="s">
        <v>305</v>
      </c>
      <c r="AT857" s="128" t="s">
        <v>297</v>
      </c>
      <c r="AU857" s="128" t="s">
        <v>80</v>
      </c>
      <c r="AY857" s="128" t="s">
        <v>196</v>
      </c>
      <c r="BE857" s="237">
        <f>IF(N857="základní",J857,0)</f>
        <v>0</v>
      </c>
      <c r="BF857" s="237">
        <f>IF(N857="snížená",J857,0)</f>
        <v>0</v>
      </c>
      <c r="BG857" s="237">
        <f>IF(N857="zákl. přenesená",J857,0)</f>
        <v>0</v>
      </c>
      <c r="BH857" s="237">
        <f>IF(N857="sníž. přenesená",J857,0)</f>
        <v>0</v>
      </c>
      <c r="BI857" s="237">
        <f>IF(N857="nulová",J857,0)</f>
        <v>0</v>
      </c>
      <c r="BJ857" s="128" t="s">
        <v>78</v>
      </c>
      <c r="BK857" s="237">
        <f>ROUND(I857*H857,2)</f>
        <v>0</v>
      </c>
      <c r="BL857" s="128" t="s">
        <v>263</v>
      </c>
      <c r="BM857" s="128" t="s">
        <v>1596</v>
      </c>
    </row>
    <row r="858" spans="2:51" s="243" customFormat="1" ht="13.5">
      <c r="B858" s="242"/>
      <c r="D858" s="238" t="s">
        <v>206</v>
      </c>
      <c r="E858" s="244" t="s">
        <v>5</v>
      </c>
      <c r="F858" s="245" t="s">
        <v>1592</v>
      </c>
      <c r="H858" s="244" t="s">
        <v>5</v>
      </c>
      <c r="I858" s="27"/>
      <c r="L858" s="242"/>
      <c r="M858" s="246"/>
      <c r="N858" s="247"/>
      <c r="O858" s="247"/>
      <c r="P858" s="247"/>
      <c r="Q858" s="247"/>
      <c r="R858" s="247"/>
      <c r="S858" s="247"/>
      <c r="T858" s="248"/>
      <c r="AT858" s="244" t="s">
        <v>206</v>
      </c>
      <c r="AU858" s="244" t="s">
        <v>80</v>
      </c>
      <c r="AV858" s="243" t="s">
        <v>78</v>
      </c>
      <c r="AW858" s="243" t="s">
        <v>34</v>
      </c>
      <c r="AX858" s="243" t="s">
        <v>71</v>
      </c>
      <c r="AY858" s="244" t="s">
        <v>196</v>
      </c>
    </row>
    <row r="859" spans="2:51" s="250" customFormat="1" ht="13.5">
      <c r="B859" s="249"/>
      <c r="D859" s="238" t="s">
        <v>206</v>
      </c>
      <c r="E859" s="251" t="s">
        <v>5</v>
      </c>
      <c r="F859" s="252" t="s">
        <v>1597</v>
      </c>
      <c r="H859" s="253">
        <v>1.816</v>
      </c>
      <c r="I859" s="28"/>
      <c r="L859" s="249"/>
      <c r="M859" s="254"/>
      <c r="N859" s="255"/>
      <c r="O859" s="255"/>
      <c r="P859" s="255"/>
      <c r="Q859" s="255"/>
      <c r="R859" s="255"/>
      <c r="S859" s="255"/>
      <c r="T859" s="256"/>
      <c r="AT859" s="251" t="s">
        <v>206</v>
      </c>
      <c r="AU859" s="251" t="s">
        <v>80</v>
      </c>
      <c r="AV859" s="250" t="s">
        <v>80</v>
      </c>
      <c r="AW859" s="250" t="s">
        <v>34</v>
      </c>
      <c r="AX859" s="250" t="s">
        <v>71</v>
      </c>
      <c r="AY859" s="251" t="s">
        <v>196</v>
      </c>
    </row>
    <row r="860" spans="2:51" s="258" customFormat="1" ht="13.5">
      <c r="B860" s="257"/>
      <c r="D860" s="238" t="s">
        <v>206</v>
      </c>
      <c r="E860" s="259" t="s">
        <v>5</v>
      </c>
      <c r="F860" s="260" t="s">
        <v>209</v>
      </c>
      <c r="H860" s="261">
        <v>1.816</v>
      </c>
      <c r="I860" s="29"/>
      <c r="L860" s="257"/>
      <c r="M860" s="262"/>
      <c r="N860" s="263"/>
      <c r="O860" s="263"/>
      <c r="P860" s="263"/>
      <c r="Q860" s="263"/>
      <c r="R860" s="263"/>
      <c r="S860" s="263"/>
      <c r="T860" s="264"/>
      <c r="AT860" s="259" t="s">
        <v>206</v>
      </c>
      <c r="AU860" s="259" t="s">
        <v>80</v>
      </c>
      <c r="AV860" s="258" t="s">
        <v>203</v>
      </c>
      <c r="AW860" s="258" t="s">
        <v>34</v>
      </c>
      <c r="AX860" s="258" t="s">
        <v>78</v>
      </c>
      <c r="AY860" s="259" t="s">
        <v>196</v>
      </c>
    </row>
    <row r="861" spans="2:65" s="140" customFormat="1" ht="16.5" customHeight="1">
      <c r="B861" s="141"/>
      <c r="C861" s="266" t="s">
        <v>1598</v>
      </c>
      <c r="D861" s="266" t="s">
        <v>297</v>
      </c>
      <c r="E861" s="267" t="s">
        <v>1599</v>
      </c>
      <c r="F861" s="268" t="s">
        <v>1600</v>
      </c>
      <c r="G861" s="269" t="s">
        <v>285</v>
      </c>
      <c r="H861" s="270">
        <v>0.915</v>
      </c>
      <c r="I861" s="30"/>
      <c r="J861" s="271">
        <f>ROUND(I861*H861,2)</f>
        <v>0</v>
      </c>
      <c r="K861" s="268" t="s">
        <v>202</v>
      </c>
      <c r="L861" s="272"/>
      <c r="M861" s="273" t="s">
        <v>5</v>
      </c>
      <c r="N861" s="274" t="s">
        <v>42</v>
      </c>
      <c r="O861" s="142"/>
      <c r="P861" s="235">
        <f>O861*H861</f>
        <v>0</v>
      </c>
      <c r="Q861" s="235">
        <v>1</v>
      </c>
      <c r="R861" s="235">
        <f>Q861*H861</f>
        <v>0.915</v>
      </c>
      <c r="S861" s="235">
        <v>0</v>
      </c>
      <c r="T861" s="236">
        <f>S861*H861</f>
        <v>0</v>
      </c>
      <c r="AR861" s="128" t="s">
        <v>305</v>
      </c>
      <c r="AT861" s="128" t="s">
        <v>297</v>
      </c>
      <c r="AU861" s="128" t="s">
        <v>80</v>
      </c>
      <c r="AY861" s="128" t="s">
        <v>196</v>
      </c>
      <c r="BE861" s="237">
        <f>IF(N861="základní",J861,0)</f>
        <v>0</v>
      </c>
      <c r="BF861" s="237">
        <f>IF(N861="snížená",J861,0)</f>
        <v>0</v>
      </c>
      <c r="BG861" s="237">
        <f>IF(N861="zákl. přenesená",J861,0)</f>
        <v>0</v>
      </c>
      <c r="BH861" s="237">
        <f>IF(N861="sníž. přenesená",J861,0)</f>
        <v>0</v>
      </c>
      <c r="BI861" s="237">
        <f>IF(N861="nulová",J861,0)</f>
        <v>0</v>
      </c>
      <c r="BJ861" s="128" t="s">
        <v>78</v>
      </c>
      <c r="BK861" s="237">
        <f>ROUND(I861*H861,2)</f>
        <v>0</v>
      </c>
      <c r="BL861" s="128" t="s">
        <v>263</v>
      </c>
      <c r="BM861" s="128" t="s">
        <v>1601</v>
      </c>
    </row>
    <row r="862" spans="2:51" s="243" customFormat="1" ht="13.5">
      <c r="B862" s="242"/>
      <c r="D862" s="238" t="s">
        <v>206</v>
      </c>
      <c r="E862" s="244" t="s">
        <v>5</v>
      </c>
      <c r="F862" s="245" t="s">
        <v>1592</v>
      </c>
      <c r="H862" s="244" t="s">
        <v>5</v>
      </c>
      <c r="I862" s="27"/>
      <c r="L862" s="242"/>
      <c r="M862" s="246"/>
      <c r="N862" s="247"/>
      <c r="O862" s="247"/>
      <c r="P862" s="247"/>
      <c r="Q862" s="247"/>
      <c r="R862" s="247"/>
      <c r="S862" s="247"/>
      <c r="T862" s="248"/>
      <c r="AT862" s="244" t="s">
        <v>206</v>
      </c>
      <c r="AU862" s="244" t="s">
        <v>80</v>
      </c>
      <c r="AV862" s="243" t="s">
        <v>78</v>
      </c>
      <c r="AW862" s="243" t="s">
        <v>34</v>
      </c>
      <c r="AX862" s="243" t="s">
        <v>71</v>
      </c>
      <c r="AY862" s="244" t="s">
        <v>196</v>
      </c>
    </row>
    <row r="863" spans="2:51" s="250" customFormat="1" ht="13.5">
      <c r="B863" s="249"/>
      <c r="D863" s="238" t="s">
        <v>206</v>
      </c>
      <c r="E863" s="251" t="s">
        <v>5</v>
      </c>
      <c r="F863" s="252" t="s">
        <v>1602</v>
      </c>
      <c r="H863" s="253">
        <v>0.915</v>
      </c>
      <c r="I863" s="28"/>
      <c r="L863" s="249"/>
      <c r="M863" s="254"/>
      <c r="N863" s="255"/>
      <c r="O863" s="255"/>
      <c r="P863" s="255"/>
      <c r="Q863" s="255"/>
      <c r="R863" s="255"/>
      <c r="S863" s="255"/>
      <c r="T863" s="256"/>
      <c r="AT863" s="251" t="s">
        <v>206</v>
      </c>
      <c r="AU863" s="251" t="s">
        <v>80</v>
      </c>
      <c r="AV863" s="250" t="s">
        <v>80</v>
      </c>
      <c r="AW863" s="250" t="s">
        <v>34</v>
      </c>
      <c r="AX863" s="250" t="s">
        <v>71</v>
      </c>
      <c r="AY863" s="251" t="s">
        <v>196</v>
      </c>
    </row>
    <row r="864" spans="2:51" s="258" customFormat="1" ht="13.5">
      <c r="B864" s="257"/>
      <c r="D864" s="238" t="s">
        <v>206</v>
      </c>
      <c r="E864" s="259" t="s">
        <v>5</v>
      </c>
      <c r="F864" s="260" t="s">
        <v>209</v>
      </c>
      <c r="H864" s="261">
        <v>0.915</v>
      </c>
      <c r="I864" s="29"/>
      <c r="L864" s="257"/>
      <c r="M864" s="262"/>
      <c r="N864" s="263"/>
      <c r="O864" s="263"/>
      <c r="P864" s="263"/>
      <c r="Q864" s="263"/>
      <c r="R864" s="263"/>
      <c r="S864" s="263"/>
      <c r="T864" s="264"/>
      <c r="AT864" s="259" t="s">
        <v>206</v>
      </c>
      <c r="AU864" s="259" t="s">
        <v>80</v>
      </c>
      <c r="AV864" s="258" t="s">
        <v>203</v>
      </c>
      <c r="AW864" s="258" t="s">
        <v>34</v>
      </c>
      <c r="AX864" s="258" t="s">
        <v>78</v>
      </c>
      <c r="AY864" s="259" t="s">
        <v>196</v>
      </c>
    </row>
    <row r="865" spans="2:65" s="140" customFormat="1" ht="16.5" customHeight="1">
      <c r="B865" s="141"/>
      <c r="C865" s="266" t="s">
        <v>1122</v>
      </c>
      <c r="D865" s="266" t="s">
        <v>297</v>
      </c>
      <c r="E865" s="267" t="s">
        <v>1603</v>
      </c>
      <c r="F865" s="268" t="s">
        <v>1604</v>
      </c>
      <c r="G865" s="269" t="s">
        <v>285</v>
      </c>
      <c r="H865" s="270">
        <v>0.53</v>
      </c>
      <c r="I865" s="30"/>
      <c r="J865" s="271">
        <f>ROUND(I865*H865,2)</f>
        <v>0</v>
      </c>
      <c r="K865" s="268" t="s">
        <v>202</v>
      </c>
      <c r="L865" s="272"/>
      <c r="M865" s="273" t="s">
        <v>5</v>
      </c>
      <c r="N865" s="274" t="s">
        <v>42</v>
      </c>
      <c r="O865" s="142"/>
      <c r="P865" s="235">
        <f>O865*H865</f>
        <v>0</v>
      </c>
      <c r="Q865" s="235">
        <v>1</v>
      </c>
      <c r="R865" s="235">
        <f>Q865*H865</f>
        <v>0.53</v>
      </c>
      <c r="S865" s="235">
        <v>0</v>
      </c>
      <c r="T865" s="236">
        <f>S865*H865</f>
        <v>0</v>
      </c>
      <c r="AR865" s="128" t="s">
        <v>305</v>
      </c>
      <c r="AT865" s="128" t="s">
        <v>297</v>
      </c>
      <c r="AU865" s="128" t="s">
        <v>80</v>
      </c>
      <c r="AY865" s="128" t="s">
        <v>196</v>
      </c>
      <c r="BE865" s="237">
        <f>IF(N865="základní",J865,0)</f>
        <v>0</v>
      </c>
      <c r="BF865" s="237">
        <f>IF(N865="snížená",J865,0)</f>
        <v>0</v>
      </c>
      <c r="BG865" s="237">
        <f>IF(N865="zákl. přenesená",J865,0)</f>
        <v>0</v>
      </c>
      <c r="BH865" s="237">
        <f>IF(N865="sníž. přenesená",J865,0)</f>
        <v>0</v>
      </c>
      <c r="BI865" s="237">
        <f>IF(N865="nulová",J865,0)</f>
        <v>0</v>
      </c>
      <c r="BJ865" s="128" t="s">
        <v>78</v>
      </c>
      <c r="BK865" s="237">
        <f>ROUND(I865*H865,2)</f>
        <v>0</v>
      </c>
      <c r="BL865" s="128" t="s">
        <v>263</v>
      </c>
      <c r="BM865" s="128" t="s">
        <v>1605</v>
      </c>
    </row>
    <row r="866" spans="2:47" s="140" customFormat="1" ht="27">
      <c r="B866" s="141"/>
      <c r="D866" s="238" t="s">
        <v>435</v>
      </c>
      <c r="F866" s="239" t="s">
        <v>1606</v>
      </c>
      <c r="I866" s="22"/>
      <c r="L866" s="141"/>
      <c r="M866" s="240"/>
      <c r="N866" s="142"/>
      <c r="O866" s="142"/>
      <c r="P866" s="142"/>
      <c r="Q866" s="142"/>
      <c r="R866" s="142"/>
      <c r="S866" s="142"/>
      <c r="T866" s="241"/>
      <c r="AT866" s="128" t="s">
        <v>435</v>
      </c>
      <c r="AU866" s="128" t="s">
        <v>80</v>
      </c>
    </row>
    <row r="867" spans="2:65" s="140" customFormat="1" ht="16.5" customHeight="1">
      <c r="B867" s="141"/>
      <c r="C867" s="266" t="s">
        <v>1607</v>
      </c>
      <c r="D867" s="266" t="s">
        <v>297</v>
      </c>
      <c r="E867" s="267" t="s">
        <v>1608</v>
      </c>
      <c r="F867" s="268" t="s">
        <v>1609</v>
      </c>
      <c r="G867" s="269" t="s">
        <v>285</v>
      </c>
      <c r="H867" s="270">
        <v>0.031</v>
      </c>
      <c r="I867" s="30"/>
      <c r="J867" s="271">
        <f>ROUND(I867*H867,2)</f>
        <v>0</v>
      </c>
      <c r="K867" s="268" t="s">
        <v>5</v>
      </c>
      <c r="L867" s="272"/>
      <c r="M867" s="273" t="s">
        <v>5</v>
      </c>
      <c r="N867" s="274" t="s">
        <v>42</v>
      </c>
      <c r="O867" s="142"/>
      <c r="P867" s="235">
        <f>O867*H867</f>
        <v>0</v>
      </c>
      <c r="Q867" s="235">
        <v>0</v>
      </c>
      <c r="R867" s="235">
        <f>Q867*H867</f>
        <v>0</v>
      </c>
      <c r="S867" s="235">
        <v>0</v>
      </c>
      <c r="T867" s="236">
        <f>S867*H867</f>
        <v>0</v>
      </c>
      <c r="AR867" s="128" t="s">
        <v>305</v>
      </c>
      <c r="AT867" s="128" t="s">
        <v>297</v>
      </c>
      <c r="AU867" s="128" t="s">
        <v>80</v>
      </c>
      <c r="AY867" s="128" t="s">
        <v>196</v>
      </c>
      <c r="BE867" s="237">
        <f>IF(N867="základní",J867,0)</f>
        <v>0</v>
      </c>
      <c r="BF867" s="237">
        <f>IF(N867="snížená",J867,0)</f>
        <v>0</v>
      </c>
      <c r="BG867" s="237">
        <f>IF(N867="zákl. přenesená",J867,0)</f>
        <v>0</v>
      </c>
      <c r="BH867" s="237">
        <f>IF(N867="sníž. přenesená",J867,0)</f>
        <v>0</v>
      </c>
      <c r="BI867" s="237">
        <f>IF(N867="nulová",J867,0)</f>
        <v>0</v>
      </c>
      <c r="BJ867" s="128" t="s">
        <v>78</v>
      </c>
      <c r="BK867" s="237">
        <f>ROUND(I867*H867,2)</f>
        <v>0</v>
      </c>
      <c r="BL867" s="128" t="s">
        <v>263</v>
      </c>
      <c r="BM867" s="128" t="s">
        <v>1610</v>
      </c>
    </row>
    <row r="868" spans="2:65" s="140" customFormat="1" ht="16.5" customHeight="1">
      <c r="B868" s="141"/>
      <c r="C868" s="266" t="s">
        <v>1094</v>
      </c>
      <c r="D868" s="266" t="s">
        <v>297</v>
      </c>
      <c r="E868" s="267" t="s">
        <v>1611</v>
      </c>
      <c r="F868" s="268" t="s">
        <v>1612</v>
      </c>
      <c r="G868" s="269" t="s">
        <v>285</v>
      </c>
      <c r="H868" s="270">
        <v>0.054</v>
      </c>
      <c r="I868" s="30"/>
      <c r="J868" s="271">
        <f>ROUND(I868*H868,2)</f>
        <v>0</v>
      </c>
      <c r="K868" s="268" t="s">
        <v>202</v>
      </c>
      <c r="L868" s="272"/>
      <c r="M868" s="273" t="s">
        <v>5</v>
      </c>
      <c r="N868" s="274" t="s">
        <v>42</v>
      </c>
      <c r="O868" s="142"/>
      <c r="P868" s="235">
        <f>O868*H868</f>
        <v>0</v>
      </c>
      <c r="Q868" s="235">
        <v>1</v>
      </c>
      <c r="R868" s="235">
        <f>Q868*H868</f>
        <v>0.054</v>
      </c>
      <c r="S868" s="235">
        <v>0</v>
      </c>
      <c r="T868" s="236">
        <f>S868*H868</f>
        <v>0</v>
      </c>
      <c r="AR868" s="128" t="s">
        <v>305</v>
      </c>
      <c r="AT868" s="128" t="s">
        <v>297</v>
      </c>
      <c r="AU868" s="128" t="s">
        <v>80</v>
      </c>
      <c r="AY868" s="128" t="s">
        <v>196</v>
      </c>
      <c r="BE868" s="237">
        <f>IF(N868="základní",J868,0)</f>
        <v>0</v>
      </c>
      <c r="BF868" s="237">
        <f>IF(N868="snížená",J868,0)</f>
        <v>0</v>
      </c>
      <c r="BG868" s="237">
        <f>IF(N868="zákl. přenesená",J868,0)</f>
        <v>0</v>
      </c>
      <c r="BH868" s="237">
        <f>IF(N868="sníž. přenesená",J868,0)</f>
        <v>0</v>
      </c>
      <c r="BI868" s="237">
        <f>IF(N868="nulová",J868,0)</f>
        <v>0</v>
      </c>
      <c r="BJ868" s="128" t="s">
        <v>78</v>
      </c>
      <c r="BK868" s="237">
        <f>ROUND(I868*H868,2)</f>
        <v>0</v>
      </c>
      <c r="BL868" s="128" t="s">
        <v>263</v>
      </c>
      <c r="BM868" s="128" t="s">
        <v>1613</v>
      </c>
    </row>
    <row r="869" spans="2:47" s="140" customFormat="1" ht="27">
      <c r="B869" s="141"/>
      <c r="D869" s="238" t="s">
        <v>435</v>
      </c>
      <c r="F869" s="239" t="s">
        <v>1614</v>
      </c>
      <c r="I869" s="22"/>
      <c r="L869" s="141"/>
      <c r="M869" s="240"/>
      <c r="N869" s="142"/>
      <c r="O869" s="142"/>
      <c r="P869" s="142"/>
      <c r="Q869" s="142"/>
      <c r="R869" s="142"/>
      <c r="S869" s="142"/>
      <c r="T869" s="241"/>
      <c r="AT869" s="128" t="s">
        <v>435</v>
      </c>
      <c r="AU869" s="128" t="s">
        <v>80</v>
      </c>
    </row>
    <row r="870" spans="2:65" s="140" customFormat="1" ht="16.5" customHeight="1">
      <c r="B870" s="141"/>
      <c r="C870" s="266" t="s">
        <v>1615</v>
      </c>
      <c r="D870" s="266" t="s">
        <v>297</v>
      </c>
      <c r="E870" s="267" t="s">
        <v>1616</v>
      </c>
      <c r="F870" s="268" t="s">
        <v>1617</v>
      </c>
      <c r="G870" s="269" t="s">
        <v>285</v>
      </c>
      <c r="H870" s="270">
        <v>1.79</v>
      </c>
      <c r="I870" s="30"/>
      <c r="J870" s="271">
        <f>ROUND(I870*H870,2)</f>
        <v>0</v>
      </c>
      <c r="K870" s="268" t="s">
        <v>202</v>
      </c>
      <c r="L870" s="272"/>
      <c r="M870" s="273" t="s">
        <v>5</v>
      </c>
      <c r="N870" s="274" t="s">
        <v>42</v>
      </c>
      <c r="O870" s="142"/>
      <c r="P870" s="235">
        <f>O870*H870</f>
        <v>0</v>
      </c>
      <c r="Q870" s="235">
        <v>1</v>
      </c>
      <c r="R870" s="235">
        <f>Q870*H870</f>
        <v>1.79</v>
      </c>
      <c r="S870" s="235">
        <v>0</v>
      </c>
      <c r="T870" s="236">
        <f>S870*H870</f>
        <v>0</v>
      </c>
      <c r="AR870" s="128" t="s">
        <v>305</v>
      </c>
      <c r="AT870" s="128" t="s">
        <v>297</v>
      </c>
      <c r="AU870" s="128" t="s">
        <v>80</v>
      </c>
      <c r="AY870" s="128" t="s">
        <v>196</v>
      </c>
      <c r="BE870" s="237">
        <f>IF(N870="základní",J870,0)</f>
        <v>0</v>
      </c>
      <c r="BF870" s="237">
        <f>IF(N870="snížená",J870,0)</f>
        <v>0</v>
      </c>
      <c r="BG870" s="237">
        <f>IF(N870="zákl. přenesená",J870,0)</f>
        <v>0</v>
      </c>
      <c r="BH870" s="237">
        <f>IF(N870="sníž. přenesená",J870,0)</f>
        <v>0</v>
      </c>
      <c r="BI870" s="237">
        <f>IF(N870="nulová",J870,0)</f>
        <v>0</v>
      </c>
      <c r="BJ870" s="128" t="s">
        <v>78</v>
      </c>
      <c r="BK870" s="237">
        <f>ROUND(I870*H870,2)</f>
        <v>0</v>
      </c>
      <c r="BL870" s="128" t="s">
        <v>263</v>
      </c>
      <c r="BM870" s="128" t="s">
        <v>1618</v>
      </c>
    </row>
    <row r="871" spans="2:47" s="140" customFormat="1" ht="27">
      <c r="B871" s="141"/>
      <c r="D871" s="238" t="s">
        <v>435</v>
      </c>
      <c r="F871" s="239" t="s">
        <v>1619</v>
      </c>
      <c r="I871" s="22"/>
      <c r="L871" s="141"/>
      <c r="M871" s="240"/>
      <c r="N871" s="142"/>
      <c r="O871" s="142"/>
      <c r="P871" s="142"/>
      <c r="Q871" s="142"/>
      <c r="R871" s="142"/>
      <c r="S871" s="142"/>
      <c r="T871" s="241"/>
      <c r="AT871" s="128" t="s">
        <v>435</v>
      </c>
      <c r="AU871" s="128" t="s">
        <v>80</v>
      </c>
    </row>
    <row r="872" spans="2:65" s="140" customFormat="1" ht="38.25" customHeight="1">
      <c r="B872" s="141"/>
      <c r="C872" s="227" t="s">
        <v>1111</v>
      </c>
      <c r="D872" s="227" t="s">
        <v>198</v>
      </c>
      <c r="E872" s="228" t="s">
        <v>1620</v>
      </c>
      <c r="F872" s="229" t="s">
        <v>1621</v>
      </c>
      <c r="G872" s="230" t="s">
        <v>285</v>
      </c>
      <c r="H872" s="231">
        <v>7.999</v>
      </c>
      <c r="I872" s="26"/>
      <c r="J872" s="232">
        <f>ROUND(I872*H872,2)</f>
        <v>0</v>
      </c>
      <c r="K872" s="229" t="s">
        <v>202</v>
      </c>
      <c r="L872" s="141"/>
      <c r="M872" s="233" t="s">
        <v>5</v>
      </c>
      <c r="N872" s="234" t="s">
        <v>42</v>
      </c>
      <c r="O872" s="142"/>
      <c r="P872" s="235">
        <f>O872*H872</f>
        <v>0</v>
      </c>
      <c r="Q872" s="235">
        <v>0</v>
      </c>
      <c r="R872" s="235">
        <f>Q872*H872</f>
        <v>0</v>
      </c>
      <c r="S872" s="235">
        <v>0</v>
      </c>
      <c r="T872" s="236">
        <f>S872*H872</f>
        <v>0</v>
      </c>
      <c r="AR872" s="128" t="s">
        <v>263</v>
      </c>
      <c r="AT872" s="128" t="s">
        <v>198</v>
      </c>
      <c r="AU872" s="128" t="s">
        <v>80</v>
      </c>
      <c r="AY872" s="128" t="s">
        <v>196</v>
      </c>
      <c r="BE872" s="237">
        <f>IF(N872="základní",J872,0)</f>
        <v>0</v>
      </c>
      <c r="BF872" s="237">
        <f>IF(N872="snížená",J872,0)</f>
        <v>0</v>
      </c>
      <c r="BG872" s="237">
        <f>IF(N872="zákl. přenesená",J872,0)</f>
        <v>0</v>
      </c>
      <c r="BH872" s="237">
        <f>IF(N872="sníž. přenesená",J872,0)</f>
        <v>0</v>
      </c>
      <c r="BI872" s="237">
        <f>IF(N872="nulová",J872,0)</f>
        <v>0</v>
      </c>
      <c r="BJ872" s="128" t="s">
        <v>78</v>
      </c>
      <c r="BK872" s="237">
        <f>ROUND(I872*H872,2)</f>
        <v>0</v>
      </c>
      <c r="BL872" s="128" t="s">
        <v>263</v>
      </c>
      <c r="BM872" s="128" t="s">
        <v>1622</v>
      </c>
    </row>
    <row r="873" spans="2:47" s="140" customFormat="1" ht="148.5">
      <c r="B873" s="141"/>
      <c r="D873" s="238" t="s">
        <v>204</v>
      </c>
      <c r="F873" s="239" t="s">
        <v>1623</v>
      </c>
      <c r="I873" s="22"/>
      <c r="L873" s="141"/>
      <c r="M873" s="240"/>
      <c r="N873" s="142"/>
      <c r="O873" s="142"/>
      <c r="P873" s="142"/>
      <c r="Q873" s="142"/>
      <c r="R873" s="142"/>
      <c r="S873" s="142"/>
      <c r="T873" s="241"/>
      <c r="AT873" s="128" t="s">
        <v>204</v>
      </c>
      <c r="AU873" s="128" t="s">
        <v>80</v>
      </c>
    </row>
    <row r="874" spans="2:63" s="215" customFormat="1" ht="29.85" customHeight="1">
      <c r="B874" s="214"/>
      <c r="D874" s="216" t="s">
        <v>70</v>
      </c>
      <c r="E874" s="225" t="s">
        <v>1624</v>
      </c>
      <c r="F874" s="225" t="s">
        <v>1625</v>
      </c>
      <c r="I874" s="25"/>
      <c r="J874" s="226">
        <f>BK874</f>
        <v>0</v>
      </c>
      <c r="L874" s="214"/>
      <c r="M874" s="219"/>
      <c r="N874" s="220"/>
      <c r="O874" s="220"/>
      <c r="P874" s="221">
        <f>SUM(P875:P890)</f>
        <v>0</v>
      </c>
      <c r="Q874" s="220"/>
      <c r="R874" s="221">
        <f>SUM(R875:R890)</f>
        <v>6.590527309999999</v>
      </c>
      <c r="S874" s="220"/>
      <c r="T874" s="222">
        <f>SUM(T875:T890)</f>
        <v>0</v>
      </c>
      <c r="AR874" s="216" t="s">
        <v>80</v>
      </c>
      <c r="AT874" s="223" t="s">
        <v>70</v>
      </c>
      <c r="AU874" s="223" t="s">
        <v>78</v>
      </c>
      <c r="AY874" s="216" t="s">
        <v>196</v>
      </c>
      <c r="BK874" s="224">
        <f>SUM(BK875:BK890)</f>
        <v>0</v>
      </c>
    </row>
    <row r="875" spans="2:65" s="140" customFormat="1" ht="25.5" customHeight="1">
      <c r="B875" s="141"/>
      <c r="C875" s="227" t="s">
        <v>1626</v>
      </c>
      <c r="D875" s="227" t="s">
        <v>198</v>
      </c>
      <c r="E875" s="228" t="s">
        <v>1627</v>
      </c>
      <c r="F875" s="229" t="s">
        <v>1628</v>
      </c>
      <c r="G875" s="230" t="s">
        <v>304</v>
      </c>
      <c r="H875" s="231">
        <v>76.329</v>
      </c>
      <c r="I875" s="26"/>
      <c r="J875" s="232">
        <f>ROUND(I875*H875,2)</f>
        <v>0</v>
      </c>
      <c r="K875" s="229" t="s">
        <v>202</v>
      </c>
      <c r="L875" s="141"/>
      <c r="M875" s="233" t="s">
        <v>5</v>
      </c>
      <c r="N875" s="234" t="s">
        <v>42</v>
      </c>
      <c r="O875" s="142"/>
      <c r="P875" s="235">
        <f>O875*H875</f>
        <v>0</v>
      </c>
      <c r="Q875" s="235">
        <v>0.00062</v>
      </c>
      <c r="R875" s="235">
        <f>Q875*H875</f>
        <v>0.047323979999999995</v>
      </c>
      <c r="S875" s="235">
        <v>0</v>
      </c>
      <c r="T875" s="236">
        <f>S875*H875</f>
        <v>0</v>
      </c>
      <c r="AR875" s="128" t="s">
        <v>263</v>
      </c>
      <c r="AT875" s="128" t="s">
        <v>198</v>
      </c>
      <c r="AU875" s="128" t="s">
        <v>80</v>
      </c>
      <c r="AY875" s="128" t="s">
        <v>196</v>
      </c>
      <c r="BE875" s="237">
        <f>IF(N875="základní",J875,0)</f>
        <v>0</v>
      </c>
      <c r="BF875" s="237">
        <f>IF(N875="snížená",J875,0)</f>
        <v>0</v>
      </c>
      <c r="BG875" s="237">
        <f>IF(N875="zákl. přenesená",J875,0)</f>
        <v>0</v>
      </c>
      <c r="BH875" s="237">
        <f>IF(N875="sníž. přenesená",J875,0)</f>
        <v>0</v>
      </c>
      <c r="BI875" s="237">
        <f>IF(N875="nulová",J875,0)</f>
        <v>0</v>
      </c>
      <c r="BJ875" s="128" t="s">
        <v>78</v>
      </c>
      <c r="BK875" s="237">
        <f>ROUND(I875*H875,2)</f>
        <v>0</v>
      </c>
      <c r="BL875" s="128" t="s">
        <v>263</v>
      </c>
      <c r="BM875" s="128" t="s">
        <v>1629</v>
      </c>
    </row>
    <row r="876" spans="2:65" s="140" customFormat="1" ht="16.5" customHeight="1">
      <c r="B876" s="141"/>
      <c r="C876" s="227" t="s">
        <v>1126</v>
      </c>
      <c r="D876" s="227" t="s">
        <v>198</v>
      </c>
      <c r="E876" s="228" t="s">
        <v>1630</v>
      </c>
      <c r="F876" s="229" t="s">
        <v>1631</v>
      </c>
      <c r="G876" s="230" t="s">
        <v>330</v>
      </c>
      <c r="H876" s="231">
        <v>181.908</v>
      </c>
      <c r="I876" s="26"/>
      <c r="J876" s="232">
        <f>ROUND(I876*H876,2)</f>
        <v>0</v>
      </c>
      <c r="K876" s="229" t="s">
        <v>202</v>
      </c>
      <c r="L876" s="141"/>
      <c r="M876" s="233" t="s">
        <v>5</v>
      </c>
      <c r="N876" s="234" t="s">
        <v>42</v>
      </c>
      <c r="O876" s="142"/>
      <c r="P876" s="235">
        <f>O876*H876</f>
        <v>0</v>
      </c>
      <c r="Q876" s="235">
        <v>0.0003</v>
      </c>
      <c r="R876" s="235">
        <f>Q876*H876</f>
        <v>0.05457239999999999</v>
      </c>
      <c r="S876" s="235">
        <v>0</v>
      </c>
      <c r="T876" s="236">
        <f>S876*H876</f>
        <v>0</v>
      </c>
      <c r="AR876" s="128" t="s">
        <v>263</v>
      </c>
      <c r="AT876" s="128" t="s">
        <v>198</v>
      </c>
      <c r="AU876" s="128" t="s">
        <v>80</v>
      </c>
      <c r="AY876" s="128" t="s">
        <v>196</v>
      </c>
      <c r="BE876" s="237">
        <f>IF(N876="základní",J876,0)</f>
        <v>0</v>
      </c>
      <c r="BF876" s="237">
        <f>IF(N876="snížená",J876,0)</f>
        <v>0</v>
      </c>
      <c r="BG876" s="237">
        <f>IF(N876="zákl. přenesená",J876,0)</f>
        <v>0</v>
      </c>
      <c r="BH876" s="237">
        <f>IF(N876="sníž. přenesená",J876,0)</f>
        <v>0</v>
      </c>
      <c r="BI876" s="237">
        <f>IF(N876="nulová",J876,0)</f>
        <v>0</v>
      </c>
      <c r="BJ876" s="128" t="s">
        <v>78</v>
      </c>
      <c r="BK876" s="237">
        <f>ROUND(I876*H876,2)</f>
        <v>0</v>
      </c>
      <c r="BL876" s="128" t="s">
        <v>263</v>
      </c>
      <c r="BM876" s="128" t="s">
        <v>1632</v>
      </c>
    </row>
    <row r="877" spans="2:47" s="140" customFormat="1" ht="67.5">
      <c r="B877" s="141"/>
      <c r="D877" s="238" t="s">
        <v>204</v>
      </c>
      <c r="F877" s="239" t="s">
        <v>1633</v>
      </c>
      <c r="I877" s="22"/>
      <c r="L877" s="141"/>
      <c r="M877" s="240"/>
      <c r="N877" s="142"/>
      <c r="O877" s="142"/>
      <c r="P877" s="142"/>
      <c r="Q877" s="142"/>
      <c r="R877" s="142"/>
      <c r="S877" s="142"/>
      <c r="T877" s="241"/>
      <c r="AT877" s="128" t="s">
        <v>204</v>
      </c>
      <c r="AU877" s="128" t="s">
        <v>80</v>
      </c>
    </row>
    <row r="878" spans="2:65" s="140" customFormat="1" ht="16.5" customHeight="1">
      <c r="B878" s="141"/>
      <c r="C878" s="227" t="s">
        <v>1634</v>
      </c>
      <c r="D878" s="227" t="s">
        <v>198</v>
      </c>
      <c r="E878" s="228" t="s">
        <v>1635</v>
      </c>
      <c r="F878" s="229" t="s">
        <v>1636</v>
      </c>
      <c r="G878" s="230" t="s">
        <v>304</v>
      </c>
      <c r="H878" s="231">
        <v>228.127</v>
      </c>
      <c r="I878" s="26"/>
      <c r="J878" s="232">
        <f>ROUND(I878*H878,2)</f>
        <v>0</v>
      </c>
      <c r="K878" s="229" t="s">
        <v>202</v>
      </c>
      <c r="L878" s="141"/>
      <c r="M878" s="233" t="s">
        <v>5</v>
      </c>
      <c r="N878" s="234" t="s">
        <v>42</v>
      </c>
      <c r="O878" s="142"/>
      <c r="P878" s="235">
        <f>O878*H878</f>
        <v>0</v>
      </c>
      <c r="Q878" s="235">
        <v>3E-05</v>
      </c>
      <c r="R878" s="235">
        <f>Q878*H878</f>
        <v>0.0068438100000000005</v>
      </c>
      <c r="S878" s="235">
        <v>0</v>
      </c>
      <c r="T878" s="236">
        <f>S878*H878</f>
        <v>0</v>
      </c>
      <c r="AR878" s="128" t="s">
        <v>263</v>
      </c>
      <c r="AT878" s="128" t="s">
        <v>198</v>
      </c>
      <c r="AU878" s="128" t="s">
        <v>80</v>
      </c>
      <c r="AY878" s="128" t="s">
        <v>196</v>
      </c>
      <c r="BE878" s="237">
        <f>IF(N878="základní",J878,0)</f>
        <v>0</v>
      </c>
      <c r="BF878" s="237">
        <f>IF(N878="snížená",J878,0)</f>
        <v>0</v>
      </c>
      <c r="BG878" s="237">
        <f>IF(N878="zákl. přenesená",J878,0)</f>
        <v>0</v>
      </c>
      <c r="BH878" s="237">
        <f>IF(N878="sníž. přenesená",J878,0)</f>
        <v>0</v>
      </c>
      <c r="BI878" s="237">
        <f>IF(N878="nulová",J878,0)</f>
        <v>0</v>
      </c>
      <c r="BJ878" s="128" t="s">
        <v>78</v>
      </c>
      <c r="BK878" s="237">
        <f>ROUND(I878*H878,2)</f>
        <v>0</v>
      </c>
      <c r="BL878" s="128" t="s">
        <v>263</v>
      </c>
      <c r="BM878" s="128" t="s">
        <v>1637</v>
      </c>
    </row>
    <row r="879" spans="2:47" s="140" customFormat="1" ht="67.5">
      <c r="B879" s="141"/>
      <c r="D879" s="238" t="s">
        <v>204</v>
      </c>
      <c r="F879" s="239" t="s">
        <v>1633</v>
      </c>
      <c r="I879" s="22"/>
      <c r="L879" s="141"/>
      <c r="M879" s="240"/>
      <c r="N879" s="142"/>
      <c r="O879" s="142"/>
      <c r="P879" s="142"/>
      <c r="Q879" s="142"/>
      <c r="R879" s="142"/>
      <c r="S879" s="142"/>
      <c r="T879" s="241"/>
      <c r="AT879" s="128" t="s">
        <v>204</v>
      </c>
      <c r="AU879" s="128" t="s">
        <v>80</v>
      </c>
    </row>
    <row r="880" spans="2:65" s="140" customFormat="1" ht="16.5" customHeight="1">
      <c r="B880" s="141"/>
      <c r="C880" s="227" t="s">
        <v>1068</v>
      </c>
      <c r="D880" s="227" t="s">
        <v>198</v>
      </c>
      <c r="E880" s="228" t="s">
        <v>1638</v>
      </c>
      <c r="F880" s="229" t="s">
        <v>1639</v>
      </c>
      <c r="G880" s="230" t="s">
        <v>330</v>
      </c>
      <c r="H880" s="231">
        <v>181.908</v>
      </c>
      <c r="I880" s="26"/>
      <c r="J880" s="232">
        <f>ROUND(I880*H880,2)</f>
        <v>0</v>
      </c>
      <c r="K880" s="229" t="s">
        <v>202</v>
      </c>
      <c r="L880" s="141"/>
      <c r="M880" s="233" t="s">
        <v>5</v>
      </c>
      <c r="N880" s="234" t="s">
        <v>42</v>
      </c>
      <c r="O880" s="142"/>
      <c r="P880" s="235">
        <f>O880*H880</f>
        <v>0</v>
      </c>
      <c r="Q880" s="235">
        <v>0</v>
      </c>
      <c r="R880" s="235">
        <f>Q880*H880</f>
        <v>0</v>
      </c>
      <c r="S880" s="235">
        <v>0</v>
      </c>
      <c r="T880" s="236">
        <f>S880*H880</f>
        <v>0</v>
      </c>
      <c r="AR880" s="128" t="s">
        <v>263</v>
      </c>
      <c r="AT880" s="128" t="s">
        <v>198</v>
      </c>
      <c r="AU880" s="128" t="s">
        <v>80</v>
      </c>
      <c r="AY880" s="128" t="s">
        <v>196</v>
      </c>
      <c r="BE880" s="237">
        <f>IF(N880="základní",J880,0)</f>
        <v>0</v>
      </c>
      <c r="BF880" s="237">
        <f>IF(N880="snížená",J880,0)</f>
        <v>0</v>
      </c>
      <c r="BG880" s="237">
        <f>IF(N880="zákl. přenesená",J880,0)</f>
        <v>0</v>
      </c>
      <c r="BH880" s="237">
        <f>IF(N880="sníž. přenesená",J880,0)</f>
        <v>0</v>
      </c>
      <c r="BI880" s="237">
        <f>IF(N880="nulová",J880,0)</f>
        <v>0</v>
      </c>
      <c r="BJ880" s="128" t="s">
        <v>78</v>
      </c>
      <c r="BK880" s="237">
        <f>ROUND(I880*H880,2)</f>
        <v>0</v>
      </c>
      <c r="BL880" s="128" t="s">
        <v>263</v>
      </c>
      <c r="BM880" s="128" t="s">
        <v>1640</v>
      </c>
    </row>
    <row r="881" spans="2:47" s="140" customFormat="1" ht="67.5">
      <c r="B881" s="141"/>
      <c r="D881" s="238" t="s">
        <v>204</v>
      </c>
      <c r="F881" s="239" t="s">
        <v>1633</v>
      </c>
      <c r="I881" s="22"/>
      <c r="L881" s="141"/>
      <c r="M881" s="240"/>
      <c r="N881" s="142"/>
      <c r="O881" s="142"/>
      <c r="P881" s="142"/>
      <c r="Q881" s="142"/>
      <c r="R881" s="142"/>
      <c r="S881" s="142"/>
      <c r="T881" s="241"/>
      <c r="AT881" s="128" t="s">
        <v>204</v>
      </c>
      <c r="AU881" s="128" t="s">
        <v>80</v>
      </c>
    </row>
    <row r="882" spans="2:65" s="140" customFormat="1" ht="25.5" customHeight="1">
      <c r="B882" s="141"/>
      <c r="C882" s="227" t="s">
        <v>1641</v>
      </c>
      <c r="D882" s="227" t="s">
        <v>198</v>
      </c>
      <c r="E882" s="228" t="s">
        <v>1642</v>
      </c>
      <c r="F882" s="229" t="s">
        <v>1643</v>
      </c>
      <c r="G882" s="230" t="s">
        <v>304</v>
      </c>
      <c r="H882" s="231">
        <v>151.798</v>
      </c>
      <c r="I882" s="26"/>
      <c r="J882" s="232">
        <f>ROUND(I882*H882,2)</f>
        <v>0</v>
      </c>
      <c r="K882" s="229" t="s">
        <v>202</v>
      </c>
      <c r="L882" s="141"/>
      <c r="M882" s="233" t="s">
        <v>5</v>
      </c>
      <c r="N882" s="234" t="s">
        <v>42</v>
      </c>
      <c r="O882" s="142"/>
      <c r="P882" s="235">
        <f>O882*H882</f>
        <v>0</v>
      </c>
      <c r="Q882" s="235">
        <v>0.00062</v>
      </c>
      <c r="R882" s="235">
        <f>Q882*H882</f>
        <v>0.09411476</v>
      </c>
      <c r="S882" s="235">
        <v>0</v>
      </c>
      <c r="T882" s="236">
        <f>S882*H882</f>
        <v>0</v>
      </c>
      <c r="AR882" s="128" t="s">
        <v>263</v>
      </c>
      <c r="AT882" s="128" t="s">
        <v>198</v>
      </c>
      <c r="AU882" s="128" t="s">
        <v>80</v>
      </c>
      <c r="AY882" s="128" t="s">
        <v>196</v>
      </c>
      <c r="BE882" s="237">
        <f>IF(N882="základní",J882,0)</f>
        <v>0</v>
      </c>
      <c r="BF882" s="237">
        <f>IF(N882="snížená",J882,0)</f>
        <v>0</v>
      </c>
      <c r="BG882" s="237">
        <f>IF(N882="zákl. přenesená",J882,0)</f>
        <v>0</v>
      </c>
      <c r="BH882" s="237">
        <f>IF(N882="sníž. přenesená",J882,0)</f>
        <v>0</v>
      </c>
      <c r="BI882" s="237">
        <f>IF(N882="nulová",J882,0)</f>
        <v>0</v>
      </c>
      <c r="BJ882" s="128" t="s">
        <v>78</v>
      </c>
      <c r="BK882" s="237">
        <f>ROUND(I882*H882,2)</f>
        <v>0</v>
      </c>
      <c r="BL882" s="128" t="s">
        <v>263</v>
      </c>
      <c r="BM882" s="128" t="s">
        <v>1644</v>
      </c>
    </row>
    <row r="883" spans="2:65" s="140" customFormat="1" ht="25.5" customHeight="1">
      <c r="B883" s="141"/>
      <c r="C883" s="227" t="s">
        <v>1074</v>
      </c>
      <c r="D883" s="227" t="s">
        <v>198</v>
      </c>
      <c r="E883" s="228" t="s">
        <v>1645</v>
      </c>
      <c r="F883" s="229" t="s">
        <v>1646</v>
      </c>
      <c r="G883" s="230" t="s">
        <v>330</v>
      </c>
      <c r="H883" s="231">
        <v>181.908</v>
      </c>
      <c r="I883" s="26"/>
      <c r="J883" s="232">
        <f>ROUND(I883*H883,2)</f>
        <v>0</v>
      </c>
      <c r="K883" s="229" t="s">
        <v>202</v>
      </c>
      <c r="L883" s="141"/>
      <c r="M883" s="233" t="s">
        <v>5</v>
      </c>
      <c r="N883" s="234" t="s">
        <v>42</v>
      </c>
      <c r="O883" s="142"/>
      <c r="P883" s="235">
        <f>O883*H883</f>
        <v>0</v>
      </c>
      <c r="Q883" s="235">
        <v>0.00367</v>
      </c>
      <c r="R883" s="235">
        <f>Q883*H883</f>
        <v>0.66760236</v>
      </c>
      <c r="S883" s="235">
        <v>0</v>
      </c>
      <c r="T883" s="236">
        <f>S883*H883</f>
        <v>0</v>
      </c>
      <c r="AR883" s="128" t="s">
        <v>263</v>
      </c>
      <c r="AT883" s="128" t="s">
        <v>198</v>
      </c>
      <c r="AU883" s="128" t="s">
        <v>80</v>
      </c>
      <c r="AY883" s="128" t="s">
        <v>196</v>
      </c>
      <c r="BE883" s="237">
        <f>IF(N883="základní",J883,0)</f>
        <v>0</v>
      </c>
      <c r="BF883" s="237">
        <f>IF(N883="snížená",J883,0)</f>
        <v>0</v>
      </c>
      <c r="BG883" s="237">
        <f>IF(N883="zákl. přenesená",J883,0)</f>
        <v>0</v>
      </c>
      <c r="BH883" s="237">
        <f>IF(N883="sníž. přenesená",J883,0)</f>
        <v>0</v>
      </c>
      <c r="BI883" s="237">
        <f>IF(N883="nulová",J883,0)</f>
        <v>0</v>
      </c>
      <c r="BJ883" s="128" t="s">
        <v>78</v>
      </c>
      <c r="BK883" s="237">
        <f>ROUND(I883*H883,2)</f>
        <v>0</v>
      </c>
      <c r="BL883" s="128" t="s">
        <v>263</v>
      </c>
      <c r="BM883" s="128" t="s">
        <v>1647</v>
      </c>
    </row>
    <row r="884" spans="2:65" s="140" customFormat="1" ht="25.5" customHeight="1">
      <c r="B884" s="141"/>
      <c r="C884" s="227" t="s">
        <v>1648</v>
      </c>
      <c r="D884" s="227" t="s">
        <v>198</v>
      </c>
      <c r="E884" s="228" t="s">
        <v>1649</v>
      </c>
      <c r="F884" s="229" t="s">
        <v>1650</v>
      </c>
      <c r="G884" s="230" t="s">
        <v>304</v>
      </c>
      <c r="H884" s="231">
        <v>132.6</v>
      </c>
      <c r="I884" s="26"/>
      <c r="J884" s="232">
        <f>ROUND(I884*H884,2)</f>
        <v>0</v>
      </c>
      <c r="K884" s="229" t="s">
        <v>202</v>
      </c>
      <c r="L884" s="141"/>
      <c r="M884" s="233" t="s">
        <v>5</v>
      </c>
      <c r="N884" s="234" t="s">
        <v>42</v>
      </c>
      <c r="O884" s="142"/>
      <c r="P884" s="235">
        <f>O884*H884</f>
        <v>0</v>
      </c>
      <c r="Q884" s="235">
        <v>0.00147</v>
      </c>
      <c r="R884" s="235">
        <f>Q884*H884</f>
        <v>0.19492199999999998</v>
      </c>
      <c r="S884" s="235">
        <v>0</v>
      </c>
      <c r="T884" s="236">
        <f>S884*H884</f>
        <v>0</v>
      </c>
      <c r="AR884" s="128" t="s">
        <v>263</v>
      </c>
      <c r="AT884" s="128" t="s">
        <v>198</v>
      </c>
      <c r="AU884" s="128" t="s">
        <v>80</v>
      </c>
      <c r="AY884" s="128" t="s">
        <v>196</v>
      </c>
      <c r="BE884" s="237">
        <f>IF(N884="základní",J884,0)</f>
        <v>0</v>
      </c>
      <c r="BF884" s="237">
        <f>IF(N884="snížená",J884,0)</f>
        <v>0</v>
      </c>
      <c r="BG884" s="237">
        <f>IF(N884="zákl. přenesená",J884,0)</f>
        <v>0</v>
      </c>
      <c r="BH884" s="237">
        <f>IF(N884="sníž. přenesená",J884,0)</f>
        <v>0</v>
      </c>
      <c r="BI884" s="237">
        <f>IF(N884="nulová",J884,0)</f>
        <v>0</v>
      </c>
      <c r="BJ884" s="128" t="s">
        <v>78</v>
      </c>
      <c r="BK884" s="237">
        <f>ROUND(I884*H884,2)</f>
        <v>0</v>
      </c>
      <c r="BL884" s="128" t="s">
        <v>263</v>
      </c>
      <c r="BM884" s="128" t="s">
        <v>1651</v>
      </c>
    </row>
    <row r="885" spans="2:47" s="140" customFormat="1" ht="67.5">
      <c r="B885" s="141"/>
      <c r="D885" s="238" t="s">
        <v>204</v>
      </c>
      <c r="F885" s="239" t="s">
        <v>1652</v>
      </c>
      <c r="I885" s="22"/>
      <c r="L885" s="141"/>
      <c r="M885" s="240"/>
      <c r="N885" s="142"/>
      <c r="O885" s="142"/>
      <c r="P885" s="142"/>
      <c r="Q885" s="142"/>
      <c r="R885" s="142"/>
      <c r="S885" s="142"/>
      <c r="T885" s="241"/>
      <c r="AT885" s="128" t="s">
        <v>204</v>
      </c>
      <c r="AU885" s="128" t="s">
        <v>80</v>
      </c>
    </row>
    <row r="886" spans="2:65" s="140" customFormat="1" ht="25.5" customHeight="1">
      <c r="B886" s="141"/>
      <c r="C886" s="227" t="s">
        <v>1101</v>
      </c>
      <c r="D886" s="227" t="s">
        <v>198</v>
      </c>
      <c r="E886" s="228" t="s">
        <v>1653</v>
      </c>
      <c r="F886" s="229" t="s">
        <v>1654</v>
      </c>
      <c r="G886" s="230" t="s">
        <v>304</v>
      </c>
      <c r="H886" s="231">
        <v>132.6</v>
      </c>
      <c r="I886" s="26"/>
      <c r="J886" s="232">
        <f>ROUND(I886*H886,2)</f>
        <v>0</v>
      </c>
      <c r="K886" s="229" t="s">
        <v>202</v>
      </c>
      <c r="L886" s="141"/>
      <c r="M886" s="233" t="s">
        <v>5</v>
      </c>
      <c r="N886" s="234" t="s">
        <v>42</v>
      </c>
      <c r="O886" s="142"/>
      <c r="P886" s="235">
        <f>O886*H886</f>
        <v>0</v>
      </c>
      <c r="Q886" s="235">
        <v>0.00098</v>
      </c>
      <c r="R886" s="235">
        <f>Q886*H886</f>
        <v>0.12994799999999998</v>
      </c>
      <c r="S886" s="235">
        <v>0</v>
      </c>
      <c r="T886" s="236">
        <f>S886*H886</f>
        <v>0</v>
      </c>
      <c r="AR886" s="128" t="s">
        <v>263</v>
      </c>
      <c r="AT886" s="128" t="s">
        <v>198</v>
      </c>
      <c r="AU886" s="128" t="s">
        <v>80</v>
      </c>
      <c r="AY886" s="128" t="s">
        <v>196</v>
      </c>
      <c r="BE886" s="237">
        <f>IF(N886="základní",J886,0)</f>
        <v>0</v>
      </c>
      <c r="BF886" s="237">
        <f>IF(N886="snížená",J886,0)</f>
        <v>0</v>
      </c>
      <c r="BG886" s="237">
        <f>IF(N886="zákl. přenesená",J886,0)</f>
        <v>0</v>
      </c>
      <c r="BH886" s="237">
        <f>IF(N886="sníž. přenesená",J886,0)</f>
        <v>0</v>
      </c>
      <c r="BI886" s="237">
        <f>IF(N886="nulová",J886,0)</f>
        <v>0</v>
      </c>
      <c r="BJ886" s="128" t="s">
        <v>78</v>
      </c>
      <c r="BK886" s="237">
        <f>ROUND(I886*H886,2)</f>
        <v>0</v>
      </c>
      <c r="BL886" s="128" t="s">
        <v>263</v>
      </c>
      <c r="BM886" s="128" t="s">
        <v>1655</v>
      </c>
    </row>
    <row r="887" spans="2:47" s="140" customFormat="1" ht="67.5">
      <c r="B887" s="141"/>
      <c r="D887" s="238" t="s">
        <v>204</v>
      </c>
      <c r="F887" s="239" t="s">
        <v>1652</v>
      </c>
      <c r="I887" s="22"/>
      <c r="L887" s="141"/>
      <c r="M887" s="240"/>
      <c r="N887" s="142"/>
      <c r="O887" s="142"/>
      <c r="P887" s="142"/>
      <c r="Q887" s="142"/>
      <c r="R887" s="142"/>
      <c r="S887" s="142"/>
      <c r="T887" s="241"/>
      <c r="AT887" s="128" t="s">
        <v>204</v>
      </c>
      <c r="AU887" s="128" t="s">
        <v>80</v>
      </c>
    </row>
    <row r="888" spans="2:65" s="140" customFormat="1" ht="25.5" customHeight="1">
      <c r="B888" s="141"/>
      <c r="C888" s="266" t="s">
        <v>1656</v>
      </c>
      <c r="D888" s="266" t="s">
        <v>297</v>
      </c>
      <c r="E888" s="267" t="s">
        <v>1657</v>
      </c>
      <c r="F888" s="268" t="s">
        <v>1658</v>
      </c>
      <c r="G888" s="269" t="s">
        <v>330</v>
      </c>
      <c r="H888" s="270">
        <v>281</v>
      </c>
      <c r="I888" s="30"/>
      <c r="J888" s="271">
        <f>ROUND(I888*H888,2)</f>
        <v>0</v>
      </c>
      <c r="K888" s="268" t="s">
        <v>202</v>
      </c>
      <c r="L888" s="272"/>
      <c r="M888" s="273" t="s">
        <v>5</v>
      </c>
      <c r="N888" s="274" t="s">
        <v>42</v>
      </c>
      <c r="O888" s="142"/>
      <c r="P888" s="235">
        <f>O888*H888</f>
        <v>0</v>
      </c>
      <c r="Q888" s="235">
        <v>0.0192</v>
      </c>
      <c r="R888" s="235">
        <f>Q888*H888</f>
        <v>5.395199999999999</v>
      </c>
      <c r="S888" s="235">
        <v>0</v>
      </c>
      <c r="T888" s="236">
        <f>S888*H888</f>
        <v>0</v>
      </c>
      <c r="AR888" s="128" t="s">
        <v>305</v>
      </c>
      <c r="AT888" s="128" t="s">
        <v>297</v>
      </c>
      <c r="AU888" s="128" t="s">
        <v>80</v>
      </c>
      <c r="AY888" s="128" t="s">
        <v>196</v>
      </c>
      <c r="BE888" s="237">
        <f>IF(N888="základní",J888,0)</f>
        <v>0</v>
      </c>
      <c r="BF888" s="237">
        <f>IF(N888="snížená",J888,0)</f>
        <v>0</v>
      </c>
      <c r="BG888" s="237">
        <f>IF(N888="zákl. přenesená",J888,0)</f>
        <v>0</v>
      </c>
      <c r="BH888" s="237">
        <f>IF(N888="sníž. přenesená",J888,0)</f>
        <v>0</v>
      </c>
      <c r="BI888" s="237">
        <f>IF(N888="nulová",J888,0)</f>
        <v>0</v>
      </c>
      <c r="BJ888" s="128" t="s">
        <v>78</v>
      </c>
      <c r="BK888" s="237">
        <f>ROUND(I888*H888,2)</f>
        <v>0</v>
      </c>
      <c r="BL888" s="128" t="s">
        <v>263</v>
      </c>
      <c r="BM888" s="128" t="s">
        <v>1659</v>
      </c>
    </row>
    <row r="889" spans="2:65" s="140" customFormat="1" ht="38.25" customHeight="1">
      <c r="B889" s="141"/>
      <c r="C889" s="227" t="s">
        <v>1129</v>
      </c>
      <c r="D889" s="227" t="s">
        <v>198</v>
      </c>
      <c r="E889" s="228" t="s">
        <v>1660</v>
      </c>
      <c r="F889" s="229" t="s">
        <v>1661</v>
      </c>
      <c r="G889" s="230" t="s">
        <v>285</v>
      </c>
      <c r="H889" s="231">
        <v>6.591</v>
      </c>
      <c r="I889" s="26"/>
      <c r="J889" s="232">
        <f>ROUND(I889*H889,2)</f>
        <v>0</v>
      </c>
      <c r="K889" s="229" t="s">
        <v>202</v>
      </c>
      <c r="L889" s="141"/>
      <c r="M889" s="233" t="s">
        <v>5</v>
      </c>
      <c r="N889" s="234" t="s">
        <v>42</v>
      </c>
      <c r="O889" s="142"/>
      <c r="P889" s="235">
        <f>O889*H889</f>
        <v>0</v>
      </c>
      <c r="Q889" s="235">
        <v>0</v>
      </c>
      <c r="R889" s="235">
        <f>Q889*H889</f>
        <v>0</v>
      </c>
      <c r="S889" s="235">
        <v>0</v>
      </c>
      <c r="T889" s="236">
        <f>S889*H889</f>
        <v>0</v>
      </c>
      <c r="AR889" s="128" t="s">
        <v>263</v>
      </c>
      <c r="AT889" s="128" t="s">
        <v>198</v>
      </c>
      <c r="AU889" s="128" t="s">
        <v>80</v>
      </c>
      <c r="AY889" s="128" t="s">
        <v>196</v>
      </c>
      <c r="BE889" s="237">
        <f>IF(N889="základní",J889,0)</f>
        <v>0</v>
      </c>
      <c r="BF889" s="237">
        <f>IF(N889="snížená",J889,0)</f>
        <v>0</v>
      </c>
      <c r="BG889" s="237">
        <f>IF(N889="zákl. přenesená",J889,0)</f>
        <v>0</v>
      </c>
      <c r="BH889" s="237">
        <f>IF(N889="sníž. přenesená",J889,0)</f>
        <v>0</v>
      </c>
      <c r="BI889" s="237">
        <f>IF(N889="nulová",J889,0)</f>
        <v>0</v>
      </c>
      <c r="BJ889" s="128" t="s">
        <v>78</v>
      </c>
      <c r="BK889" s="237">
        <f>ROUND(I889*H889,2)</f>
        <v>0</v>
      </c>
      <c r="BL889" s="128" t="s">
        <v>263</v>
      </c>
      <c r="BM889" s="128" t="s">
        <v>1662</v>
      </c>
    </row>
    <row r="890" spans="2:47" s="140" customFormat="1" ht="148.5">
      <c r="B890" s="141"/>
      <c r="D890" s="238" t="s">
        <v>204</v>
      </c>
      <c r="F890" s="239" t="s">
        <v>1057</v>
      </c>
      <c r="I890" s="22"/>
      <c r="L890" s="141"/>
      <c r="M890" s="240"/>
      <c r="N890" s="142"/>
      <c r="O890" s="142"/>
      <c r="P890" s="142"/>
      <c r="Q890" s="142"/>
      <c r="R890" s="142"/>
      <c r="S890" s="142"/>
      <c r="T890" s="241"/>
      <c r="AT890" s="128" t="s">
        <v>204</v>
      </c>
      <c r="AU890" s="128" t="s">
        <v>80</v>
      </c>
    </row>
    <row r="891" spans="2:63" s="215" customFormat="1" ht="29.85" customHeight="1">
      <c r="B891" s="214"/>
      <c r="D891" s="216" t="s">
        <v>70</v>
      </c>
      <c r="E891" s="225" t="s">
        <v>1663</v>
      </c>
      <c r="F891" s="225" t="s">
        <v>1664</v>
      </c>
      <c r="I891" s="25"/>
      <c r="J891" s="226">
        <f>BK891</f>
        <v>0</v>
      </c>
      <c r="L891" s="214"/>
      <c r="M891" s="219"/>
      <c r="N891" s="220"/>
      <c r="O891" s="220"/>
      <c r="P891" s="221">
        <f>SUM(P892:P904)</f>
        <v>0</v>
      </c>
      <c r="Q891" s="220"/>
      <c r="R891" s="221">
        <f>SUM(R892:R904)</f>
        <v>1.7382431999999999</v>
      </c>
      <c r="S891" s="220"/>
      <c r="T891" s="222">
        <f>SUM(T892:T904)</f>
        <v>0</v>
      </c>
      <c r="AR891" s="216" t="s">
        <v>80</v>
      </c>
      <c r="AT891" s="223" t="s">
        <v>70</v>
      </c>
      <c r="AU891" s="223" t="s">
        <v>78</v>
      </c>
      <c r="AY891" s="216" t="s">
        <v>196</v>
      </c>
      <c r="BK891" s="224">
        <f>SUM(BK892:BK904)</f>
        <v>0</v>
      </c>
    </row>
    <row r="892" spans="2:65" s="140" customFormat="1" ht="25.5" customHeight="1">
      <c r="B892" s="141"/>
      <c r="C892" s="227" t="s">
        <v>1665</v>
      </c>
      <c r="D892" s="227" t="s">
        <v>198</v>
      </c>
      <c r="E892" s="228" t="s">
        <v>1666</v>
      </c>
      <c r="F892" s="229" t="s">
        <v>1667</v>
      </c>
      <c r="G892" s="230" t="s">
        <v>330</v>
      </c>
      <c r="H892" s="231">
        <v>520.74</v>
      </c>
      <c r="I892" s="26"/>
      <c r="J892" s="232">
        <f>ROUND(I892*H892,2)</f>
        <v>0</v>
      </c>
      <c r="K892" s="229" t="s">
        <v>202</v>
      </c>
      <c r="L892" s="141"/>
      <c r="M892" s="233" t="s">
        <v>5</v>
      </c>
      <c r="N892" s="234" t="s">
        <v>42</v>
      </c>
      <c r="O892" s="142"/>
      <c r="P892" s="235">
        <f>O892*H892</f>
        <v>0</v>
      </c>
      <c r="Q892" s="235">
        <v>3E-05</v>
      </c>
      <c r="R892" s="235">
        <f>Q892*H892</f>
        <v>0.015622200000000001</v>
      </c>
      <c r="S892" s="235">
        <v>0</v>
      </c>
      <c r="T892" s="236">
        <f>S892*H892</f>
        <v>0</v>
      </c>
      <c r="AR892" s="128" t="s">
        <v>263</v>
      </c>
      <c r="AT892" s="128" t="s">
        <v>198</v>
      </c>
      <c r="AU892" s="128" t="s">
        <v>80</v>
      </c>
      <c r="AY892" s="128" t="s">
        <v>196</v>
      </c>
      <c r="BE892" s="237">
        <f>IF(N892="základní",J892,0)</f>
        <v>0</v>
      </c>
      <c r="BF892" s="237">
        <f>IF(N892="snížená",J892,0)</f>
        <v>0</v>
      </c>
      <c r="BG892" s="237">
        <f>IF(N892="zákl. přenesená",J892,0)</f>
        <v>0</v>
      </c>
      <c r="BH892" s="237">
        <f>IF(N892="sníž. přenesená",J892,0)</f>
        <v>0</v>
      </c>
      <c r="BI892" s="237">
        <f>IF(N892="nulová",J892,0)</f>
        <v>0</v>
      </c>
      <c r="BJ892" s="128" t="s">
        <v>78</v>
      </c>
      <c r="BK892" s="237">
        <f>ROUND(I892*H892,2)</f>
        <v>0</v>
      </c>
      <c r="BL892" s="128" t="s">
        <v>263</v>
      </c>
      <c r="BM892" s="128" t="s">
        <v>1668</v>
      </c>
    </row>
    <row r="893" spans="2:47" s="140" customFormat="1" ht="81">
      <c r="B893" s="141"/>
      <c r="D893" s="238" t="s">
        <v>204</v>
      </c>
      <c r="F893" s="239" t="s">
        <v>1669</v>
      </c>
      <c r="I893" s="22"/>
      <c r="L893" s="141"/>
      <c r="M893" s="240"/>
      <c r="N893" s="142"/>
      <c r="O893" s="142"/>
      <c r="P893" s="142"/>
      <c r="Q893" s="142"/>
      <c r="R893" s="142"/>
      <c r="S893" s="142"/>
      <c r="T893" s="241"/>
      <c r="AT893" s="128" t="s">
        <v>204</v>
      </c>
      <c r="AU893" s="128" t="s">
        <v>80</v>
      </c>
    </row>
    <row r="894" spans="2:65" s="140" customFormat="1" ht="16.5" customHeight="1">
      <c r="B894" s="141"/>
      <c r="C894" s="227" t="s">
        <v>1670</v>
      </c>
      <c r="D894" s="227" t="s">
        <v>198</v>
      </c>
      <c r="E894" s="228" t="s">
        <v>1671</v>
      </c>
      <c r="F894" s="229" t="s">
        <v>1672</v>
      </c>
      <c r="G894" s="230" t="s">
        <v>304</v>
      </c>
      <c r="H894" s="231">
        <v>259.68</v>
      </c>
      <c r="I894" s="26"/>
      <c r="J894" s="232">
        <f>ROUND(I894*H894,2)</f>
        <v>0</v>
      </c>
      <c r="K894" s="229" t="s">
        <v>202</v>
      </c>
      <c r="L894" s="141"/>
      <c r="M894" s="233" t="s">
        <v>5</v>
      </c>
      <c r="N894" s="234" t="s">
        <v>42</v>
      </c>
      <c r="O894" s="142"/>
      <c r="P894" s="235">
        <f>O894*H894</f>
        <v>0</v>
      </c>
      <c r="Q894" s="235">
        <v>1E-05</v>
      </c>
      <c r="R894" s="235">
        <f>Q894*H894</f>
        <v>0.0025968000000000002</v>
      </c>
      <c r="S894" s="235">
        <v>0</v>
      </c>
      <c r="T894" s="236">
        <f>S894*H894</f>
        <v>0</v>
      </c>
      <c r="AR894" s="128" t="s">
        <v>263</v>
      </c>
      <c r="AT894" s="128" t="s">
        <v>198</v>
      </c>
      <c r="AU894" s="128" t="s">
        <v>80</v>
      </c>
      <c r="AY894" s="128" t="s">
        <v>196</v>
      </c>
      <c r="BE894" s="237">
        <f>IF(N894="základní",J894,0)</f>
        <v>0</v>
      </c>
      <c r="BF894" s="237">
        <f>IF(N894="snížená",J894,0)</f>
        <v>0</v>
      </c>
      <c r="BG894" s="237">
        <f>IF(N894="zákl. přenesená",J894,0)</f>
        <v>0</v>
      </c>
      <c r="BH894" s="237">
        <f>IF(N894="sníž. přenesená",J894,0)</f>
        <v>0</v>
      </c>
      <c r="BI894" s="237">
        <f>IF(N894="nulová",J894,0)</f>
        <v>0</v>
      </c>
      <c r="BJ894" s="128" t="s">
        <v>78</v>
      </c>
      <c r="BK894" s="237">
        <f>ROUND(I894*H894,2)</f>
        <v>0</v>
      </c>
      <c r="BL894" s="128" t="s">
        <v>263</v>
      </c>
      <c r="BM894" s="128" t="s">
        <v>1673</v>
      </c>
    </row>
    <row r="895" spans="2:65" s="140" customFormat="1" ht="16.5" customHeight="1">
      <c r="B895" s="141"/>
      <c r="C895" s="266" t="s">
        <v>1674</v>
      </c>
      <c r="D895" s="266" t="s">
        <v>297</v>
      </c>
      <c r="E895" s="267" t="s">
        <v>1675</v>
      </c>
      <c r="F895" s="268" t="s">
        <v>1676</v>
      </c>
      <c r="G895" s="269" t="s">
        <v>304</v>
      </c>
      <c r="H895" s="270">
        <v>264.874</v>
      </c>
      <c r="I895" s="30"/>
      <c r="J895" s="271">
        <f>ROUND(I895*H895,2)</f>
        <v>0</v>
      </c>
      <c r="K895" s="268" t="s">
        <v>202</v>
      </c>
      <c r="L895" s="272"/>
      <c r="M895" s="273" t="s">
        <v>5</v>
      </c>
      <c r="N895" s="274" t="s">
        <v>42</v>
      </c>
      <c r="O895" s="142"/>
      <c r="P895" s="235">
        <f>O895*H895</f>
        <v>0</v>
      </c>
      <c r="Q895" s="235">
        <v>0.0002</v>
      </c>
      <c r="R895" s="235">
        <f>Q895*H895</f>
        <v>0.05297480000000001</v>
      </c>
      <c r="S895" s="235">
        <v>0</v>
      </c>
      <c r="T895" s="236">
        <f>S895*H895</f>
        <v>0</v>
      </c>
      <c r="AR895" s="128" t="s">
        <v>305</v>
      </c>
      <c r="AT895" s="128" t="s">
        <v>297</v>
      </c>
      <c r="AU895" s="128" t="s">
        <v>80</v>
      </c>
      <c r="AY895" s="128" t="s">
        <v>196</v>
      </c>
      <c r="BE895" s="237">
        <f>IF(N895="základní",J895,0)</f>
        <v>0</v>
      </c>
      <c r="BF895" s="237">
        <f>IF(N895="snížená",J895,0)</f>
        <v>0</v>
      </c>
      <c r="BG895" s="237">
        <f>IF(N895="zákl. přenesená",J895,0)</f>
        <v>0</v>
      </c>
      <c r="BH895" s="237">
        <f>IF(N895="sníž. přenesená",J895,0)</f>
        <v>0</v>
      </c>
      <c r="BI895" s="237">
        <f>IF(N895="nulová",J895,0)</f>
        <v>0</v>
      </c>
      <c r="BJ895" s="128" t="s">
        <v>78</v>
      </c>
      <c r="BK895" s="237">
        <f>ROUND(I895*H895,2)</f>
        <v>0</v>
      </c>
      <c r="BL895" s="128" t="s">
        <v>263</v>
      </c>
      <c r="BM895" s="128" t="s">
        <v>1677</v>
      </c>
    </row>
    <row r="896" spans="2:51" s="250" customFormat="1" ht="13.5">
      <c r="B896" s="249"/>
      <c r="D896" s="238" t="s">
        <v>206</v>
      </c>
      <c r="F896" s="252" t="s">
        <v>1678</v>
      </c>
      <c r="H896" s="253">
        <v>264.874</v>
      </c>
      <c r="I896" s="28"/>
      <c r="L896" s="249"/>
      <c r="M896" s="254"/>
      <c r="N896" s="255"/>
      <c r="O896" s="255"/>
      <c r="P896" s="255"/>
      <c r="Q896" s="255"/>
      <c r="R896" s="255"/>
      <c r="S896" s="255"/>
      <c r="T896" s="256"/>
      <c r="AT896" s="251" t="s">
        <v>206</v>
      </c>
      <c r="AU896" s="251" t="s">
        <v>80</v>
      </c>
      <c r="AV896" s="250" t="s">
        <v>80</v>
      </c>
      <c r="AW896" s="250" t="s">
        <v>6</v>
      </c>
      <c r="AX896" s="250" t="s">
        <v>78</v>
      </c>
      <c r="AY896" s="251" t="s">
        <v>196</v>
      </c>
    </row>
    <row r="897" spans="2:65" s="140" customFormat="1" ht="16.5" customHeight="1">
      <c r="B897" s="141"/>
      <c r="C897" s="227" t="s">
        <v>1145</v>
      </c>
      <c r="D897" s="227" t="s">
        <v>198</v>
      </c>
      <c r="E897" s="228" t="s">
        <v>1679</v>
      </c>
      <c r="F897" s="229" t="s">
        <v>1680</v>
      </c>
      <c r="G897" s="230" t="s">
        <v>304</v>
      </c>
      <c r="H897" s="231">
        <v>259.68</v>
      </c>
      <c r="I897" s="26"/>
      <c r="J897" s="232">
        <f>ROUND(I897*H897,2)</f>
        <v>0</v>
      </c>
      <c r="K897" s="229" t="s">
        <v>202</v>
      </c>
      <c r="L897" s="141"/>
      <c r="M897" s="233" t="s">
        <v>5</v>
      </c>
      <c r="N897" s="234" t="s">
        <v>42</v>
      </c>
      <c r="O897" s="142"/>
      <c r="P897" s="235">
        <f>O897*H897</f>
        <v>0</v>
      </c>
      <c r="Q897" s="235">
        <v>0</v>
      </c>
      <c r="R897" s="235">
        <f>Q897*H897</f>
        <v>0</v>
      </c>
      <c r="S897" s="235">
        <v>0</v>
      </c>
      <c r="T897" s="236">
        <f>S897*H897</f>
        <v>0</v>
      </c>
      <c r="AR897" s="128" t="s">
        <v>263</v>
      </c>
      <c r="AT897" s="128" t="s">
        <v>198</v>
      </c>
      <c r="AU897" s="128" t="s">
        <v>80</v>
      </c>
      <c r="AY897" s="128" t="s">
        <v>196</v>
      </c>
      <c r="BE897" s="237">
        <f>IF(N897="základní",J897,0)</f>
        <v>0</v>
      </c>
      <c r="BF897" s="237">
        <f>IF(N897="snížená",J897,0)</f>
        <v>0</v>
      </c>
      <c r="BG897" s="237">
        <f>IF(N897="zákl. přenesená",J897,0)</f>
        <v>0</v>
      </c>
      <c r="BH897" s="237">
        <f>IF(N897="sníž. přenesená",J897,0)</f>
        <v>0</v>
      </c>
      <c r="BI897" s="237">
        <f>IF(N897="nulová",J897,0)</f>
        <v>0</v>
      </c>
      <c r="BJ897" s="128" t="s">
        <v>78</v>
      </c>
      <c r="BK897" s="237">
        <f>ROUND(I897*H897,2)</f>
        <v>0</v>
      </c>
      <c r="BL897" s="128" t="s">
        <v>263</v>
      </c>
      <c r="BM897" s="128" t="s">
        <v>1681</v>
      </c>
    </row>
    <row r="898" spans="2:65" s="140" customFormat="1" ht="16.5" customHeight="1">
      <c r="B898" s="141"/>
      <c r="C898" s="266" t="s">
        <v>1682</v>
      </c>
      <c r="D898" s="266" t="s">
        <v>297</v>
      </c>
      <c r="E898" s="267" t="s">
        <v>1683</v>
      </c>
      <c r="F898" s="268" t="s">
        <v>1684</v>
      </c>
      <c r="G898" s="269" t="s">
        <v>330</v>
      </c>
      <c r="H898" s="270">
        <v>14.282</v>
      </c>
      <c r="I898" s="30"/>
      <c r="J898" s="271">
        <f>ROUND(I898*H898,2)</f>
        <v>0</v>
      </c>
      <c r="K898" s="268" t="s">
        <v>202</v>
      </c>
      <c r="L898" s="272"/>
      <c r="M898" s="273" t="s">
        <v>5</v>
      </c>
      <c r="N898" s="274" t="s">
        <v>42</v>
      </c>
      <c r="O898" s="142"/>
      <c r="P898" s="235">
        <f>O898*H898</f>
        <v>0</v>
      </c>
      <c r="Q898" s="235">
        <v>0.0026</v>
      </c>
      <c r="R898" s="235">
        <f>Q898*H898</f>
        <v>0.0371332</v>
      </c>
      <c r="S898" s="235">
        <v>0</v>
      </c>
      <c r="T898" s="236">
        <f>S898*H898</f>
        <v>0</v>
      </c>
      <c r="AR898" s="128" t="s">
        <v>305</v>
      </c>
      <c r="AT898" s="128" t="s">
        <v>297</v>
      </c>
      <c r="AU898" s="128" t="s">
        <v>80</v>
      </c>
      <c r="AY898" s="128" t="s">
        <v>196</v>
      </c>
      <c r="BE898" s="237">
        <f>IF(N898="základní",J898,0)</f>
        <v>0</v>
      </c>
      <c r="BF898" s="237">
        <f>IF(N898="snížená",J898,0)</f>
        <v>0</v>
      </c>
      <c r="BG898" s="237">
        <f>IF(N898="zákl. přenesená",J898,0)</f>
        <v>0</v>
      </c>
      <c r="BH898" s="237">
        <f>IF(N898="sníž. přenesená",J898,0)</f>
        <v>0</v>
      </c>
      <c r="BI898" s="237">
        <f>IF(N898="nulová",J898,0)</f>
        <v>0</v>
      </c>
      <c r="BJ898" s="128" t="s">
        <v>78</v>
      </c>
      <c r="BK898" s="237">
        <f>ROUND(I898*H898,2)</f>
        <v>0</v>
      </c>
      <c r="BL898" s="128" t="s">
        <v>263</v>
      </c>
      <c r="BM898" s="128" t="s">
        <v>1685</v>
      </c>
    </row>
    <row r="899" spans="2:51" s="250" customFormat="1" ht="13.5">
      <c r="B899" s="249"/>
      <c r="D899" s="238" t="s">
        <v>206</v>
      </c>
      <c r="F899" s="252" t="s">
        <v>1686</v>
      </c>
      <c r="H899" s="253">
        <v>14.282</v>
      </c>
      <c r="I899" s="28"/>
      <c r="L899" s="249"/>
      <c r="M899" s="254"/>
      <c r="N899" s="255"/>
      <c r="O899" s="255"/>
      <c r="P899" s="255"/>
      <c r="Q899" s="255"/>
      <c r="R899" s="255"/>
      <c r="S899" s="255"/>
      <c r="T899" s="256"/>
      <c r="AT899" s="251" t="s">
        <v>206</v>
      </c>
      <c r="AU899" s="251" t="s">
        <v>80</v>
      </c>
      <c r="AV899" s="250" t="s">
        <v>80</v>
      </c>
      <c r="AW899" s="250" t="s">
        <v>6</v>
      </c>
      <c r="AX899" s="250" t="s">
        <v>78</v>
      </c>
      <c r="AY899" s="251" t="s">
        <v>196</v>
      </c>
    </row>
    <row r="900" spans="2:65" s="140" customFormat="1" ht="16.5" customHeight="1">
      <c r="B900" s="141"/>
      <c r="C900" s="227" t="s">
        <v>1687</v>
      </c>
      <c r="D900" s="227" t="s">
        <v>198</v>
      </c>
      <c r="E900" s="228" t="s">
        <v>1688</v>
      </c>
      <c r="F900" s="229" t="s">
        <v>1689</v>
      </c>
      <c r="G900" s="230" t="s">
        <v>355</v>
      </c>
      <c r="H900" s="231">
        <v>36</v>
      </c>
      <c r="I900" s="26"/>
      <c r="J900" s="232">
        <f>ROUND(I900*H900,2)</f>
        <v>0</v>
      </c>
      <c r="K900" s="229" t="s">
        <v>5</v>
      </c>
      <c r="L900" s="141"/>
      <c r="M900" s="233" t="s">
        <v>5</v>
      </c>
      <c r="N900" s="234" t="s">
        <v>42</v>
      </c>
      <c r="O900" s="142"/>
      <c r="P900" s="235">
        <f>O900*H900</f>
        <v>0</v>
      </c>
      <c r="Q900" s="235">
        <v>0</v>
      </c>
      <c r="R900" s="235">
        <f>Q900*H900</f>
        <v>0</v>
      </c>
      <c r="S900" s="235">
        <v>0</v>
      </c>
      <c r="T900" s="236">
        <f>S900*H900</f>
        <v>0</v>
      </c>
      <c r="AR900" s="128" t="s">
        <v>263</v>
      </c>
      <c r="AT900" s="128" t="s">
        <v>198</v>
      </c>
      <c r="AU900" s="128" t="s">
        <v>80</v>
      </c>
      <c r="AY900" s="128" t="s">
        <v>196</v>
      </c>
      <c r="BE900" s="237">
        <f>IF(N900="základní",J900,0)</f>
        <v>0</v>
      </c>
      <c r="BF900" s="237">
        <f>IF(N900="snížená",J900,0)</f>
        <v>0</v>
      </c>
      <c r="BG900" s="237">
        <f>IF(N900="zákl. přenesená",J900,0)</f>
        <v>0</v>
      </c>
      <c r="BH900" s="237">
        <f>IF(N900="sníž. přenesená",J900,0)</f>
        <v>0</v>
      </c>
      <c r="BI900" s="237">
        <f>IF(N900="nulová",J900,0)</f>
        <v>0</v>
      </c>
      <c r="BJ900" s="128" t="s">
        <v>78</v>
      </c>
      <c r="BK900" s="237">
        <f>ROUND(I900*H900,2)</f>
        <v>0</v>
      </c>
      <c r="BL900" s="128" t="s">
        <v>263</v>
      </c>
      <c r="BM900" s="128" t="s">
        <v>1690</v>
      </c>
    </row>
    <row r="901" spans="2:65" s="140" customFormat="1" ht="25.5" customHeight="1">
      <c r="B901" s="141"/>
      <c r="C901" s="227" t="s">
        <v>1691</v>
      </c>
      <c r="D901" s="227" t="s">
        <v>198</v>
      </c>
      <c r="E901" s="228" t="s">
        <v>1692</v>
      </c>
      <c r="F901" s="229" t="s">
        <v>1693</v>
      </c>
      <c r="G901" s="230" t="s">
        <v>330</v>
      </c>
      <c r="H901" s="231">
        <v>520.74</v>
      </c>
      <c r="I901" s="26"/>
      <c r="J901" s="232">
        <f>ROUND(I901*H901,2)</f>
        <v>0</v>
      </c>
      <c r="K901" s="229" t="s">
        <v>202</v>
      </c>
      <c r="L901" s="141"/>
      <c r="M901" s="233" t="s">
        <v>5</v>
      </c>
      <c r="N901" s="234" t="s">
        <v>42</v>
      </c>
      <c r="O901" s="142"/>
      <c r="P901" s="235">
        <f>O901*H901</f>
        <v>0</v>
      </c>
      <c r="Q901" s="235">
        <v>0.0004</v>
      </c>
      <c r="R901" s="235">
        <f>Q901*H901</f>
        <v>0.208296</v>
      </c>
      <c r="S901" s="235">
        <v>0</v>
      </c>
      <c r="T901" s="236">
        <f>S901*H901</f>
        <v>0</v>
      </c>
      <c r="AR901" s="128" t="s">
        <v>263</v>
      </c>
      <c r="AT901" s="128" t="s">
        <v>198</v>
      </c>
      <c r="AU901" s="128" t="s">
        <v>80</v>
      </c>
      <c r="AY901" s="128" t="s">
        <v>196</v>
      </c>
      <c r="BE901" s="237">
        <f>IF(N901="základní",J901,0)</f>
        <v>0</v>
      </c>
      <c r="BF901" s="237">
        <f>IF(N901="snížená",J901,0)</f>
        <v>0</v>
      </c>
      <c r="BG901" s="237">
        <f>IF(N901="zákl. přenesená",J901,0)</f>
        <v>0</v>
      </c>
      <c r="BH901" s="237">
        <f>IF(N901="sníž. přenesená",J901,0)</f>
        <v>0</v>
      </c>
      <c r="BI901" s="237">
        <f>IF(N901="nulová",J901,0)</f>
        <v>0</v>
      </c>
      <c r="BJ901" s="128" t="s">
        <v>78</v>
      </c>
      <c r="BK901" s="237">
        <f>ROUND(I901*H901,2)</f>
        <v>0</v>
      </c>
      <c r="BL901" s="128" t="s">
        <v>263</v>
      </c>
      <c r="BM901" s="128" t="s">
        <v>1694</v>
      </c>
    </row>
    <row r="902" spans="2:65" s="140" customFormat="1" ht="16.5" customHeight="1">
      <c r="B902" s="141"/>
      <c r="C902" s="266" t="s">
        <v>1695</v>
      </c>
      <c r="D902" s="266" t="s">
        <v>297</v>
      </c>
      <c r="E902" s="267" t="s">
        <v>1683</v>
      </c>
      <c r="F902" s="268" t="s">
        <v>1684</v>
      </c>
      <c r="G902" s="269" t="s">
        <v>330</v>
      </c>
      <c r="H902" s="270">
        <v>546.777</v>
      </c>
      <c r="I902" s="30"/>
      <c r="J902" s="271">
        <f>ROUND(I902*H902,2)</f>
        <v>0</v>
      </c>
      <c r="K902" s="268" t="s">
        <v>202</v>
      </c>
      <c r="L902" s="272"/>
      <c r="M902" s="273" t="s">
        <v>5</v>
      </c>
      <c r="N902" s="274" t="s">
        <v>42</v>
      </c>
      <c r="O902" s="142"/>
      <c r="P902" s="235">
        <f>O902*H902</f>
        <v>0</v>
      </c>
      <c r="Q902" s="235">
        <v>0.0026</v>
      </c>
      <c r="R902" s="235">
        <f>Q902*H902</f>
        <v>1.4216202</v>
      </c>
      <c r="S902" s="235">
        <v>0</v>
      </c>
      <c r="T902" s="236">
        <f>S902*H902</f>
        <v>0</v>
      </c>
      <c r="AR902" s="128" t="s">
        <v>305</v>
      </c>
      <c r="AT902" s="128" t="s">
        <v>297</v>
      </c>
      <c r="AU902" s="128" t="s">
        <v>80</v>
      </c>
      <c r="AY902" s="128" t="s">
        <v>196</v>
      </c>
      <c r="BE902" s="237">
        <f>IF(N902="základní",J902,0)</f>
        <v>0</v>
      </c>
      <c r="BF902" s="237">
        <f>IF(N902="snížená",J902,0)</f>
        <v>0</v>
      </c>
      <c r="BG902" s="237">
        <f>IF(N902="zákl. přenesená",J902,0)</f>
        <v>0</v>
      </c>
      <c r="BH902" s="237">
        <f>IF(N902="sníž. přenesená",J902,0)</f>
        <v>0</v>
      </c>
      <c r="BI902" s="237">
        <f>IF(N902="nulová",J902,0)</f>
        <v>0</v>
      </c>
      <c r="BJ902" s="128" t="s">
        <v>78</v>
      </c>
      <c r="BK902" s="237">
        <f>ROUND(I902*H902,2)</f>
        <v>0</v>
      </c>
      <c r="BL902" s="128" t="s">
        <v>263</v>
      </c>
      <c r="BM902" s="128" t="s">
        <v>1696</v>
      </c>
    </row>
    <row r="903" spans="2:65" s="140" customFormat="1" ht="38.25" customHeight="1">
      <c r="B903" s="141"/>
      <c r="C903" s="227" t="s">
        <v>1697</v>
      </c>
      <c r="D903" s="227" t="s">
        <v>198</v>
      </c>
      <c r="E903" s="228" t="s">
        <v>1698</v>
      </c>
      <c r="F903" s="229" t="s">
        <v>1699</v>
      </c>
      <c r="G903" s="230" t="s">
        <v>285</v>
      </c>
      <c r="H903" s="231">
        <v>1.721</v>
      </c>
      <c r="I903" s="26"/>
      <c r="J903" s="232">
        <f>ROUND(I903*H903,2)</f>
        <v>0</v>
      </c>
      <c r="K903" s="229" t="s">
        <v>202</v>
      </c>
      <c r="L903" s="141"/>
      <c r="M903" s="233" t="s">
        <v>5</v>
      </c>
      <c r="N903" s="234" t="s">
        <v>42</v>
      </c>
      <c r="O903" s="142"/>
      <c r="P903" s="235">
        <f>O903*H903</f>
        <v>0</v>
      </c>
      <c r="Q903" s="235">
        <v>0</v>
      </c>
      <c r="R903" s="235">
        <f>Q903*H903</f>
        <v>0</v>
      </c>
      <c r="S903" s="235">
        <v>0</v>
      </c>
      <c r="T903" s="236">
        <f>S903*H903</f>
        <v>0</v>
      </c>
      <c r="AR903" s="128" t="s">
        <v>263</v>
      </c>
      <c r="AT903" s="128" t="s">
        <v>198</v>
      </c>
      <c r="AU903" s="128" t="s">
        <v>80</v>
      </c>
      <c r="AY903" s="128" t="s">
        <v>196</v>
      </c>
      <c r="BE903" s="237">
        <f>IF(N903="základní",J903,0)</f>
        <v>0</v>
      </c>
      <c r="BF903" s="237">
        <f>IF(N903="snížená",J903,0)</f>
        <v>0</v>
      </c>
      <c r="BG903" s="237">
        <f>IF(N903="zákl. přenesená",J903,0)</f>
        <v>0</v>
      </c>
      <c r="BH903" s="237">
        <f>IF(N903="sníž. přenesená",J903,0)</f>
        <v>0</v>
      </c>
      <c r="BI903" s="237">
        <f>IF(N903="nulová",J903,0)</f>
        <v>0</v>
      </c>
      <c r="BJ903" s="128" t="s">
        <v>78</v>
      </c>
      <c r="BK903" s="237">
        <f>ROUND(I903*H903,2)</f>
        <v>0</v>
      </c>
      <c r="BL903" s="128" t="s">
        <v>263</v>
      </c>
      <c r="BM903" s="128" t="s">
        <v>1700</v>
      </c>
    </row>
    <row r="904" spans="2:47" s="140" customFormat="1" ht="148.5">
      <c r="B904" s="141"/>
      <c r="D904" s="238" t="s">
        <v>204</v>
      </c>
      <c r="F904" s="239" t="s">
        <v>1514</v>
      </c>
      <c r="I904" s="22"/>
      <c r="L904" s="141"/>
      <c r="M904" s="240"/>
      <c r="N904" s="142"/>
      <c r="O904" s="142"/>
      <c r="P904" s="142"/>
      <c r="Q904" s="142"/>
      <c r="R904" s="142"/>
      <c r="S904" s="142"/>
      <c r="T904" s="241"/>
      <c r="AT904" s="128" t="s">
        <v>204</v>
      </c>
      <c r="AU904" s="128" t="s">
        <v>80</v>
      </c>
    </row>
    <row r="905" spans="2:63" s="215" customFormat="1" ht="29.85" customHeight="1">
      <c r="B905" s="214"/>
      <c r="D905" s="216" t="s">
        <v>70</v>
      </c>
      <c r="E905" s="225" t="s">
        <v>1701</v>
      </c>
      <c r="F905" s="225" t="s">
        <v>1702</v>
      </c>
      <c r="I905" s="25"/>
      <c r="J905" s="226">
        <f>BK905</f>
        <v>0</v>
      </c>
      <c r="L905" s="214"/>
      <c r="M905" s="219"/>
      <c r="N905" s="220"/>
      <c r="O905" s="220"/>
      <c r="P905" s="221">
        <f>SUM(P906:P917)</f>
        <v>0</v>
      </c>
      <c r="Q905" s="220"/>
      <c r="R905" s="221">
        <f>SUM(R906:R917)</f>
        <v>3.60694064</v>
      </c>
      <c r="S905" s="220"/>
      <c r="T905" s="222">
        <f>SUM(T906:T917)</f>
        <v>0</v>
      </c>
      <c r="AR905" s="216" t="s">
        <v>80</v>
      </c>
      <c r="AT905" s="223" t="s">
        <v>70</v>
      </c>
      <c r="AU905" s="223" t="s">
        <v>78</v>
      </c>
      <c r="AY905" s="216" t="s">
        <v>196</v>
      </c>
      <c r="BK905" s="224">
        <f>SUM(BK906:BK917)</f>
        <v>0</v>
      </c>
    </row>
    <row r="906" spans="2:65" s="140" customFormat="1" ht="25.5" customHeight="1">
      <c r="B906" s="141"/>
      <c r="C906" s="227" t="s">
        <v>1703</v>
      </c>
      <c r="D906" s="227" t="s">
        <v>198</v>
      </c>
      <c r="E906" s="228" t="s">
        <v>1666</v>
      </c>
      <c r="F906" s="229" t="s">
        <v>1667</v>
      </c>
      <c r="G906" s="230" t="s">
        <v>330</v>
      </c>
      <c r="H906" s="231">
        <v>181.908</v>
      </c>
      <c r="I906" s="26"/>
      <c r="J906" s="232">
        <f>ROUND(I906*H906,2)</f>
        <v>0</v>
      </c>
      <c r="K906" s="229" t="s">
        <v>202</v>
      </c>
      <c r="L906" s="141"/>
      <c r="M906" s="233" t="s">
        <v>5</v>
      </c>
      <c r="N906" s="234" t="s">
        <v>42</v>
      </c>
      <c r="O906" s="142"/>
      <c r="P906" s="235">
        <f>O906*H906</f>
        <v>0</v>
      </c>
      <c r="Q906" s="235">
        <v>3E-05</v>
      </c>
      <c r="R906" s="235">
        <f>Q906*H906</f>
        <v>0.0054572399999999995</v>
      </c>
      <c r="S906" s="235">
        <v>0</v>
      </c>
      <c r="T906" s="236">
        <f>S906*H906</f>
        <v>0</v>
      </c>
      <c r="AR906" s="128" t="s">
        <v>263</v>
      </c>
      <c r="AT906" s="128" t="s">
        <v>198</v>
      </c>
      <c r="AU906" s="128" t="s">
        <v>80</v>
      </c>
      <c r="AY906" s="128" t="s">
        <v>196</v>
      </c>
      <c r="BE906" s="237">
        <f>IF(N906="základní",J906,0)</f>
        <v>0</v>
      </c>
      <c r="BF906" s="237">
        <f>IF(N906="snížená",J906,0)</f>
        <v>0</v>
      </c>
      <c r="BG906" s="237">
        <f>IF(N906="zákl. přenesená",J906,0)</f>
        <v>0</v>
      </c>
      <c r="BH906" s="237">
        <f>IF(N906="sníž. přenesená",J906,0)</f>
        <v>0</v>
      </c>
      <c r="BI906" s="237">
        <f>IF(N906="nulová",J906,0)</f>
        <v>0</v>
      </c>
      <c r="BJ906" s="128" t="s">
        <v>78</v>
      </c>
      <c r="BK906" s="237">
        <f>ROUND(I906*H906,2)</f>
        <v>0</v>
      </c>
      <c r="BL906" s="128" t="s">
        <v>263</v>
      </c>
      <c r="BM906" s="128" t="s">
        <v>1704</v>
      </c>
    </row>
    <row r="907" spans="2:47" s="140" customFormat="1" ht="81">
      <c r="B907" s="141"/>
      <c r="D907" s="238" t="s">
        <v>204</v>
      </c>
      <c r="F907" s="239" t="s">
        <v>1669</v>
      </c>
      <c r="I907" s="22"/>
      <c r="L907" s="141"/>
      <c r="M907" s="240"/>
      <c r="N907" s="142"/>
      <c r="O907" s="142"/>
      <c r="P907" s="142"/>
      <c r="Q907" s="142"/>
      <c r="R907" s="142"/>
      <c r="S907" s="142"/>
      <c r="T907" s="241"/>
      <c r="AT907" s="128" t="s">
        <v>204</v>
      </c>
      <c r="AU907" s="128" t="s">
        <v>80</v>
      </c>
    </row>
    <row r="908" spans="2:65" s="140" customFormat="1" ht="25.5" customHeight="1">
      <c r="B908" s="141"/>
      <c r="C908" s="227" t="s">
        <v>1705</v>
      </c>
      <c r="D908" s="227" t="s">
        <v>198</v>
      </c>
      <c r="E908" s="228" t="s">
        <v>1706</v>
      </c>
      <c r="F908" s="229" t="s">
        <v>1707</v>
      </c>
      <c r="G908" s="230" t="s">
        <v>330</v>
      </c>
      <c r="H908" s="231">
        <v>181.908</v>
      </c>
      <c r="I908" s="26"/>
      <c r="J908" s="232">
        <f>ROUND(I908*H908,2)</f>
        <v>0</v>
      </c>
      <c r="K908" s="229" t="s">
        <v>202</v>
      </c>
      <c r="L908" s="141"/>
      <c r="M908" s="233" t="s">
        <v>5</v>
      </c>
      <c r="N908" s="234" t="s">
        <v>42</v>
      </c>
      <c r="O908" s="142"/>
      <c r="P908" s="235">
        <f>O908*H908</f>
        <v>0</v>
      </c>
      <c r="Q908" s="235">
        <v>0.00455</v>
      </c>
      <c r="R908" s="235">
        <f>Q908*H908</f>
        <v>0.8276814</v>
      </c>
      <c r="S908" s="235">
        <v>0</v>
      </c>
      <c r="T908" s="236">
        <f>S908*H908</f>
        <v>0</v>
      </c>
      <c r="AR908" s="128" t="s">
        <v>263</v>
      </c>
      <c r="AT908" s="128" t="s">
        <v>198</v>
      </c>
      <c r="AU908" s="128" t="s">
        <v>80</v>
      </c>
      <c r="AY908" s="128" t="s">
        <v>196</v>
      </c>
      <c r="BE908" s="237">
        <f>IF(N908="základní",J908,0)</f>
        <v>0</v>
      </c>
      <c r="BF908" s="237">
        <f>IF(N908="snížená",J908,0)</f>
        <v>0</v>
      </c>
      <c r="BG908" s="237">
        <f>IF(N908="zákl. přenesená",J908,0)</f>
        <v>0</v>
      </c>
      <c r="BH908" s="237">
        <f>IF(N908="sníž. přenesená",J908,0)</f>
        <v>0</v>
      </c>
      <c r="BI908" s="237">
        <f>IF(N908="nulová",J908,0)</f>
        <v>0</v>
      </c>
      <c r="BJ908" s="128" t="s">
        <v>78</v>
      </c>
      <c r="BK908" s="237">
        <f>ROUND(I908*H908,2)</f>
        <v>0</v>
      </c>
      <c r="BL908" s="128" t="s">
        <v>263</v>
      </c>
      <c r="BM908" s="128" t="s">
        <v>1708</v>
      </c>
    </row>
    <row r="909" spans="2:47" s="140" customFormat="1" ht="81">
      <c r="B909" s="141"/>
      <c r="D909" s="238" t="s">
        <v>204</v>
      </c>
      <c r="F909" s="239" t="s">
        <v>1669</v>
      </c>
      <c r="I909" s="22"/>
      <c r="L909" s="141"/>
      <c r="M909" s="240"/>
      <c r="N909" s="142"/>
      <c r="O909" s="142"/>
      <c r="P909" s="142"/>
      <c r="Q909" s="142"/>
      <c r="R909" s="142"/>
      <c r="S909" s="142"/>
      <c r="T909" s="241"/>
      <c r="AT909" s="128" t="s">
        <v>204</v>
      </c>
      <c r="AU909" s="128" t="s">
        <v>80</v>
      </c>
    </row>
    <row r="910" spans="2:65" s="140" customFormat="1" ht="25.5" customHeight="1">
      <c r="B910" s="141"/>
      <c r="C910" s="227" t="s">
        <v>1151</v>
      </c>
      <c r="D910" s="227" t="s">
        <v>198</v>
      </c>
      <c r="E910" s="228" t="s">
        <v>1709</v>
      </c>
      <c r="F910" s="229" t="s">
        <v>1710</v>
      </c>
      <c r="G910" s="230" t="s">
        <v>330</v>
      </c>
      <c r="H910" s="231">
        <v>363.82</v>
      </c>
      <c r="I910" s="26"/>
      <c r="J910" s="232">
        <f>ROUND(I910*H910,2)</f>
        <v>0</v>
      </c>
      <c r="K910" s="229" t="s">
        <v>202</v>
      </c>
      <c r="L910" s="141"/>
      <c r="M910" s="233" t="s">
        <v>5</v>
      </c>
      <c r="N910" s="234" t="s">
        <v>42</v>
      </c>
      <c r="O910" s="142"/>
      <c r="P910" s="235">
        <f>O910*H910</f>
        <v>0</v>
      </c>
      <c r="Q910" s="235">
        <v>0.00758</v>
      </c>
      <c r="R910" s="235">
        <f>Q910*H910</f>
        <v>2.7577556</v>
      </c>
      <c r="S910" s="235">
        <v>0</v>
      </c>
      <c r="T910" s="236">
        <f>S910*H910</f>
        <v>0</v>
      </c>
      <c r="AR910" s="128" t="s">
        <v>263</v>
      </c>
      <c r="AT910" s="128" t="s">
        <v>198</v>
      </c>
      <c r="AU910" s="128" t="s">
        <v>80</v>
      </c>
      <c r="AY910" s="128" t="s">
        <v>196</v>
      </c>
      <c r="BE910" s="237">
        <f>IF(N910="základní",J910,0)</f>
        <v>0</v>
      </c>
      <c r="BF910" s="237">
        <f>IF(N910="snížená",J910,0)</f>
        <v>0</v>
      </c>
      <c r="BG910" s="237">
        <f>IF(N910="zákl. přenesená",J910,0)</f>
        <v>0</v>
      </c>
      <c r="BH910" s="237">
        <f>IF(N910="sníž. přenesená",J910,0)</f>
        <v>0</v>
      </c>
      <c r="BI910" s="237">
        <f>IF(N910="nulová",J910,0)</f>
        <v>0</v>
      </c>
      <c r="BJ910" s="128" t="s">
        <v>78</v>
      </c>
      <c r="BK910" s="237">
        <f>ROUND(I910*H910,2)</f>
        <v>0</v>
      </c>
      <c r="BL910" s="128" t="s">
        <v>263</v>
      </c>
      <c r="BM910" s="128" t="s">
        <v>1711</v>
      </c>
    </row>
    <row r="911" spans="2:47" s="140" customFormat="1" ht="81">
      <c r="B911" s="141"/>
      <c r="D911" s="238" t="s">
        <v>204</v>
      </c>
      <c r="F911" s="239" t="s">
        <v>1669</v>
      </c>
      <c r="I911" s="22"/>
      <c r="L911" s="141"/>
      <c r="M911" s="240"/>
      <c r="N911" s="142"/>
      <c r="O911" s="142"/>
      <c r="P911" s="142"/>
      <c r="Q911" s="142"/>
      <c r="R911" s="142"/>
      <c r="S911" s="142"/>
      <c r="T911" s="241"/>
      <c r="AT911" s="128" t="s">
        <v>204</v>
      </c>
      <c r="AU911" s="128" t="s">
        <v>80</v>
      </c>
    </row>
    <row r="912" spans="2:65" s="140" customFormat="1" ht="16.5" customHeight="1">
      <c r="B912" s="141"/>
      <c r="C912" s="227" t="s">
        <v>1712</v>
      </c>
      <c r="D912" s="227" t="s">
        <v>198</v>
      </c>
      <c r="E912" s="228" t="s">
        <v>1713</v>
      </c>
      <c r="F912" s="229" t="s">
        <v>1714</v>
      </c>
      <c r="G912" s="230" t="s">
        <v>330</v>
      </c>
      <c r="H912" s="231">
        <v>3.343</v>
      </c>
      <c r="I912" s="26"/>
      <c r="J912" s="232">
        <f>ROUND(I912*H912,2)</f>
        <v>0</v>
      </c>
      <c r="K912" s="229" t="s">
        <v>202</v>
      </c>
      <c r="L912" s="141"/>
      <c r="M912" s="233" t="s">
        <v>5</v>
      </c>
      <c r="N912" s="234" t="s">
        <v>42</v>
      </c>
      <c r="O912" s="142"/>
      <c r="P912" s="235">
        <f>O912*H912</f>
        <v>0</v>
      </c>
      <c r="Q912" s="235">
        <v>0.0048</v>
      </c>
      <c r="R912" s="235">
        <f>Q912*H912</f>
        <v>0.0160464</v>
      </c>
      <c r="S912" s="235">
        <v>0</v>
      </c>
      <c r="T912" s="236">
        <f>S912*H912</f>
        <v>0</v>
      </c>
      <c r="AR912" s="128" t="s">
        <v>263</v>
      </c>
      <c r="AT912" s="128" t="s">
        <v>198</v>
      </c>
      <c r="AU912" s="128" t="s">
        <v>80</v>
      </c>
      <c r="AY912" s="128" t="s">
        <v>196</v>
      </c>
      <c r="BE912" s="237">
        <f>IF(N912="základní",J912,0)</f>
        <v>0</v>
      </c>
      <c r="BF912" s="237">
        <f>IF(N912="snížená",J912,0)</f>
        <v>0</v>
      </c>
      <c r="BG912" s="237">
        <f>IF(N912="zákl. přenesená",J912,0)</f>
        <v>0</v>
      </c>
      <c r="BH912" s="237">
        <f>IF(N912="sníž. přenesená",J912,0)</f>
        <v>0</v>
      </c>
      <c r="BI912" s="237">
        <f>IF(N912="nulová",J912,0)</f>
        <v>0</v>
      </c>
      <c r="BJ912" s="128" t="s">
        <v>78</v>
      </c>
      <c r="BK912" s="237">
        <f>ROUND(I912*H912,2)</f>
        <v>0</v>
      </c>
      <c r="BL912" s="128" t="s">
        <v>263</v>
      </c>
      <c r="BM912" s="128" t="s">
        <v>1715</v>
      </c>
    </row>
    <row r="913" spans="2:51" s="243" customFormat="1" ht="13.5">
      <c r="B913" s="242"/>
      <c r="D913" s="238" t="s">
        <v>206</v>
      </c>
      <c r="E913" s="244" t="s">
        <v>5</v>
      </c>
      <c r="F913" s="245" t="s">
        <v>1716</v>
      </c>
      <c r="H913" s="244" t="s">
        <v>5</v>
      </c>
      <c r="I913" s="27"/>
      <c r="L913" s="242"/>
      <c r="M913" s="246"/>
      <c r="N913" s="247"/>
      <c r="O913" s="247"/>
      <c r="P913" s="247"/>
      <c r="Q913" s="247"/>
      <c r="R913" s="247"/>
      <c r="S913" s="247"/>
      <c r="T913" s="248"/>
      <c r="AT913" s="244" t="s">
        <v>206</v>
      </c>
      <c r="AU913" s="244" t="s">
        <v>80</v>
      </c>
      <c r="AV913" s="243" t="s">
        <v>78</v>
      </c>
      <c r="AW913" s="243" t="s">
        <v>34</v>
      </c>
      <c r="AX913" s="243" t="s">
        <v>71</v>
      </c>
      <c r="AY913" s="244" t="s">
        <v>196</v>
      </c>
    </row>
    <row r="914" spans="2:51" s="250" customFormat="1" ht="13.5">
      <c r="B914" s="249"/>
      <c r="D914" s="238" t="s">
        <v>206</v>
      </c>
      <c r="E914" s="251" t="s">
        <v>5</v>
      </c>
      <c r="F914" s="252" t="s">
        <v>1717</v>
      </c>
      <c r="H914" s="253">
        <v>3.343</v>
      </c>
      <c r="I914" s="28"/>
      <c r="L914" s="249"/>
      <c r="M914" s="254"/>
      <c r="N914" s="255"/>
      <c r="O914" s="255"/>
      <c r="P914" s="255"/>
      <c r="Q914" s="255"/>
      <c r="R914" s="255"/>
      <c r="S914" s="255"/>
      <c r="T914" s="256"/>
      <c r="AT914" s="251" t="s">
        <v>206</v>
      </c>
      <c r="AU914" s="251" t="s">
        <v>80</v>
      </c>
      <c r="AV914" s="250" t="s">
        <v>80</v>
      </c>
      <c r="AW914" s="250" t="s">
        <v>34</v>
      </c>
      <c r="AX914" s="250" t="s">
        <v>71</v>
      </c>
      <c r="AY914" s="251" t="s">
        <v>196</v>
      </c>
    </row>
    <row r="915" spans="2:51" s="258" customFormat="1" ht="13.5">
      <c r="B915" s="257"/>
      <c r="D915" s="238" t="s">
        <v>206</v>
      </c>
      <c r="E915" s="259" t="s">
        <v>5</v>
      </c>
      <c r="F915" s="260" t="s">
        <v>209</v>
      </c>
      <c r="H915" s="261">
        <v>3.343</v>
      </c>
      <c r="I915" s="29"/>
      <c r="L915" s="257"/>
      <c r="M915" s="262"/>
      <c r="N915" s="263"/>
      <c r="O915" s="263"/>
      <c r="P915" s="263"/>
      <c r="Q915" s="263"/>
      <c r="R915" s="263"/>
      <c r="S915" s="263"/>
      <c r="T915" s="264"/>
      <c r="AT915" s="259" t="s">
        <v>206</v>
      </c>
      <c r="AU915" s="259" t="s">
        <v>80</v>
      </c>
      <c r="AV915" s="258" t="s">
        <v>203</v>
      </c>
      <c r="AW915" s="258" t="s">
        <v>34</v>
      </c>
      <c r="AX915" s="258" t="s">
        <v>78</v>
      </c>
      <c r="AY915" s="259" t="s">
        <v>196</v>
      </c>
    </row>
    <row r="916" spans="2:65" s="140" customFormat="1" ht="38.25" customHeight="1">
      <c r="B916" s="141"/>
      <c r="C916" s="227" t="s">
        <v>1170</v>
      </c>
      <c r="D916" s="227" t="s">
        <v>198</v>
      </c>
      <c r="E916" s="228" t="s">
        <v>1718</v>
      </c>
      <c r="F916" s="229" t="s">
        <v>1719</v>
      </c>
      <c r="G916" s="230" t="s">
        <v>285</v>
      </c>
      <c r="H916" s="231">
        <v>3.607</v>
      </c>
      <c r="I916" s="26"/>
      <c r="J916" s="232">
        <f>ROUND(I916*H916,2)</f>
        <v>0</v>
      </c>
      <c r="K916" s="229" t="s">
        <v>202</v>
      </c>
      <c r="L916" s="141"/>
      <c r="M916" s="233" t="s">
        <v>5</v>
      </c>
      <c r="N916" s="234" t="s">
        <v>42</v>
      </c>
      <c r="O916" s="142"/>
      <c r="P916" s="235">
        <f>O916*H916</f>
        <v>0</v>
      </c>
      <c r="Q916" s="235">
        <v>0</v>
      </c>
      <c r="R916" s="235">
        <f>Q916*H916</f>
        <v>0</v>
      </c>
      <c r="S916" s="235">
        <v>0</v>
      </c>
      <c r="T916" s="236">
        <f>S916*H916</f>
        <v>0</v>
      </c>
      <c r="AR916" s="128" t="s">
        <v>263</v>
      </c>
      <c r="AT916" s="128" t="s">
        <v>198</v>
      </c>
      <c r="AU916" s="128" t="s">
        <v>80</v>
      </c>
      <c r="AY916" s="128" t="s">
        <v>196</v>
      </c>
      <c r="BE916" s="237">
        <f>IF(N916="základní",J916,0)</f>
        <v>0</v>
      </c>
      <c r="BF916" s="237">
        <f>IF(N916="snížená",J916,0)</f>
        <v>0</v>
      </c>
      <c r="BG916" s="237">
        <f>IF(N916="zákl. přenesená",J916,0)</f>
        <v>0</v>
      </c>
      <c r="BH916" s="237">
        <f>IF(N916="sníž. přenesená",J916,0)</f>
        <v>0</v>
      </c>
      <c r="BI916" s="237">
        <f>IF(N916="nulová",J916,0)</f>
        <v>0</v>
      </c>
      <c r="BJ916" s="128" t="s">
        <v>78</v>
      </c>
      <c r="BK916" s="237">
        <f>ROUND(I916*H916,2)</f>
        <v>0</v>
      </c>
      <c r="BL916" s="128" t="s">
        <v>263</v>
      </c>
      <c r="BM916" s="128" t="s">
        <v>1720</v>
      </c>
    </row>
    <row r="917" spans="2:47" s="140" customFormat="1" ht="148.5">
      <c r="B917" s="141"/>
      <c r="D917" s="238" t="s">
        <v>204</v>
      </c>
      <c r="F917" s="239" t="s">
        <v>1623</v>
      </c>
      <c r="I917" s="22"/>
      <c r="L917" s="141"/>
      <c r="M917" s="240"/>
      <c r="N917" s="142"/>
      <c r="O917" s="142"/>
      <c r="P917" s="142"/>
      <c r="Q917" s="142"/>
      <c r="R917" s="142"/>
      <c r="S917" s="142"/>
      <c r="T917" s="241"/>
      <c r="AT917" s="128" t="s">
        <v>204</v>
      </c>
      <c r="AU917" s="128" t="s">
        <v>80</v>
      </c>
    </row>
    <row r="918" spans="2:63" s="215" customFormat="1" ht="29.85" customHeight="1">
      <c r="B918" s="214"/>
      <c r="D918" s="216" t="s">
        <v>70</v>
      </c>
      <c r="E918" s="225" t="s">
        <v>1721</v>
      </c>
      <c r="F918" s="225" t="s">
        <v>1722</v>
      </c>
      <c r="I918" s="25"/>
      <c r="J918" s="226">
        <f>BK918</f>
        <v>0</v>
      </c>
      <c r="L918" s="214"/>
      <c r="M918" s="219"/>
      <c r="N918" s="220"/>
      <c r="O918" s="220"/>
      <c r="P918" s="221">
        <f>SUM(P919:P928)</f>
        <v>0</v>
      </c>
      <c r="Q918" s="220"/>
      <c r="R918" s="221">
        <f>SUM(R919:R928)</f>
        <v>1.5054725999999998</v>
      </c>
      <c r="S918" s="220"/>
      <c r="T918" s="222">
        <f>SUM(T919:T928)</f>
        <v>0</v>
      </c>
      <c r="AR918" s="216" t="s">
        <v>80</v>
      </c>
      <c r="AT918" s="223" t="s">
        <v>70</v>
      </c>
      <c r="AU918" s="223" t="s">
        <v>78</v>
      </c>
      <c r="AY918" s="216" t="s">
        <v>196</v>
      </c>
      <c r="BK918" s="224">
        <f>SUM(BK919:BK928)</f>
        <v>0</v>
      </c>
    </row>
    <row r="919" spans="2:65" s="140" customFormat="1" ht="16.5" customHeight="1">
      <c r="B919" s="141"/>
      <c r="C919" s="227" t="s">
        <v>1723</v>
      </c>
      <c r="D919" s="227" t="s">
        <v>198</v>
      </c>
      <c r="E919" s="228" t="s">
        <v>1724</v>
      </c>
      <c r="F919" s="229" t="s">
        <v>1725</v>
      </c>
      <c r="G919" s="230" t="s">
        <v>330</v>
      </c>
      <c r="H919" s="231">
        <v>94.62</v>
      </c>
      <c r="I919" s="26"/>
      <c r="J919" s="232">
        <f>ROUND(I919*H919,2)</f>
        <v>0</v>
      </c>
      <c r="K919" s="229" t="s">
        <v>202</v>
      </c>
      <c r="L919" s="141"/>
      <c r="M919" s="233" t="s">
        <v>5</v>
      </c>
      <c r="N919" s="234" t="s">
        <v>42</v>
      </c>
      <c r="O919" s="142"/>
      <c r="P919" s="235">
        <f>O919*H919</f>
        <v>0</v>
      </c>
      <c r="Q919" s="235">
        <v>0.0003</v>
      </c>
      <c r="R919" s="235">
        <f>Q919*H919</f>
        <v>0.028385999999999998</v>
      </c>
      <c r="S919" s="235">
        <v>0</v>
      </c>
      <c r="T919" s="236">
        <f>S919*H919</f>
        <v>0</v>
      </c>
      <c r="AR919" s="128" t="s">
        <v>263</v>
      </c>
      <c r="AT919" s="128" t="s">
        <v>198</v>
      </c>
      <c r="AU919" s="128" t="s">
        <v>80</v>
      </c>
      <c r="AY919" s="128" t="s">
        <v>196</v>
      </c>
      <c r="BE919" s="237">
        <f>IF(N919="základní",J919,0)</f>
        <v>0</v>
      </c>
      <c r="BF919" s="237">
        <f>IF(N919="snížená",J919,0)</f>
        <v>0</v>
      </c>
      <c r="BG919" s="237">
        <f>IF(N919="zákl. přenesená",J919,0)</f>
        <v>0</v>
      </c>
      <c r="BH919" s="237">
        <f>IF(N919="sníž. přenesená",J919,0)</f>
        <v>0</v>
      </c>
      <c r="BI919" s="237">
        <f>IF(N919="nulová",J919,0)</f>
        <v>0</v>
      </c>
      <c r="BJ919" s="128" t="s">
        <v>78</v>
      </c>
      <c r="BK919" s="237">
        <f>ROUND(I919*H919,2)</f>
        <v>0</v>
      </c>
      <c r="BL919" s="128" t="s">
        <v>263</v>
      </c>
      <c r="BM919" s="128" t="s">
        <v>1726</v>
      </c>
    </row>
    <row r="920" spans="2:47" s="140" customFormat="1" ht="67.5">
      <c r="B920" s="141"/>
      <c r="D920" s="238" t="s">
        <v>204</v>
      </c>
      <c r="F920" s="239" t="s">
        <v>1727</v>
      </c>
      <c r="I920" s="22"/>
      <c r="L920" s="141"/>
      <c r="M920" s="240"/>
      <c r="N920" s="142"/>
      <c r="O920" s="142"/>
      <c r="P920" s="142"/>
      <c r="Q920" s="142"/>
      <c r="R920" s="142"/>
      <c r="S920" s="142"/>
      <c r="T920" s="241"/>
      <c r="AT920" s="128" t="s">
        <v>204</v>
      </c>
      <c r="AU920" s="128" t="s">
        <v>80</v>
      </c>
    </row>
    <row r="921" spans="2:65" s="140" customFormat="1" ht="25.5" customHeight="1">
      <c r="B921" s="141"/>
      <c r="C921" s="227" t="s">
        <v>1175</v>
      </c>
      <c r="D921" s="227" t="s">
        <v>198</v>
      </c>
      <c r="E921" s="228" t="s">
        <v>1728</v>
      </c>
      <c r="F921" s="229" t="s">
        <v>1729</v>
      </c>
      <c r="G921" s="230" t="s">
        <v>304</v>
      </c>
      <c r="H921" s="231">
        <v>89.28</v>
      </c>
      <c r="I921" s="26"/>
      <c r="J921" s="232">
        <f>ROUND(I921*H921,2)</f>
        <v>0</v>
      </c>
      <c r="K921" s="229" t="s">
        <v>202</v>
      </c>
      <c r="L921" s="141"/>
      <c r="M921" s="233" t="s">
        <v>5</v>
      </c>
      <c r="N921" s="234" t="s">
        <v>42</v>
      </c>
      <c r="O921" s="142"/>
      <c r="P921" s="235">
        <f>O921*H921</f>
        <v>0</v>
      </c>
      <c r="Q921" s="235">
        <v>0.00031</v>
      </c>
      <c r="R921" s="235">
        <f>Q921*H921</f>
        <v>0.0276768</v>
      </c>
      <c r="S921" s="235">
        <v>0</v>
      </c>
      <c r="T921" s="236">
        <f>S921*H921</f>
        <v>0</v>
      </c>
      <c r="AR921" s="128" t="s">
        <v>263</v>
      </c>
      <c r="AT921" s="128" t="s">
        <v>198</v>
      </c>
      <c r="AU921" s="128" t="s">
        <v>80</v>
      </c>
      <c r="AY921" s="128" t="s">
        <v>196</v>
      </c>
      <c r="BE921" s="237">
        <f>IF(N921="základní",J921,0)</f>
        <v>0</v>
      </c>
      <c r="BF921" s="237">
        <f>IF(N921="snížená",J921,0)</f>
        <v>0</v>
      </c>
      <c r="BG921" s="237">
        <f>IF(N921="zákl. přenesená",J921,0)</f>
        <v>0</v>
      </c>
      <c r="BH921" s="237">
        <f>IF(N921="sníž. přenesená",J921,0)</f>
        <v>0</v>
      </c>
      <c r="BI921" s="237">
        <f>IF(N921="nulová",J921,0)</f>
        <v>0</v>
      </c>
      <c r="BJ921" s="128" t="s">
        <v>78</v>
      </c>
      <c r="BK921" s="237">
        <f>ROUND(I921*H921,2)</f>
        <v>0</v>
      </c>
      <c r="BL921" s="128" t="s">
        <v>263</v>
      </c>
      <c r="BM921" s="128" t="s">
        <v>1730</v>
      </c>
    </row>
    <row r="922" spans="2:47" s="140" customFormat="1" ht="67.5">
      <c r="B922" s="141"/>
      <c r="D922" s="238" t="s">
        <v>204</v>
      </c>
      <c r="F922" s="239" t="s">
        <v>1727</v>
      </c>
      <c r="I922" s="22"/>
      <c r="L922" s="141"/>
      <c r="M922" s="240"/>
      <c r="N922" s="142"/>
      <c r="O922" s="142"/>
      <c r="P922" s="142"/>
      <c r="Q922" s="142"/>
      <c r="R922" s="142"/>
      <c r="S922" s="142"/>
      <c r="T922" s="241"/>
      <c r="AT922" s="128" t="s">
        <v>204</v>
      </c>
      <c r="AU922" s="128" t="s">
        <v>80</v>
      </c>
    </row>
    <row r="923" spans="2:65" s="140" customFormat="1" ht="25.5" customHeight="1">
      <c r="B923" s="141"/>
      <c r="C923" s="227" t="s">
        <v>1731</v>
      </c>
      <c r="D923" s="227" t="s">
        <v>198</v>
      </c>
      <c r="E923" s="228" t="s">
        <v>1732</v>
      </c>
      <c r="F923" s="229" t="s">
        <v>1733</v>
      </c>
      <c r="G923" s="230" t="s">
        <v>330</v>
      </c>
      <c r="H923" s="231">
        <v>94.62</v>
      </c>
      <c r="I923" s="26"/>
      <c r="J923" s="232">
        <f>ROUND(I923*H923,2)</f>
        <v>0</v>
      </c>
      <c r="K923" s="229" t="s">
        <v>202</v>
      </c>
      <c r="L923" s="141"/>
      <c r="M923" s="233" t="s">
        <v>5</v>
      </c>
      <c r="N923" s="234" t="s">
        <v>42</v>
      </c>
      <c r="O923" s="142"/>
      <c r="P923" s="235">
        <f>O923*H923</f>
        <v>0</v>
      </c>
      <c r="Q923" s="235">
        <v>0.0029</v>
      </c>
      <c r="R923" s="235">
        <f>Q923*H923</f>
        <v>0.274398</v>
      </c>
      <c r="S923" s="235">
        <v>0</v>
      </c>
      <c r="T923" s="236">
        <f>S923*H923</f>
        <v>0</v>
      </c>
      <c r="AR923" s="128" t="s">
        <v>263</v>
      </c>
      <c r="AT923" s="128" t="s">
        <v>198</v>
      </c>
      <c r="AU923" s="128" t="s">
        <v>80</v>
      </c>
      <c r="AY923" s="128" t="s">
        <v>196</v>
      </c>
      <c r="BE923" s="237">
        <f>IF(N923="základní",J923,0)</f>
        <v>0</v>
      </c>
      <c r="BF923" s="237">
        <f>IF(N923="snížená",J923,0)</f>
        <v>0</v>
      </c>
      <c r="BG923" s="237">
        <f>IF(N923="zákl. přenesená",J923,0)</f>
        <v>0</v>
      </c>
      <c r="BH923" s="237">
        <f>IF(N923="sníž. přenesená",J923,0)</f>
        <v>0</v>
      </c>
      <c r="BI923" s="237">
        <f>IF(N923="nulová",J923,0)</f>
        <v>0</v>
      </c>
      <c r="BJ923" s="128" t="s">
        <v>78</v>
      </c>
      <c r="BK923" s="237">
        <f>ROUND(I923*H923,2)</f>
        <v>0</v>
      </c>
      <c r="BL923" s="128" t="s">
        <v>263</v>
      </c>
      <c r="BM923" s="128" t="s">
        <v>1734</v>
      </c>
    </row>
    <row r="924" spans="2:65" s="140" customFormat="1" ht="16.5" customHeight="1">
      <c r="B924" s="141"/>
      <c r="C924" s="266" t="s">
        <v>1179</v>
      </c>
      <c r="D924" s="266" t="s">
        <v>297</v>
      </c>
      <c r="E924" s="267" t="s">
        <v>1735</v>
      </c>
      <c r="F924" s="268" t="s">
        <v>1736</v>
      </c>
      <c r="G924" s="269" t="s">
        <v>330</v>
      </c>
      <c r="H924" s="270">
        <v>99.351</v>
      </c>
      <c r="I924" s="30"/>
      <c r="J924" s="271">
        <f>ROUND(I924*H924,2)</f>
        <v>0</v>
      </c>
      <c r="K924" s="268" t="s">
        <v>202</v>
      </c>
      <c r="L924" s="272"/>
      <c r="M924" s="273" t="s">
        <v>5</v>
      </c>
      <c r="N924" s="274" t="s">
        <v>42</v>
      </c>
      <c r="O924" s="142"/>
      <c r="P924" s="235">
        <f>O924*H924</f>
        <v>0</v>
      </c>
      <c r="Q924" s="235">
        <v>0.0118</v>
      </c>
      <c r="R924" s="235">
        <f>Q924*H924</f>
        <v>1.1723417999999999</v>
      </c>
      <c r="S924" s="235">
        <v>0</v>
      </c>
      <c r="T924" s="236">
        <f>S924*H924</f>
        <v>0</v>
      </c>
      <c r="AR924" s="128" t="s">
        <v>305</v>
      </c>
      <c r="AT924" s="128" t="s">
        <v>297</v>
      </c>
      <c r="AU924" s="128" t="s">
        <v>80</v>
      </c>
      <c r="AY924" s="128" t="s">
        <v>196</v>
      </c>
      <c r="BE924" s="237">
        <f>IF(N924="základní",J924,0)</f>
        <v>0</v>
      </c>
      <c r="BF924" s="237">
        <f>IF(N924="snížená",J924,0)</f>
        <v>0</v>
      </c>
      <c r="BG924" s="237">
        <f>IF(N924="zákl. přenesená",J924,0)</f>
        <v>0</v>
      </c>
      <c r="BH924" s="237">
        <f>IF(N924="sníž. přenesená",J924,0)</f>
        <v>0</v>
      </c>
      <c r="BI924" s="237">
        <f>IF(N924="nulová",J924,0)</f>
        <v>0</v>
      </c>
      <c r="BJ924" s="128" t="s">
        <v>78</v>
      </c>
      <c r="BK924" s="237">
        <f>ROUND(I924*H924,2)</f>
        <v>0</v>
      </c>
      <c r="BL924" s="128" t="s">
        <v>263</v>
      </c>
      <c r="BM924" s="128" t="s">
        <v>1737</v>
      </c>
    </row>
    <row r="925" spans="2:65" s="140" customFormat="1" ht="16.5" customHeight="1">
      <c r="B925" s="141"/>
      <c r="C925" s="227" t="s">
        <v>1738</v>
      </c>
      <c r="D925" s="227" t="s">
        <v>198</v>
      </c>
      <c r="E925" s="228" t="s">
        <v>1739</v>
      </c>
      <c r="F925" s="229" t="s">
        <v>1740</v>
      </c>
      <c r="G925" s="230" t="s">
        <v>304</v>
      </c>
      <c r="H925" s="231">
        <v>89</v>
      </c>
      <c r="I925" s="26"/>
      <c r="J925" s="232">
        <f>ROUND(I925*H925,2)</f>
        <v>0</v>
      </c>
      <c r="K925" s="229" t="s">
        <v>202</v>
      </c>
      <c r="L925" s="141"/>
      <c r="M925" s="233" t="s">
        <v>5</v>
      </c>
      <c r="N925" s="234" t="s">
        <v>42</v>
      </c>
      <c r="O925" s="142"/>
      <c r="P925" s="235">
        <f>O925*H925</f>
        <v>0</v>
      </c>
      <c r="Q925" s="235">
        <v>3E-05</v>
      </c>
      <c r="R925" s="235">
        <f>Q925*H925</f>
        <v>0.00267</v>
      </c>
      <c r="S925" s="235">
        <v>0</v>
      </c>
      <c r="T925" s="236">
        <f>S925*H925</f>
        <v>0</v>
      </c>
      <c r="AR925" s="128" t="s">
        <v>263</v>
      </c>
      <c r="AT925" s="128" t="s">
        <v>198</v>
      </c>
      <c r="AU925" s="128" t="s">
        <v>80</v>
      </c>
      <c r="AY925" s="128" t="s">
        <v>196</v>
      </c>
      <c r="BE925" s="237">
        <f>IF(N925="základní",J925,0)</f>
        <v>0</v>
      </c>
      <c r="BF925" s="237">
        <f>IF(N925="snížená",J925,0)</f>
        <v>0</v>
      </c>
      <c r="BG925" s="237">
        <f>IF(N925="zákl. přenesená",J925,0)</f>
        <v>0</v>
      </c>
      <c r="BH925" s="237">
        <f>IF(N925="sníž. přenesená",J925,0)</f>
        <v>0</v>
      </c>
      <c r="BI925" s="237">
        <f>IF(N925="nulová",J925,0)</f>
        <v>0</v>
      </c>
      <c r="BJ925" s="128" t="s">
        <v>78</v>
      </c>
      <c r="BK925" s="237">
        <f>ROUND(I925*H925,2)</f>
        <v>0</v>
      </c>
      <c r="BL925" s="128" t="s">
        <v>263</v>
      </c>
      <c r="BM925" s="128" t="s">
        <v>1741</v>
      </c>
    </row>
    <row r="926" spans="2:47" s="140" customFormat="1" ht="67.5">
      <c r="B926" s="141"/>
      <c r="D926" s="238" t="s">
        <v>204</v>
      </c>
      <c r="F926" s="239" t="s">
        <v>1727</v>
      </c>
      <c r="I926" s="22"/>
      <c r="L926" s="141"/>
      <c r="M926" s="240"/>
      <c r="N926" s="142"/>
      <c r="O926" s="142"/>
      <c r="P926" s="142"/>
      <c r="Q926" s="142"/>
      <c r="R926" s="142"/>
      <c r="S926" s="142"/>
      <c r="T926" s="241"/>
      <c r="AT926" s="128" t="s">
        <v>204</v>
      </c>
      <c r="AU926" s="128" t="s">
        <v>80</v>
      </c>
    </row>
    <row r="927" spans="2:65" s="140" customFormat="1" ht="38.25" customHeight="1">
      <c r="B927" s="141"/>
      <c r="C927" s="227" t="s">
        <v>1183</v>
      </c>
      <c r="D927" s="227" t="s">
        <v>198</v>
      </c>
      <c r="E927" s="228" t="s">
        <v>1742</v>
      </c>
      <c r="F927" s="229" t="s">
        <v>1743</v>
      </c>
      <c r="G927" s="230" t="s">
        <v>285</v>
      </c>
      <c r="H927" s="231">
        <v>1.505</v>
      </c>
      <c r="I927" s="26"/>
      <c r="J927" s="232">
        <f>ROUND(I927*H927,2)</f>
        <v>0</v>
      </c>
      <c r="K927" s="229" t="s">
        <v>202</v>
      </c>
      <c r="L927" s="141"/>
      <c r="M927" s="233" t="s">
        <v>5</v>
      </c>
      <c r="N927" s="234" t="s">
        <v>42</v>
      </c>
      <c r="O927" s="142"/>
      <c r="P927" s="235">
        <f>O927*H927</f>
        <v>0</v>
      </c>
      <c r="Q927" s="235">
        <v>0</v>
      </c>
      <c r="R927" s="235">
        <f>Q927*H927</f>
        <v>0</v>
      </c>
      <c r="S927" s="235">
        <v>0</v>
      </c>
      <c r="T927" s="236">
        <f>S927*H927</f>
        <v>0</v>
      </c>
      <c r="AR927" s="128" t="s">
        <v>263</v>
      </c>
      <c r="AT927" s="128" t="s">
        <v>198</v>
      </c>
      <c r="AU927" s="128" t="s">
        <v>80</v>
      </c>
      <c r="AY927" s="128" t="s">
        <v>196</v>
      </c>
      <c r="BE927" s="237">
        <f>IF(N927="základní",J927,0)</f>
        <v>0</v>
      </c>
      <c r="BF927" s="237">
        <f>IF(N927="snížená",J927,0)</f>
        <v>0</v>
      </c>
      <c r="BG927" s="237">
        <f>IF(N927="zákl. přenesená",J927,0)</f>
        <v>0</v>
      </c>
      <c r="BH927" s="237">
        <f>IF(N927="sníž. přenesená",J927,0)</f>
        <v>0</v>
      </c>
      <c r="BI927" s="237">
        <f>IF(N927="nulová",J927,0)</f>
        <v>0</v>
      </c>
      <c r="BJ927" s="128" t="s">
        <v>78</v>
      </c>
      <c r="BK927" s="237">
        <f>ROUND(I927*H927,2)</f>
        <v>0</v>
      </c>
      <c r="BL927" s="128" t="s">
        <v>263</v>
      </c>
      <c r="BM927" s="128" t="s">
        <v>1744</v>
      </c>
    </row>
    <row r="928" spans="2:47" s="140" customFormat="1" ht="148.5">
      <c r="B928" s="141"/>
      <c r="D928" s="238" t="s">
        <v>204</v>
      </c>
      <c r="F928" s="239" t="s">
        <v>1057</v>
      </c>
      <c r="I928" s="22"/>
      <c r="L928" s="141"/>
      <c r="M928" s="240"/>
      <c r="N928" s="142"/>
      <c r="O928" s="142"/>
      <c r="P928" s="142"/>
      <c r="Q928" s="142"/>
      <c r="R928" s="142"/>
      <c r="S928" s="142"/>
      <c r="T928" s="241"/>
      <c r="AT928" s="128" t="s">
        <v>204</v>
      </c>
      <c r="AU928" s="128" t="s">
        <v>80</v>
      </c>
    </row>
    <row r="929" spans="2:63" s="215" customFormat="1" ht="29.85" customHeight="1">
      <c r="B929" s="214"/>
      <c r="D929" s="216" t="s">
        <v>70</v>
      </c>
      <c r="E929" s="225" t="s">
        <v>1745</v>
      </c>
      <c r="F929" s="225" t="s">
        <v>1746</v>
      </c>
      <c r="I929" s="25"/>
      <c r="J929" s="226">
        <f>BK929</f>
        <v>0</v>
      </c>
      <c r="L929" s="214"/>
      <c r="M929" s="219"/>
      <c r="N929" s="220"/>
      <c r="O929" s="220"/>
      <c r="P929" s="221">
        <f>SUM(P930:P935)</f>
        <v>0</v>
      </c>
      <c r="Q929" s="220"/>
      <c r="R929" s="221">
        <f>SUM(R930:R935)</f>
        <v>0.28564442</v>
      </c>
      <c r="S929" s="220"/>
      <c r="T929" s="222">
        <f>SUM(T930:T935)</f>
        <v>0</v>
      </c>
      <c r="AR929" s="216" t="s">
        <v>80</v>
      </c>
      <c r="AT929" s="223" t="s">
        <v>70</v>
      </c>
      <c r="AU929" s="223" t="s">
        <v>78</v>
      </c>
      <c r="AY929" s="216" t="s">
        <v>196</v>
      </c>
      <c r="BK929" s="224">
        <f>SUM(BK930:BK935)</f>
        <v>0</v>
      </c>
    </row>
    <row r="930" spans="2:65" s="140" customFormat="1" ht="25.5" customHeight="1">
      <c r="B930" s="141"/>
      <c r="C930" s="227" t="s">
        <v>1747</v>
      </c>
      <c r="D930" s="227" t="s">
        <v>198</v>
      </c>
      <c r="E930" s="228" t="s">
        <v>1748</v>
      </c>
      <c r="F930" s="229" t="s">
        <v>1749</v>
      </c>
      <c r="G930" s="230" t="s">
        <v>330</v>
      </c>
      <c r="H930" s="231">
        <v>21.2</v>
      </c>
      <c r="I930" s="26"/>
      <c r="J930" s="232">
        <f>ROUND(I930*H930,2)</f>
        <v>0</v>
      </c>
      <c r="K930" s="229" t="s">
        <v>202</v>
      </c>
      <c r="L930" s="141"/>
      <c r="M930" s="233" t="s">
        <v>5</v>
      </c>
      <c r="N930" s="234" t="s">
        <v>42</v>
      </c>
      <c r="O930" s="142"/>
      <c r="P930" s="235">
        <f>O930*H930</f>
        <v>0</v>
      </c>
      <c r="Q930" s="235">
        <v>0.00029</v>
      </c>
      <c r="R930" s="235">
        <f>Q930*H930</f>
        <v>0.006148</v>
      </c>
      <c r="S930" s="235">
        <v>0</v>
      </c>
      <c r="T930" s="236">
        <f>S930*H930</f>
        <v>0</v>
      </c>
      <c r="AR930" s="128" t="s">
        <v>263</v>
      </c>
      <c r="AT930" s="128" t="s">
        <v>198</v>
      </c>
      <c r="AU930" s="128" t="s">
        <v>80</v>
      </c>
      <c r="AY930" s="128" t="s">
        <v>196</v>
      </c>
      <c r="BE930" s="237">
        <f>IF(N930="základní",J930,0)</f>
        <v>0</v>
      </c>
      <c r="BF930" s="237">
        <f>IF(N930="snížená",J930,0)</f>
        <v>0</v>
      </c>
      <c r="BG930" s="237">
        <f>IF(N930="zákl. přenesená",J930,0)</f>
        <v>0</v>
      </c>
      <c r="BH930" s="237">
        <f>IF(N930="sníž. přenesená",J930,0)</f>
        <v>0</v>
      </c>
      <c r="BI930" s="237">
        <f>IF(N930="nulová",J930,0)</f>
        <v>0</v>
      </c>
      <c r="BJ930" s="128" t="s">
        <v>78</v>
      </c>
      <c r="BK930" s="237">
        <f>ROUND(I930*H930,2)</f>
        <v>0</v>
      </c>
      <c r="BL930" s="128" t="s">
        <v>263</v>
      </c>
      <c r="BM930" s="128" t="s">
        <v>1750</v>
      </c>
    </row>
    <row r="931" spans="2:65" s="140" customFormat="1" ht="25.5" customHeight="1">
      <c r="B931" s="141"/>
      <c r="C931" s="227" t="s">
        <v>1186</v>
      </c>
      <c r="D931" s="227" t="s">
        <v>198</v>
      </c>
      <c r="E931" s="228" t="s">
        <v>1751</v>
      </c>
      <c r="F931" s="229" t="s">
        <v>1752</v>
      </c>
      <c r="G931" s="230" t="s">
        <v>330</v>
      </c>
      <c r="H931" s="231">
        <v>861.511</v>
      </c>
      <c r="I931" s="26"/>
      <c r="J931" s="232">
        <f>ROUND(I931*H931,2)</f>
        <v>0</v>
      </c>
      <c r="K931" s="229" t="s">
        <v>202</v>
      </c>
      <c r="L931" s="141"/>
      <c r="M931" s="233" t="s">
        <v>5</v>
      </c>
      <c r="N931" s="234" t="s">
        <v>42</v>
      </c>
      <c r="O931" s="142"/>
      <c r="P931" s="235">
        <f>O931*H931</f>
        <v>0</v>
      </c>
      <c r="Q931" s="235">
        <v>0.00022</v>
      </c>
      <c r="R931" s="235">
        <f>Q931*H931</f>
        <v>0.18953242</v>
      </c>
      <c r="S931" s="235">
        <v>0</v>
      </c>
      <c r="T931" s="236">
        <f>S931*H931</f>
        <v>0</v>
      </c>
      <c r="AR931" s="128" t="s">
        <v>263</v>
      </c>
      <c r="AT931" s="128" t="s">
        <v>198</v>
      </c>
      <c r="AU931" s="128" t="s">
        <v>80</v>
      </c>
      <c r="AY931" s="128" t="s">
        <v>196</v>
      </c>
      <c r="BE931" s="237">
        <f>IF(N931="základní",J931,0)</f>
        <v>0</v>
      </c>
      <c r="BF931" s="237">
        <f>IF(N931="snížená",J931,0)</f>
        <v>0</v>
      </c>
      <c r="BG931" s="237">
        <f>IF(N931="zákl. přenesená",J931,0)</f>
        <v>0</v>
      </c>
      <c r="BH931" s="237">
        <f>IF(N931="sníž. přenesená",J931,0)</f>
        <v>0</v>
      </c>
      <c r="BI931" s="237">
        <f>IF(N931="nulová",J931,0)</f>
        <v>0</v>
      </c>
      <c r="BJ931" s="128" t="s">
        <v>78</v>
      </c>
      <c r="BK931" s="237">
        <f>ROUND(I931*H931,2)</f>
        <v>0</v>
      </c>
      <c r="BL931" s="128" t="s">
        <v>263</v>
      </c>
      <c r="BM931" s="128" t="s">
        <v>1753</v>
      </c>
    </row>
    <row r="932" spans="2:47" s="140" customFormat="1" ht="108">
      <c r="B932" s="141"/>
      <c r="D932" s="238" t="s">
        <v>204</v>
      </c>
      <c r="F932" s="239" t="s">
        <v>1754</v>
      </c>
      <c r="I932" s="22"/>
      <c r="L932" s="141"/>
      <c r="M932" s="240"/>
      <c r="N932" s="142"/>
      <c r="O932" s="142"/>
      <c r="P932" s="142"/>
      <c r="Q932" s="142"/>
      <c r="R932" s="142"/>
      <c r="S932" s="142"/>
      <c r="T932" s="241"/>
      <c r="AT932" s="128" t="s">
        <v>204</v>
      </c>
      <c r="AU932" s="128" t="s">
        <v>80</v>
      </c>
    </row>
    <row r="933" spans="2:65" s="140" customFormat="1" ht="25.5" customHeight="1">
      <c r="B933" s="141"/>
      <c r="C933" s="227" t="s">
        <v>1755</v>
      </c>
      <c r="D933" s="227" t="s">
        <v>198</v>
      </c>
      <c r="E933" s="228" t="s">
        <v>1756</v>
      </c>
      <c r="F933" s="229" t="s">
        <v>1757</v>
      </c>
      <c r="G933" s="230" t="s">
        <v>330</v>
      </c>
      <c r="H933" s="231">
        <v>214.2</v>
      </c>
      <c r="I933" s="26"/>
      <c r="J933" s="232">
        <f>ROUND(I933*H933,2)</f>
        <v>0</v>
      </c>
      <c r="K933" s="229" t="s">
        <v>202</v>
      </c>
      <c r="L933" s="141"/>
      <c r="M933" s="233" t="s">
        <v>5</v>
      </c>
      <c r="N933" s="234" t="s">
        <v>42</v>
      </c>
      <c r="O933" s="142"/>
      <c r="P933" s="235">
        <f>O933*H933</f>
        <v>0</v>
      </c>
      <c r="Q933" s="235">
        <v>0.00014</v>
      </c>
      <c r="R933" s="235">
        <f>Q933*H933</f>
        <v>0.029987999999999997</v>
      </c>
      <c r="S933" s="235">
        <v>0</v>
      </c>
      <c r="T933" s="236">
        <f>S933*H933</f>
        <v>0</v>
      </c>
      <c r="AR933" s="128" t="s">
        <v>263</v>
      </c>
      <c r="AT933" s="128" t="s">
        <v>198</v>
      </c>
      <c r="AU933" s="128" t="s">
        <v>80</v>
      </c>
      <c r="AY933" s="128" t="s">
        <v>196</v>
      </c>
      <c r="BE933" s="237">
        <f>IF(N933="základní",J933,0)</f>
        <v>0</v>
      </c>
      <c r="BF933" s="237">
        <f>IF(N933="snížená",J933,0)</f>
        <v>0</v>
      </c>
      <c r="BG933" s="237">
        <f>IF(N933="zákl. přenesená",J933,0)</f>
        <v>0</v>
      </c>
      <c r="BH933" s="237">
        <f>IF(N933="sníž. přenesená",J933,0)</f>
        <v>0</v>
      </c>
      <c r="BI933" s="237">
        <f>IF(N933="nulová",J933,0)</f>
        <v>0</v>
      </c>
      <c r="BJ933" s="128" t="s">
        <v>78</v>
      </c>
      <c r="BK933" s="237">
        <f>ROUND(I933*H933,2)</f>
        <v>0</v>
      </c>
      <c r="BL933" s="128" t="s">
        <v>263</v>
      </c>
      <c r="BM933" s="128" t="s">
        <v>1758</v>
      </c>
    </row>
    <row r="934" spans="2:65" s="140" customFormat="1" ht="16.5" customHeight="1">
      <c r="B934" s="141"/>
      <c r="C934" s="227" t="s">
        <v>1190</v>
      </c>
      <c r="D934" s="227" t="s">
        <v>198</v>
      </c>
      <c r="E934" s="228" t="s">
        <v>1759</v>
      </c>
      <c r="F934" s="229" t="s">
        <v>1760</v>
      </c>
      <c r="G934" s="230" t="s">
        <v>330</v>
      </c>
      <c r="H934" s="231">
        <v>214.2</v>
      </c>
      <c r="I934" s="26"/>
      <c r="J934" s="232">
        <f>ROUND(I934*H934,2)</f>
        <v>0</v>
      </c>
      <c r="K934" s="229" t="s">
        <v>202</v>
      </c>
      <c r="L934" s="141"/>
      <c r="M934" s="233" t="s">
        <v>5</v>
      </c>
      <c r="N934" s="234" t="s">
        <v>42</v>
      </c>
      <c r="O934" s="142"/>
      <c r="P934" s="235">
        <f>O934*H934</f>
        <v>0</v>
      </c>
      <c r="Q934" s="235">
        <v>0.00014</v>
      </c>
      <c r="R934" s="235">
        <f>Q934*H934</f>
        <v>0.029987999999999997</v>
      </c>
      <c r="S934" s="235">
        <v>0</v>
      </c>
      <c r="T934" s="236">
        <f>S934*H934</f>
        <v>0</v>
      </c>
      <c r="AR934" s="128" t="s">
        <v>263</v>
      </c>
      <c r="AT934" s="128" t="s">
        <v>198</v>
      </c>
      <c r="AU934" s="128" t="s">
        <v>80</v>
      </c>
      <c r="AY934" s="128" t="s">
        <v>196</v>
      </c>
      <c r="BE934" s="237">
        <f>IF(N934="základní",J934,0)</f>
        <v>0</v>
      </c>
      <c r="BF934" s="237">
        <f>IF(N934="snížená",J934,0)</f>
        <v>0</v>
      </c>
      <c r="BG934" s="237">
        <f>IF(N934="zákl. přenesená",J934,0)</f>
        <v>0</v>
      </c>
      <c r="BH934" s="237">
        <f>IF(N934="sníž. přenesená",J934,0)</f>
        <v>0</v>
      </c>
      <c r="BI934" s="237">
        <f>IF(N934="nulová",J934,0)</f>
        <v>0</v>
      </c>
      <c r="BJ934" s="128" t="s">
        <v>78</v>
      </c>
      <c r="BK934" s="237">
        <f>ROUND(I934*H934,2)</f>
        <v>0</v>
      </c>
      <c r="BL934" s="128" t="s">
        <v>263</v>
      </c>
      <c r="BM934" s="128" t="s">
        <v>1761</v>
      </c>
    </row>
    <row r="935" spans="2:65" s="140" customFormat="1" ht="25.5" customHeight="1">
      <c r="B935" s="141"/>
      <c r="C935" s="227" t="s">
        <v>1762</v>
      </c>
      <c r="D935" s="227" t="s">
        <v>198</v>
      </c>
      <c r="E935" s="228" t="s">
        <v>1763</v>
      </c>
      <c r="F935" s="229" t="s">
        <v>1764</v>
      </c>
      <c r="G935" s="230" t="s">
        <v>330</v>
      </c>
      <c r="H935" s="231">
        <v>214.2</v>
      </c>
      <c r="I935" s="26"/>
      <c r="J935" s="232">
        <f>ROUND(I935*H935,2)</f>
        <v>0</v>
      </c>
      <c r="K935" s="229" t="s">
        <v>202</v>
      </c>
      <c r="L935" s="141"/>
      <c r="M935" s="233" t="s">
        <v>5</v>
      </c>
      <c r="N935" s="234" t="s">
        <v>42</v>
      </c>
      <c r="O935" s="142"/>
      <c r="P935" s="235">
        <f>O935*H935</f>
        <v>0</v>
      </c>
      <c r="Q935" s="235">
        <v>0.00014</v>
      </c>
      <c r="R935" s="235">
        <f>Q935*H935</f>
        <v>0.029987999999999997</v>
      </c>
      <c r="S935" s="235">
        <v>0</v>
      </c>
      <c r="T935" s="236">
        <f>S935*H935</f>
        <v>0</v>
      </c>
      <c r="AR935" s="128" t="s">
        <v>263</v>
      </c>
      <c r="AT935" s="128" t="s">
        <v>198</v>
      </c>
      <c r="AU935" s="128" t="s">
        <v>80</v>
      </c>
      <c r="AY935" s="128" t="s">
        <v>196</v>
      </c>
      <c r="BE935" s="237">
        <f>IF(N935="základní",J935,0)</f>
        <v>0</v>
      </c>
      <c r="BF935" s="237">
        <f>IF(N935="snížená",J935,0)</f>
        <v>0</v>
      </c>
      <c r="BG935" s="237">
        <f>IF(N935="zákl. přenesená",J935,0)</f>
        <v>0</v>
      </c>
      <c r="BH935" s="237">
        <f>IF(N935="sníž. přenesená",J935,0)</f>
        <v>0</v>
      </c>
      <c r="BI935" s="237">
        <f>IF(N935="nulová",J935,0)</f>
        <v>0</v>
      </c>
      <c r="BJ935" s="128" t="s">
        <v>78</v>
      </c>
      <c r="BK935" s="237">
        <f>ROUND(I935*H935,2)</f>
        <v>0</v>
      </c>
      <c r="BL935" s="128" t="s">
        <v>263</v>
      </c>
      <c r="BM935" s="128" t="s">
        <v>1765</v>
      </c>
    </row>
    <row r="936" spans="2:63" s="215" customFormat="1" ht="29.85" customHeight="1">
      <c r="B936" s="214"/>
      <c r="D936" s="216" t="s">
        <v>70</v>
      </c>
      <c r="E936" s="225" t="s">
        <v>1766</v>
      </c>
      <c r="F936" s="225" t="s">
        <v>1767</v>
      </c>
      <c r="I936" s="25"/>
      <c r="J936" s="226">
        <f>BK936</f>
        <v>0</v>
      </c>
      <c r="L936" s="214"/>
      <c r="M936" s="219"/>
      <c r="N936" s="220"/>
      <c r="O936" s="220"/>
      <c r="P936" s="221">
        <f>SUM(P937:P952)</f>
        <v>0</v>
      </c>
      <c r="Q936" s="220"/>
      <c r="R936" s="221">
        <f>SUM(R937:R952)</f>
        <v>1.16033498</v>
      </c>
      <c r="S936" s="220"/>
      <c r="T936" s="222">
        <f>SUM(T937:T952)</f>
        <v>0</v>
      </c>
      <c r="AR936" s="216" t="s">
        <v>80</v>
      </c>
      <c r="AT936" s="223" t="s">
        <v>70</v>
      </c>
      <c r="AU936" s="223" t="s">
        <v>78</v>
      </c>
      <c r="AY936" s="216" t="s">
        <v>196</v>
      </c>
      <c r="BK936" s="224">
        <f>SUM(BK937:BK952)</f>
        <v>0</v>
      </c>
    </row>
    <row r="937" spans="2:65" s="140" customFormat="1" ht="25.5" customHeight="1">
      <c r="B937" s="141"/>
      <c r="C937" s="227" t="s">
        <v>1194</v>
      </c>
      <c r="D937" s="227" t="s">
        <v>198</v>
      </c>
      <c r="E937" s="228" t="s">
        <v>1768</v>
      </c>
      <c r="F937" s="229" t="s">
        <v>1769</v>
      </c>
      <c r="G937" s="230" t="s">
        <v>330</v>
      </c>
      <c r="H937" s="231">
        <v>632.695</v>
      </c>
      <c r="I937" s="26"/>
      <c r="J937" s="232">
        <f>ROUND(I937*H937,2)</f>
        <v>0</v>
      </c>
      <c r="K937" s="229" t="s">
        <v>202</v>
      </c>
      <c r="L937" s="141"/>
      <c r="M937" s="233" t="s">
        <v>5</v>
      </c>
      <c r="N937" s="234" t="s">
        <v>42</v>
      </c>
      <c r="O937" s="142"/>
      <c r="P937" s="235">
        <f>O937*H937</f>
        <v>0</v>
      </c>
      <c r="Q937" s="235">
        <v>0.0002</v>
      </c>
      <c r="R937" s="235">
        <f>Q937*H937</f>
        <v>0.126539</v>
      </c>
      <c r="S937" s="235">
        <v>0</v>
      </c>
      <c r="T937" s="236">
        <f>S937*H937</f>
        <v>0</v>
      </c>
      <c r="AR937" s="128" t="s">
        <v>263</v>
      </c>
      <c r="AT937" s="128" t="s">
        <v>198</v>
      </c>
      <c r="AU937" s="128" t="s">
        <v>80</v>
      </c>
      <c r="AY937" s="128" t="s">
        <v>196</v>
      </c>
      <c r="BE937" s="237">
        <f>IF(N937="základní",J937,0)</f>
        <v>0</v>
      </c>
      <c r="BF937" s="237">
        <f>IF(N937="snížená",J937,0)</f>
        <v>0</v>
      </c>
      <c r="BG937" s="237">
        <f>IF(N937="zákl. přenesená",J937,0)</f>
        <v>0</v>
      </c>
      <c r="BH937" s="237">
        <f>IF(N937="sníž. přenesená",J937,0)</f>
        <v>0</v>
      </c>
      <c r="BI937" s="237">
        <f>IF(N937="nulová",J937,0)</f>
        <v>0</v>
      </c>
      <c r="BJ937" s="128" t="s">
        <v>78</v>
      </c>
      <c r="BK937" s="237">
        <f>ROUND(I937*H937,2)</f>
        <v>0</v>
      </c>
      <c r="BL937" s="128" t="s">
        <v>263</v>
      </c>
      <c r="BM937" s="128" t="s">
        <v>1770</v>
      </c>
    </row>
    <row r="938" spans="2:51" s="243" customFormat="1" ht="13.5">
      <c r="B938" s="242"/>
      <c r="D938" s="238" t="s">
        <v>206</v>
      </c>
      <c r="E938" s="244" t="s">
        <v>5</v>
      </c>
      <c r="F938" s="245" t="s">
        <v>1771</v>
      </c>
      <c r="H938" s="244" t="s">
        <v>5</v>
      </c>
      <c r="I938" s="27"/>
      <c r="L938" s="242"/>
      <c r="M938" s="246"/>
      <c r="N938" s="247"/>
      <c r="O938" s="247"/>
      <c r="P938" s="247"/>
      <c r="Q938" s="247"/>
      <c r="R938" s="247"/>
      <c r="S938" s="247"/>
      <c r="T938" s="248"/>
      <c r="AT938" s="244" t="s">
        <v>206</v>
      </c>
      <c r="AU938" s="244" t="s">
        <v>80</v>
      </c>
      <c r="AV938" s="243" t="s">
        <v>78</v>
      </c>
      <c r="AW938" s="243" t="s">
        <v>34</v>
      </c>
      <c r="AX938" s="243" t="s">
        <v>71</v>
      </c>
      <c r="AY938" s="244" t="s">
        <v>196</v>
      </c>
    </row>
    <row r="939" spans="2:51" s="250" customFormat="1" ht="13.5">
      <c r="B939" s="249"/>
      <c r="D939" s="238" t="s">
        <v>206</v>
      </c>
      <c r="E939" s="251" t="s">
        <v>5</v>
      </c>
      <c r="F939" s="252" t="s">
        <v>1772</v>
      </c>
      <c r="H939" s="253">
        <v>632.695</v>
      </c>
      <c r="I939" s="28"/>
      <c r="L939" s="249"/>
      <c r="M939" s="254"/>
      <c r="N939" s="255"/>
      <c r="O939" s="255"/>
      <c r="P939" s="255"/>
      <c r="Q939" s="255"/>
      <c r="R939" s="255"/>
      <c r="S939" s="255"/>
      <c r="T939" s="256"/>
      <c r="AT939" s="251" t="s">
        <v>206</v>
      </c>
      <c r="AU939" s="251" t="s">
        <v>80</v>
      </c>
      <c r="AV939" s="250" t="s">
        <v>80</v>
      </c>
      <c r="AW939" s="250" t="s">
        <v>34</v>
      </c>
      <c r="AX939" s="250" t="s">
        <v>71</v>
      </c>
      <c r="AY939" s="251" t="s">
        <v>196</v>
      </c>
    </row>
    <row r="940" spans="2:51" s="258" customFormat="1" ht="13.5">
      <c r="B940" s="257"/>
      <c r="D940" s="238" t="s">
        <v>206</v>
      </c>
      <c r="E940" s="259" t="s">
        <v>5</v>
      </c>
      <c r="F940" s="260" t="s">
        <v>209</v>
      </c>
      <c r="H940" s="261">
        <v>632.695</v>
      </c>
      <c r="I940" s="29"/>
      <c r="L940" s="257"/>
      <c r="M940" s="262"/>
      <c r="N940" s="263"/>
      <c r="O940" s="263"/>
      <c r="P940" s="263"/>
      <c r="Q940" s="263"/>
      <c r="R940" s="263"/>
      <c r="S940" s="263"/>
      <c r="T940" s="264"/>
      <c r="AT940" s="259" t="s">
        <v>206</v>
      </c>
      <c r="AU940" s="259" t="s">
        <v>80</v>
      </c>
      <c r="AV940" s="258" t="s">
        <v>203</v>
      </c>
      <c r="AW940" s="258" t="s">
        <v>34</v>
      </c>
      <c r="AX940" s="258" t="s">
        <v>78</v>
      </c>
      <c r="AY940" s="259" t="s">
        <v>196</v>
      </c>
    </row>
    <row r="941" spans="2:65" s="140" customFormat="1" ht="25.5" customHeight="1">
      <c r="B941" s="141"/>
      <c r="C941" s="227" t="s">
        <v>1773</v>
      </c>
      <c r="D941" s="227" t="s">
        <v>198</v>
      </c>
      <c r="E941" s="228" t="s">
        <v>1774</v>
      </c>
      <c r="F941" s="229" t="s">
        <v>1775</v>
      </c>
      <c r="G941" s="230" t="s">
        <v>330</v>
      </c>
      <c r="H941" s="231">
        <v>632.695</v>
      </c>
      <c r="I941" s="26"/>
      <c r="J941" s="232">
        <f>ROUND(I941*H941,2)</f>
        <v>0</v>
      </c>
      <c r="K941" s="229" t="s">
        <v>202</v>
      </c>
      <c r="L941" s="141"/>
      <c r="M941" s="233" t="s">
        <v>5</v>
      </c>
      <c r="N941" s="234" t="s">
        <v>42</v>
      </c>
      <c r="O941" s="142"/>
      <c r="P941" s="235">
        <f>O941*H941</f>
        <v>0</v>
      </c>
      <c r="Q941" s="235">
        <v>0.00026</v>
      </c>
      <c r="R941" s="235">
        <f>Q941*H941</f>
        <v>0.1645007</v>
      </c>
      <c r="S941" s="235">
        <v>0</v>
      </c>
      <c r="T941" s="236">
        <f>S941*H941</f>
        <v>0</v>
      </c>
      <c r="AR941" s="128" t="s">
        <v>263</v>
      </c>
      <c r="AT941" s="128" t="s">
        <v>198</v>
      </c>
      <c r="AU941" s="128" t="s">
        <v>80</v>
      </c>
      <c r="AY941" s="128" t="s">
        <v>196</v>
      </c>
      <c r="BE941" s="237">
        <f>IF(N941="základní",J941,0)</f>
        <v>0</v>
      </c>
      <c r="BF941" s="237">
        <f>IF(N941="snížená",J941,0)</f>
        <v>0</v>
      </c>
      <c r="BG941" s="237">
        <f>IF(N941="zákl. přenesená",J941,0)</f>
        <v>0</v>
      </c>
      <c r="BH941" s="237">
        <f>IF(N941="sníž. přenesená",J941,0)</f>
        <v>0</v>
      </c>
      <c r="BI941" s="237">
        <f>IF(N941="nulová",J941,0)</f>
        <v>0</v>
      </c>
      <c r="BJ941" s="128" t="s">
        <v>78</v>
      </c>
      <c r="BK941" s="237">
        <f>ROUND(I941*H941,2)</f>
        <v>0</v>
      </c>
      <c r="BL941" s="128" t="s">
        <v>263</v>
      </c>
      <c r="BM941" s="128" t="s">
        <v>1776</v>
      </c>
    </row>
    <row r="942" spans="2:51" s="243" customFormat="1" ht="13.5">
      <c r="B942" s="242"/>
      <c r="D942" s="238" t="s">
        <v>206</v>
      </c>
      <c r="E942" s="244" t="s">
        <v>5</v>
      </c>
      <c r="F942" s="245" t="s">
        <v>1771</v>
      </c>
      <c r="H942" s="244" t="s">
        <v>5</v>
      </c>
      <c r="I942" s="27"/>
      <c r="L942" s="242"/>
      <c r="M942" s="246"/>
      <c r="N942" s="247"/>
      <c r="O942" s="247"/>
      <c r="P942" s="247"/>
      <c r="Q942" s="247"/>
      <c r="R942" s="247"/>
      <c r="S942" s="247"/>
      <c r="T942" s="248"/>
      <c r="AT942" s="244" t="s">
        <v>206</v>
      </c>
      <c r="AU942" s="244" t="s">
        <v>80</v>
      </c>
      <c r="AV942" s="243" t="s">
        <v>78</v>
      </c>
      <c r="AW942" s="243" t="s">
        <v>34</v>
      </c>
      <c r="AX942" s="243" t="s">
        <v>71</v>
      </c>
      <c r="AY942" s="244" t="s">
        <v>196</v>
      </c>
    </row>
    <row r="943" spans="2:51" s="250" customFormat="1" ht="13.5">
      <c r="B943" s="249"/>
      <c r="D943" s="238" t="s">
        <v>206</v>
      </c>
      <c r="E943" s="251" t="s">
        <v>5</v>
      </c>
      <c r="F943" s="252" t="s">
        <v>1772</v>
      </c>
      <c r="H943" s="253">
        <v>632.695</v>
      </c>
      <c r="I943" s="28"/>
      <c r="L943" s="249"/>
      <c r="M943" s="254"/>
      <c r="N943" s="255"/>
      <c r="O943" s="255"/>
      <c r="P943" s="255"/>
      <c r="Q943" s="255"/>
      <c r="R943" s="255"/>
      <c r="S943" s="255"/>
      <c r="T943" s="256"/>
      <c r="AT943" s="251" t="s">
        <v>206</v>
      </c>
      <c r="AU943" s="251" t="s">
        <v>80</v>
      </c>
      <c r="AV943" s="250" t="s">
        <v>80</v>
      </c>
      <c r="AW943" s="250" t="s">
        <v>34</v>
      </c>
      <c r="AX943" s="250" t="s">
        <v>71</v>
      </c>
      <c r="AY943" s="251" t="s">
        <v>196</v>
      </c>
    </row>
    <row r="944" spans="2:51" s="258" customFormat="1" ht="13.5">
      <c r="B944" s="257"/>
      <c r="D944" s="238" t="s">
        <v>206</v>
      </c>
      <c r="E944" s="259" t="s">
        <v>5</v>
      </c>
      <c r="F944" s="260" t="s">
        <v>209</v>
      </c>
      <c r="H944" s="261">
        <v>632.695</v>
      </c>
      <c r="I944" s="29"/>
      <c r="L944" s="257"/>
      <c r="M944" s="262"/>
      <c r="N944" s="263"/>
      <c r="O944" s="263"/>
      <c r="P944" s="263"/>
      <c r="Q944" s="263"/>
      <c r="R944" s="263"/>
      <c r="S944" s="263"/>
      <c r="T944" s="264"/>
      <c r="AT944" s="259" t="s">
        <v>206</v>
      </c>
      <c r="AU944" s="259" t="s">
        <v>80</v>
      </c>
      <c r="AV944" s="258" t="s">
        <v>203</v>
      </c>
      <c r="AW944" s="258" t="s">
        <v>34</v>
      </c>
      <c r="AX944" s="258" t="s">
        <v>78</v>
      </c>
      <c r="AY944" s="259" t="s">
        <v>196</v>
      </c>
    </row>
    <row r="945" spans="2:65" s="140" customFormat="1" ht="25.5" customHeight="1">
      <c r="B945" s="141"/>
      <c r="C945" s="227" t="s">
        <v>1201</v>
      </c>
      <c r="D945" s="227" t="s">
        <v>198</v>
      </c>
      <c r="E945" s="228" t="s">
        <v>1768</v>
      </c>
      <c r="F945" s="229" t="s">
        <v>1769</v>
      </c>
      <c r="G945" s="230" t="s">
        <v>330</v>
      </c>
      <c r="H945" s="231">
        <v>1774.072</v>
      </c>
      <c r="I945" s="26"/>
      <c r="J945" s="232">
        <f>ROUND(I945*H945,2)</f>
        <v>0</v>
      </c>
      <c r="K945" s="229" t="s">
        <v>202</v>
      </c>
      <c r="L945" s="141"/>
      <c r="M945" s="233" t="s">
        <v>5</v>
      </c>
      <c r="N945" s="234" t="s">
        <v>42</v>
      </c>
      <c r="O945" s="142"/>
      <c r="P945" s="235">
        <f>O945*H945</f>
        <v>0</v>
      </c>
      <c r="Q945" s="235">
        <v>0.0002</v>
      </c>
      <c r="R945" s="235">
        <f>Q945*H945</f>
        <v>0.3548144</v>
      </c>
      <c r="S945" s="235">
        <v>0</v>
      </c>
      <c r="T945" s="236">
        <f>S945*H945</f>
        <v>0</v>
      </c>
      <c r="AR945" s="128" t="s">
        <v>263</v>
      </c>
      <c r="AT945" s="128" t="s">
        <v>198</v>
      </c>
      <c r="AU945" s="128" t="s">
        <v>80</v>
      </c>
      <c r="AY945" s="128" t="s">
        <v>196</v>
      </c>
      <c r="BE945" s="237">
        <f>IF(N945="základní",J945,0)</f>
        <v>0</v>
      </c>
      <c r="BF945" s="237">
        <f>IF(N945="snížená",J945,0)</f>
        <v>0</v>
      </c>
      <c r="BG945" s="237">
        <f>IF(N945="zákl. přenesená",J945,0)</f>
        <v>0</v>
      </c>
      <c r="BH945" s="237">
        <f>IF(N945="sníž. přenesená",J945,0)</f>
        <v>0</v>
      </c>
      <c r="BI945" s="237">
        <f>IF(N945="nulová",J945,0)</f>
        <v>0</v>
      </c>
      <c r="BJ945" s="128" t="s">
        <v>78</v>
      </c>
      <c r="BK945" s="237">
        <f>ROUND(I945*H945,2)</f>
        <v>0</v>
      </c>
      <c r="BL945" s="128" t="s">
        <v>263</v>
      </c>
      <c r="BM945" s="128" t="s">
        <v>1777</v>
      </c>
    </row>
    <row r="946" spans="2:51" s="243" customFormat="1" ht="13.5">
      <c r="B946" s="242"/>
      <c r="D946" s="238" t="s">
        <v>206</v>
      </c>
      <c r="E946" s="244" t="s">
        <v>5</v>
      </c>
      <c r="F946" s="245" t="s">
        <v>1778</v>
      </c>
      <c r="H946" s="244" t="s">
        <v>5</v>
      </c>
      <c r="I946" s="27"/>
      <c r="L946" s="242"/>
      <c r="M946" s="246"/>
      <c r="N946" s="247"/>
      <c r="O946" s="247"/>
      <c r="P946" s="247"/>
      <c r="Q946" s="247"/>
      <c r="R946" s="247"/>
      <c r="S946" s="247"/>
      <c r="T946" s="248"/>
      <c r="AT946" s="244" t="s">
        <v>206</v>
      </c>
      <c r="AU946" s="244" t="s">
        <v>80</v>
      </c>
      <c r="AV946" s="243" t="s">
        <v>78</v>
      </c>
      <c r="AW946" s="243" t="s">
        <v>34</v>
      </c>
      <c r="AX946" s="243" t="s">
        <v>71</v>
      </c>
      <c r="AY946" s="244" t="s">
        <v>196</v>
      </c>
    </row>
    <row r="947" spans="2:51" s="250" customFormat="1" ht="13.5">
      <c r="B947" s="249"/>
      <c r="D947" s="238" t="s">
        <v>206</v>
      </c>
      <c r="E947" s="251" t="s">
        <v>5</v>
      </c>
      <c r="F947" s="252" t="s">
        <v>1779</v>
      </c>
      <c r="H947" s="253">
        <v>1774.072</v>
      </c>
      <c r="I947" s="28"/>
      <c r="L947" s="249"/>
      <c r="M947" s="254"/>
      <c r="N947" s="255"/>
      <c r="O947" s="255"/>
      <c r="P947" s="255"/>
      <c r="Q947" s="255"/>
      <c r="R947" s="255"/>
      <c r="S947" s="255"/>
      <c r="T947" s="256"/>
      <c r="AT947" s="251" t="s">
        <v>206</v>
      </c>
      <c r="AU947" s="251" t="s">
        <v>80</v>
      </c>
      <c r="AV947" s="250" t="s">
        <v>80</v>
      </c>
      <c r="AW947" s="250" t="s">
        <v>34</v>
      </c>
      <c r="AX947" s="250" t="s">
        <v>71</v>
      </c>
      <c r="AY947" s="251" t="s">
        <v>196</v>
      </c>
    </row>
    <row r="948" spans="2:51" s="258" customFormat="1" ht="13.5">
      <c r="B948" s="257"/>
      <c r="D948" s="238" t="s">
        <v>206</v>
      </c>
      <c r="E948" s="259" t="s">
        <v>5</v>
      </c>
      <c r="F948" s="260" t="s">
        <v>209</v>
      </c>
      <c r="H948" s="261">
        <v>1774.072</v>
      </c>
      <c r="I948" s="29"/>
      <c r="L948" s="257"/>
      <c r="M948" s="262"/>
      <c r="N948" s="263"/>
      <c r="O948" s="263"/>
      <c r="P948" s="263"/>
      <c r="Q948" s="263"/>
      <c r="R948" s="263"/>
      <c r="S948" s="263"/>
      <c r="T948" s="264"/>
      <c r="AT948" s="259" t="s">
        <v>206</v>
      </c>
      <c r="AU948" s="259" t="s">
        <v>80</v>
      </c>
      <c r="AV948" s="258" t="s">
        <v>203</v>
      </c>
      <c r="AW948" s="258" t="s">
        <v>34</v>
      </c>
      <c r="AX948" s="258" t="s">
        <v>78</v>
      </c>
      <c r="AY948" s="259" t="s">
        <v>196</v>
      </c>
    </row>
    <row r="949" spans="2:65" s="140" customFormat="1" ht="25.5" customHeight="1">
      <c r="B949" s="141"/>
      <c r="C949" s="227" t="s">
        <v>1780</v>
      </c>
      <c r="D949" s="227" t="s">
        <v>198</v>
      </c>
      <c r="E949" s="228" t="s">
        <v>1781</v>
      </c>
      <c r="F949" s="229" t="s">
        <v>1782</v>
      </c>
      <c r="G949" s="230" t="s">
        <v>330</v>
      </c>
      <c r="H949" s="231">
        <v>1774.072</v>
      </c>
      <c r="I949" s="26"/>
      <c r="J949" s="232">
        <f>ROUND(I949*H949,2)</f>
        <v>0</v>
      </c>
      <c r="K949" s="229" t="s">
        <v>202</v>
      </c>
      <c r="L949" s="141"/>
      <c r="M949" s="233" t="s">
        <v>5</v>
      </c>
      <c r="N949" s="234" t="s">
        <v>42</v>
      </c>
      <c r="O949" s="142"/>
      <c r="P949" s="235">
        <f>O949*H949</f>
        <v>0</v>
      </c>
      <c r="Q949" s="235">
        <v>0.00029</v>
      </c>
      <c r="R949" s="235">
        <f>Q949*H949</f>
        <v>0.5144808799999999</v>
      </c>
      <c r="S949" s="235">
        <v>0</v>
      </c>
      <c r="T949" s="236">
        <f>S949*H949</f>
        <v>0</v>
      </c>
      <c r="AR949" s="128" t="s">
        <v>263</v>
      </c>
      <c r="AT949" s="128" t="s">
        <v>198</v>
      </c>
      <c r="AU949" s="128" t="s">
        <v>80</v>
      </c>
      <c r="AY949" s="128" t="s">
        <v>196</v>
      </c>
      <c r="BE949" s="237">
        <f>IF(N949="základní",J949,0)</f>
        <v>0</v>
      </c>
      <c r="BF949" s="237">
        <f>IF(N949="snížená",J949,0)</f>
        <v>0</v>
      </c>
      <c r="BG949" s="237">
        <f>IF(N949="zákl. přenesená",J949,0)</f>
        <v>0</v>
      </c>
      <c r="BH949" s="237">
        <f>IF(N949="sníž. přenesená",J949,0)</f>
        <v>0</v>
      </c>
      <c r="BI949" s="237">
        <f>IF(N949="nulová",J949,0)</f>
        <v>0</v>
      </c>
      <c r="BJ949" s="128" t="s">
        <v>78</v>
      </c>
      <c r="BK949" s="237">
        <f>ROUND(I949*H949,2)</f>
        <v>0</v>
      </c>
      <c r="BL949" s="128" t="s">
        <v>263</v>
      </c>
      <c r="BM949" s="128" t="s">
        <v>1783</v>
      </c>
    </row>
    <row r="950" spans="2:51" s="243" customFormat="1" ht="13.5">
      <c r="B950" s="242"/>
      <c r="D950" s="238" t="s">
        <v>206</v>
      </c>
      <c r="E950" s="244" t="s">
        <v>5</v>
      </c>
      <c r="F950" s="245" t="s">
        <v>1778</v>
      </c>
      <c r="H950" s="244" t="s">
        <v>5</v>
      </c>
      <c r="I950" s="27"/>
      <c r="L950" s="242"/>
      <c r="M950" s="246"/>
      <c r="N950" s="247"/>
      <c r="O950" s="247"/>
      <c r="P950" s="247"/>
      <c r="Q950" s="247"/>
      <c r="R950" s="247"/>
      <c r="S950" s="247"/>
      <c r="T950" s="248"/>
      <c r="AT950" s="244" t="s">
        <v>206</v>
      </c>
      <c r="AU950" s="244" t="s">
        <v>80</v>
      </c>
      <c r="AV950" s="243" t="s">
        <v>78</v>
      </c>
      <c r="AW950" s="243" t="s">
        <v>34</v>
      </c>
      <c r="AX950" s="243" t="s">
        <v>71</v>
      </c>
      <c r="AY950" s="244" t="s">
        <v>196</v>
      </c>
    </row>
    <row r="951" spans="2:51" s="250" customFormat="1" ht="13.5">
      <c r="B951" s="249"/>
      <c r="D951" s="238" t="s">
        <v>206</v>
      </c>
      <c r="E951" s="251" t="s">
        <v>5</v>
      </c>
      <c r="F951" s="252" t="s">
        <v>1779</v>
      </c>
      <c r="H951" s="253">
        <v>1774.072</v>
      </c>
      <c r="I951" s="28"/>
      <c r="L951" s="249"/>
      <c r="M951" s="254"/>
      <c r="N951" s="255"/>
      <c r="O951" s="255"/>
      <c r="P951" s="255"/>
      <c r="Q951" s="255"/>
      <c r="R951" s="255"/>
      <c r="S951" s="255"/>
      <c r="T951" s="256"/>
      <c r="AT951" s="251" t="s">
        <v>206</v>
      </c>
      <c r="AU951" s="251" t="s">
        <v>80</v>
      </c>
      <c r="AV951" s="250" t="s">
        <v>80</v>
      </c>
      <c r="AW951" s="250" t="s">
        <v>34</v>
      </c>
      <c r="AX951" s="250" t="s">
        <v>71</v>
      </c>
      <c r="AY951" s="251" t="s">
        <v>196</v>
      </c>
    </row>
    <row r="952" spans="2:51" s="258" customFormat="1" ht="13.5">
      <c r="B952" s="257"/>
      <c r="D952" s="238" t="s">
        <v>206</v>
      </c>
      <c r="E952" s="259" t="s">
        <v>5</v>
      </c>
      <c r="F952" s="260" t="s">
        <v>209</v>
      </c>
      <c r="H952" s="261">
        <v>1774.072</v>
      </c>
      <c r="I952" s="29"/>
      <c r="L952" s="257"/>
      <c r="M952" s="262"/>
      <c r="N952" s="263"/>
      <c r="O952" s="263"/>
      <c r="P952" s="263"/>
      <c r="Q952" s="263"/>
      <c r="R952" s="263"/>
      <c r="S952" s="263"/>
      <c r="T952" s="264"/>
      <c r="AT952" s="259" t="s">
        <v>206</v>
      </c>
      <c r="AU952" s="259" t="s">
        <v>80</v>
      </c>
      <c r="AV952" s="258" t="s">
        <v>203</v>
      </c>
      <c r="AW952" s="258" t="s">
        <v>34</v>
      </c>
      <c r="AX952" s="258" t="s">
        <v>78</v>
      </c>
      <c r="AY952" s="259" t="s">
        <v>196</v>
      </c>
    </row>
    <row r="953" spans="2:63" s="215" customFormat="1" ht="29.85" customHeight="1">
      <c r="B953" s="214"/>
      <c r="D953" s="216" t="s">
        <v>70</v>
      </c>
      <c r="E953" s="225" t="s">
        <v>1784</v>
      </c>
      <c r="F953" s="225" t="s">
        <v>1785</v>
      </c>
      <c r="I953" s="25"/>
      <c r="J953" s="226">
        <f>BK953</f>
        <v>0</v>
      </c>
      <c r="L953" s="214"/>
      <c r="M953" s="219"/>
      <c r="N953" s="220"/>
      <c r="O953" s="220"/>
      <c r="P953" s="221">
        <f>SUM(P954:P958)</f>
        <v>0</v>
      </c>
      <c r="Q953" s="220"/>
      <c r="R953" s="221">
        <f>SUM(R954:R958)</f>
        <v>0.01092</v>
      </c>
      <c r="S953" s="220"/>
      <c r="T953" s="222">
        <f>SUM(T954:T958)</f>
        <v>0</v>
      </c>
      <c r="AR953" s="216" t="s">
        <v>80</v>
      </c>
      <c r="AT953" s="223" t="s">
        <v>70</v>
      </c>
      <c r="AU953" s="223" t="s">
        <v>78</v>
      </c>
      <c r="AY953" s="216" t="s">
        <v>196</v>
      </c>
      <c r="BK953" s="224">
        <f>SUM(BK954:BK958)</f>
        <v>0</v>
      </c>
    </row>
    <row r="954" spans="2:65" s="140" customFormat="1" ht="25.5" customHeight="1">
      <c r="B954" s="141"/>
      <c r="C954" s="227" t="s">
        <v>1208</v>
      </c>
      <c r="D954" s="227" t="s">
        <v>198</v>
      </c>
      <c r="E954" s="228" t="s">
        <v>1786</v>
      </c>
      <c r="F954" s="229" t="s">
        <v>1787</v>
      </c>
      <c r="G954" s="230" t="s">
        <v>355</v>
      </c>
      <c r="H954" s="231">
        <v>14</v>
      </c>
      <c r="I954" s="26"/>
      <c r="J954" s="232">
        <f>ROUND(I954*H954,2)</f>
        <v>0</v>
      </c>
      <c r="K954" s="229" t="s">
        <v>202</v>
      </c>
      <c r="L954" s="141"/>
      <c r="M954" s="233" t="s">
        <v>5</v>
      </c>
      <c r="N954" s="234" t="s">
        <v>42</v>
      </c>
      <c r="O954" s="142"/>
      <c r="P954" s="235">
        <f>O954*H954</f>
        <v>0</v>
      </c>
      <c r="Q954" s="235">
        <v>0</v>
      </c>
      <c r="R954" s="235">
        <f>Q954*H954</f>
        <v>0</v>
      </c>
      <c r="S954" s="235">
        <v>0</v>
      </c>
      <c r="T954" s="236">
        <f>S954*H954</f>
        <v>0</v>
      </c>
      <c r="AR954" s="128" t="s">
        <v>263</v>
      </c>
      <c r="AT954" s="128" t="s">
        <v>198</v>
      </c>
      <c r="AU954" s="128" t="s">
        <v>80</v>
      </c>
      <c r="AY954" s="128" t="s">
        <v>196</v>
      </c>
      <c r="BE954" s="237">
        <f>IF(N954="základní",J954,0)</f>
        <v>0</v>
      </c>
      <c r="BF954" s="237">
        <f>IF(N954="snížená",J954,0)</f>
        <v>0</v>
      </c>
      <c r="BG954" s="237">
        <f>IF(N954="zákl. přenesená",J954,0)</f>
        <v>0</v>
      </c>
      <c r="BH954" s="237">
        <f>IF(N954="sníž. přenesená",J954,0)</f>
        <v>0</v>
      </c>
      <c r="BI954" s="237">
        <f>IF(N954="nulová",J954,0)</f>
        <v>0</v>
      </c>
      <c r="BJ954" s="128" t="s">
        <v>78</v>
      </c>
      <c r="BK954" s="237">
        <f>ROUND(I954*H954,2)</f>
        <v>0</v>
      </c>
      <c r="BL954" s="128" t="s">
        <v>263</v>
      </c>
      <c r="BM954" s="128" t="s">
        <v>1788</v>
      </c>
    </row>
    <row r="955" spans="2:47" s="140" customFormat="1" ht="40.5">
      <c r="B955" s="141"/>
      <c r="D955" s="238" t="s">
        <v>204</v>
      </c>
      <c r="F955" s="239" t="s">
        <v>1789</v>
      </c>
      <c r="I955" s="22"/>
      <c r="L955" s="141"/>
      <c r="M955" s="240"/>
      <c r="N955" s="142"/>
      <c r="O955" s="142"/>
      <c r="P955" s="142"/>
      <c r="Q955" s="142"/>
      <c r="R955" s="142"/>
      <c r="S955" s="142"/>
      <c r="T955" s="241"/>
      <c r="AT955" s="128" t="s">
        <v>204</v>
      </c>
      <c r="AU955" s="128" t="s">
        <v>80</v>
      </c>
    </row>
    <row r="956" spans="2:65" s="140" customFormat="1" ht="16.5" customHeight="1">
      <c r="B956" s="141"/>
      <c r="C956" s="266" t="s">
        <v>1790</v>
      </c>
      <c r="D956" s="266" t="s">
        <v>297</v>
      </c>
      <c r="E956" s="267" t="s">
        <v>1791</v>
      </c>
      <c r="F956" s="268" t="s">
        <v>1792</v>
      </c>
      <c r="G956" s="269" t="s">
        <v>355</v>
      </c>
      <c r="H956" s="270">
        <v>14</v>
      </c>
      <c r="I956" s="30"/>
      <c r="J956" s="271">
        <f>ROUND(I956*H956,2)</f>
        <v>0</v>
      </c>
      <c r="K956" s="268" t="s">
        <v>202</v>
      </c>
      <c r="L956" s="272"/>
      <c r="M956" s="273" t="s">
        <v>5</v>
      </c>
      <c r="N956" s="274" t="s">
        <v>42</v>
      </c>
      <c r="O956" s="142"/>
      <c r="P956" s="235">
        <f>O956*H956</f>
        <v>0</v>
      </c>
      <c r="Q956" s="235">
        <v>0.00078</v>
      </c>
      <c r="R956" s="235">
        <f>Q956*H956</f>
        <v>0.01092</v>
      </c>
      <c r="S956" s="235">
        <v>0</v>
      </c>
      <c r="T956" s="236">
        <f>S956*H956</f>
        <v>0</v>
      </c>
      <c r="AR956" s="128" t="s">
        <v>305</v>
      </c>
      <c r="AT956" s="128" t="s">
        <v>297</v>
      </c>
      <c r="AU956" s="128" t="s">
        <v>80</v>
      </c>
      <c r="AY956" s="128" t="s">
        <v>196</v>
      </c>
      <c r="BE956" s="237">
        <f>IF(N956="základní",J956,0)</f>
        <v>0</v>
      </c>
      <c r="BF956" s="237">
        <f>IF(N956="snížená",J956,0)</f>
        <v>0</v>
      </c>
      <c r="BG956" s="237">
        <f>IF(N956="zákl. přenesená",J956,0)</f>
        <v>0</v>
      </c>
      <c r="BH956" s="237">
        <f>IF(N956="sníž. přenesená",J956,0)</f>
        <v>0</v>
      </c>
      <c r="BI956" s="237">
        <f>IF(N956="nulová",J956,0)</f>
        <v>0</v>
      </c>
      <c r="BJ956" s="128" t="s">
        <v>78</v>
      </c>
      <c r="BK956" s="237">
        <f>ROUND(I956*H956,2)</f>
        <v>0</v>
      </c>
      <c r="BL956" s="128" t="s">
        <v>263</v>
      </c>
      <c r="BM956" s="128" t="s">
        <v>1793</v>
      </c>
    </row>
    <row r="957" spans="2:65" s="140" customFormat="1" ht="38.25" customHeight="1">
      <c r="B957" s="141"/>
      <c r="C957" s="227" t="s">
        <v>1215</v>
      </c>
      <c r="D957" s="227" t="s">
        <v>198</v>
      </c>
      <c r="E957" s="228" t="s">
        <v>1794</v>
      </c>
      <c r="F957" s="229" t="s">
        <v>1795</v>
      </c>
      <c r="G957" s="230" t="s">
        <v>285</v>
      </c>
      <c r="H957" s="231">
        <v>0.011</v>
      </c>
      <c r="I957" s="26"/>
      <c r="J957" s="232">
        <f>ROUND(I957*H957,2)</f>
        <v>0</v>
      </c>
      <c r="K957" s="229" t="s">
        <v>202</v>
      </c>
      <c r="L957" s="141"/>
      <c r="M957" s="233" t="s">
        <v>5</v>
      </c>
      <c r="N957" s="234" t="s">
        <v>42</v>
      </c>
      <c r="O957" s="142"/>
      <c r="P957" s="235">
        <f>O957*H957</f>
        <v>0</v>
      </c>
      <c r="Q957" s="235">
        <v>0</v>
      </c>
      <c r="R957" s="235">
        <f>Q957*H957</f>
        <v>0</v>
      </c>
      <c r="S957" s="235">
        <v>0</v>
      </c>
      <c r="T957" s="236">
        <f>S957*H957</f>
        <v>0</v>
      </c>
      <c r="AR957" s="128" t="s">
        <v>263</v>
      </c>
      <c r="AT957" s="128" t="s">
        <v>198</v>
      </c>
      <c r="AU957" s="128" t="s">
        <v>80</v>
      </c>
      <c r="AY957" s="128" t="s">
        <v>196</v>
      </c>
      <c r="BE957" s="237">
        <f>IF(N957="základní",J957,0)</f>
        <v>0</v>
      </c>
      <c r="BF957" s="237">
        <f>IF(N957="snížená",J957,0)</f>
        <v>0</v>
      </c>
      <c r="BG957" s="237">
        <f>IF(N957="zákl. přenesená",J957,0)</f>
        <v>0</v>
      </c>
      <c r="BH957" s="237">
        <f>IF(N957="sníž. přenesená",J957,0)</f>
        <v>0</v>
      </c>
      <c r="BI957" s="237">
        <f>IF(N957="nulová",J957,0)</f>
        <v>0</v>
      </c>
      <c r="BJ957" s="128" t="s">
        <v>78</v>
      </c>
      <c r="BK957" s="237">
        <f>ROUND(I957*H957,2)</f>
        <v>0</v>
      </c>
      <c r="BL957" s="128" t="s">
        <v>263</v>
      </c>
      <c r="BM957" s="128" t="s">
        <v>1796</v>
      </c>
    </row>
    <row r="958" spans="2:47" s="140" customFormat="1" ht="148.5">
      <c r="B958" s="141"/>
      <c r="D958" s="238" t="s">
        <v>204</v>
      </c>
      <c r="F958" s="239" t="s">
        <v>1514</v>
      </c>
      <c r="I958" s="22"/>
      <c r="L958" s="141"/>
      <c r="M958" s="240"/>
      <c r="N958" s="142"/>
      <c r="O958" s="142"/>
      <c r="P958" s="142"/>
      <c r="Q958" s="142"/>
      <c r="R958" s="142"/>
      <c r="S958" s="142"/>
      <c r="T958" s="241"/>
      <c r="AT958" s="128" t="s">
        <v>204</v>
      </c>
      <c r="AU958" s="128" t="s">
        <v>80</v>
      </c>
    </row>
    <row r="959" spans="2:63" s="215" customFormat="1" ht="37.35" customHeight="1">
      <c r="B959" s="214"/>
      <c r="D959" s="216" t="s">
        <v>70</v>
      </c>
      <c r="E959" s="217" t="s">
        <v>297</v>
      </c>
      <c r="F959" s="217" t="s">
        <v>1797</v>
      </c>
      <c r="I959" s="25"/>
      <c r="J959" s="218">
        <f>BK959</f>
        <v>0</v>
      </c>
      <c r="L959" s="214"/>
      <c r="M959" s="219"/>
      <c r="N959" s="220"/>
      <c r="O959" s="220"/>
      <c r="P959" s="221">
        <f>P960</f>
        <v>0</v>
      </c>
      <c r="Q959" s="220"/>
      <c r="R959" s="221">
        <f>R960</f>
        <v>0.30398</v>
      </c>
      <c r="S959" s="220"/>
      <c r="T959" s="222">
        <f>T960</f>
        <v>0</v>
      </c>
      <c r="AR959" s="216" t="s">
        <v>215</v>
      </c>
      <c r="AT959" s="223" t="s">
        <v>70</v>
      </c>
      <c r="AU959" s="223" t="s">
        <v>71</v>
      </c>
      <c r="AY959" s="216" t="s">
        <v>196</v>
      </c>
      <c r="BK959" s="224">
        <f>BK960</f>
        <v>0</v>
      </c>
    </row>
    <row r="960" spans="2:63" s="215" customFormat="1" ht="19.9" customHeight="1">
      <c r="B960" s="214"/>
      <c r="D960" s="216" t="s">
        <v>70</v>
      </c>
      <c r="E960" s="225" t="s">
        <v>1798</v>
      </c>
      <c r="F960" s="225" t="s">
        <v>1799</v>
      </c>
      <c r="I960" s="25"/>
      <c r="J960" s="226">
        <f>BK960</f>
        <v>0</v>
      </c>
      <c r="L960" s="214"/>
      <c r="M960" s="219"/>
      <c r="N960" s="220"/>
      <c r="O960" s="220"/>
      <c r="P960" s="221">
        <f>P961</f>
        <v>0</v>
      </c>
      <c r="Q960" s="220"/>
      <c r="R960" s="221">
        <f>R961</f>
        <v>0.30398</v>
      </c>
      <c r="S960" s="220"/>
      <c r="T960" s="222">
        <f>T961</f>
        <v>0</v>
      </c>
      <c r="AR960" s="216" t="s">
        <v>78</v>
      </c>
      <c r="AT960" s="223" t="s">
        <v>70</v>
      </c>
      <c r="AU960" s="223" t="s">
        <v>78</v>
      </c>
      <c r="AY960" s="216" t="s">
        <v>196</v>
      </c>
      <c r="BK960" s="224">
        <f>BK961</f>
        <v>0</v>
      </c>
    </row>
    <row r="961" spans="2:65" s="140" customFormat="1" ht="25.5" customHeight="1">
      <c r="B961" s="141"/>
      <c r="C961" s="227" t="s">
        <v>1800</v>
      </c>
      <c r="D961" s="227" t="s">
        <v>198</v>
      </c>
      <c r="E961" s="228" t="s">
        <v>1801</v>
      </c>
      <c r="F961" s="229" t="s">
        <v>1802</v>
      </c>
      <c r="G961" s="230" t="s">
        <v>355</v>
      </c>
      <c r="H961" s="231">
        <v>1</v>
      </c>
      <c r="I961" s="26"/>
      <c r="J961" s="232">
        <f>ROUND(I961*H961,2)</f>
        <v>0</v>
      </c>
      <c r="K961" s="229" t="s">
        <v>5</v>
      </c>
      <c r="L961" s="141"/>
      <c r="M961" s="233" t="s">
        <v>5</v>
      </c>
      <c r="N961" s="283" t="s">
        <v>42</v>
      </c>
      <c r="O961" s="284"/>
      <c r="P961" s="285">
        <f>O961*H961</f>
        <v>0</v>
      </c>
      <c r="Q961" s="285">
        <v>0.30398</v>
      </c>
      <c r="R961" s="285">
        <f>Q961*H961</f>
        <v>0.30398</v>
      </c>
      <c r="S961" s="285">
        <v>0</v>
      </c>
      <c r="T961" s="286">
        <f>S961*H961</f>
        <v>0</v>
      </c>
      <c r="AR961" s="128" t="s">
        <v>382</v>
      </c>
      <c r="AT961" s="128" t="s">
        <v>198</v>
      </c>
      <c r="AU961" s="128" t="s">
        <v>80</v>
      </c>
      <c r="AY961" s="128" t="s">
        <v>196</v>
      </c>
      <c r="BE961" s="237">
        <f>IF(N961="základní",J961,0)</f>
        <v>0</v>
      </c>
      <c r="BF961" s="237">
        <f>IF(N961="snížená",J961,0)</f>
        <v>0</v>
      </c>
      <c r="BG961" s="237">
        <f>IF(N961="zákl. přenesená",J961,0)</f>
        <v>0</v>
      </c>
      <c r="BH961" s="237">
        <f>IF(N961="sníž. přenesená",J961,0)</f>
        <v>0</v>
      </c>
      <c r="BI961" s="237">
        <f>IF(N961="nulová",J961,0)</f>
        <v>0</v>
      </c>
      <c r="BJ961" s="128" t="s">
        <v>78</v>
      </c>
      <c r="BK961" s="237">
        <f>ROUND(I961*H961,2)</f>
        <v>0</v>
      </c>
      <c r="BL961" s="128" t="s">
        <v>382</v>
      </c>
      <c r="BM961" s="128" t="s">
        <v>1803</v>
      </c>
    </row>
    <row r="962" spans="2:12" s="140" customFormat="1" ht="6.95" customHeight="1">
      <c r="B962" s="167"/>
      <c r="C962" s="168"/>
      <c r="D962" s="168"/>
      <c r="E962" s="168"/>
      <c r="F962" s="168"/>
      <c r="G962" s="168"/>
      <c r="H962" s="168"/>
      <c r="I962" s="17"/>
      <c r="J962" s="168"/>
      <c r="K962" s="168"/>
      <c r="L962" s="141"/>
    </row>
  </sheetData>
  <sheetProtection password="CC4E" sheet="1" objects="1" scenarios="1" selectLockedCells="1"/>
  <autoFilter ref="C117:K961"/>
  <mergeCells count="13">
    <mergeCell ref="E110:H110"/>
    <mergeCell ref="G1:H1"/>
    <mergeCell ref="L2:V2"/>
    <mergeCell ref="E49:H49"/>
    <mergeCell ref="E51:H51"/>
    <mergeCell ref="J55:J56"/>
    <mergeCell ref="E106:H106"/>
    <mergeCell ref="E108:H108"/>
    <mergeCell ref="E7:H7"/>
    <mergeCell ref="E9:H9"/>
    <mergeCell ref="E11:H11"/>
    <mergeCell ref="E26:H26"/>
    <mergeCell ref="E47:H47"/>
  </mergeCells>
  <hyperlinks>
    <hyperlink ref="F1:G1" location="C2" display="1) Krycí list soupisu"/>
    <hyperlink ref="G1:H1" location="C58" display="2) Rekapitulace"/>
    <hyperlink ref="J1" location="C11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
  <sheetViews>
    <sheetView showGridLines="0" workbookViewId="0" topLeftCell="A1">
      <pane ySplit="1" topLeftCell="A2" activePane="bottomLeft" state="frozen"/>
      <selection pane="bottomLeft" activeCell="I13" sqref="I13"/>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88</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135</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1804</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ROUND(J88,2)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ROUND(SUM(BE88:BE159),2)</f>
        <v>0</v>
      </c>
      <c r="G32" s="142"/>
      <c r="H32" s="142"/>
      <c r="I32" s="15">
        <v>0.21</v>
      </c>
      <c r="J32" s="159">
        <f>ROUND(ROUND((SUM(BE88:BE159)),2)*I32,2)</f>
        <v>0</v>
      </c>
      <c r="K32" s="144"/>
    </row>
    <row r="33" spans="2:11" s="140" customFormat="1" ht="14.45" customHeight="1">
      <c r="B33" s="141"/>
      <c r="C33" s="142"/>
      <c r="D33" s="142"/>
      <c r="E33" s="158" t="s">
        <v>43</v>
      </c>
      <c r="F33" s="159">
        <f>ROUND(SUM(BF88:BF159),2)</f>
        <v>0</v>
      </c>
      <c r="G33" s="142"/>
      <c r="H33" s="142"/>
      <c r="I33" s="15">
        <v>0.15</v>
      </c>
      <c r="J33" s="159">
        <f>ROUND(ROUND((SUM(BF88:BF159)),2)*I33,2)</f>
        <v>0</v>
      </c>
      <c r="K33" s="144"/>
    </row>
    <row r="34" spans="2:11" s="140" customFormat="1" ht="14.45" customHeight="1" hidden="1">
      <c r="B34" s="141"/>
      <c r="C34" s="142"/>
      <c r="D34" s="142"/>
      <c r="E34" s="158" t="s">
        <v>44</v>
      </c>
      <c r="F34" s="159">
        <f>ROUND(SUM(BG88:BG159),2)</f>
        <v>0</v>
      </c>
      <c r="G34" s="142"/>
      <c r="H34" s="142"/>
      <c r="I34" s="15">
        <v>0.21</v>
      </c>
      <c r="J34" s="159">
        <v>0</v>
      </c>
      <c r="K34" s="144"/>
    </row>
    <row r="35" spans="2:11" s="140" customFormat="1" ht="14.45" customHeight="1" hidden="1">
      <c r="B35" s="141"/>
      <c r="C35" s="142"/>
      <c r="D35" s="142"/>
      <c r="E35" s="158" t="s">
        <v>45</v>
      </c>
      <c r="F35" s="159">
        <f>ROUND(SUM(BH88:BH159),2)</f>
        <v>0</v>
      </c>
      <c r="G35" s="142"/>
      <c r="H35" s="142"/>
      <c r="I35" s="15">
        <v>0.15</v>
      </c>
      <c r="J35" s="159">
        <v>0</v>
      </c>
      <c r="K35" s="144"/>
    </row>
    <row r="36" spans="2:11" s="140" customFormat="1" ht="14.45" customHeight="1" hidden="1">
      <c r="B36" s="141"/>
      <c r="C36" s="142"/>
      <c r="D36" s="142"/>
      <c r="E36" s="158" t="s">
        <v>46</v>
      </c>
      <c r="F36" s="159">
        <f>ROUND(SUM(BI88:BI159),2)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135</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SO01-02 - Vytápění</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J88</f>
        <v>0</v>
      </c>
      <c r="K60" s="144"/>
      <c r="AU60" s="128" t="s">
        <v>143</v>
      </c>
    </row>
    <row r="61" spans="2:11" s="184" customFormat="1" ht="24.95" customHeight="1">
      <c r="B61" s="178"/>
      <c r="C61" s="179"/>
      <c r="D61" s="180" t="s">
        <v>1805</v>
      </c>
      <c r="E61" s="181"/>
      <c r="F61" s="181"/>
      <c r="G61" s="181"/>
      <c r="H61" s="181"/>
      <c r="I61" s="20"/>
      <c r="J61" s="182">
        <f>J89</f>
        <v>0</v>
      </c>
      <c r="K61" s="183"/>
    </row>
    <row r="62" spans="2:11" s="184" customFormat="1" ht="24.95" customHeight="1">
      <c r="B62" s="178"/>
      <c r="C62" s="179"/>
      <c r="D62" s="180" t="s">
        <v>1806</v>
      </c>
      <c r="E62" s="181"/>
      <c r="F62" s="181"/>
      <c r="G62" s="181"/>
      <c r="H62" s="181"/>
      <c r="I62" s="20"/>
      <c r="J62" s="182">
        <f>J103</f>
        <v>0</v>
      </c>
      <c r="K62" s="183"/>
    </row>
    <row r="63" spans="2:11" s="184" customFormat="1" ht="24.95" customHeight="1">
      <c r="B63" s="178"/>
      <c r="C63" s="179"/>
      <c r="D63" s="180" t="s">
        <v>1807</v>
      </c>
      <c r="E63" s="181"/>
      <c r="F63" s="181"/>
      <c r="G63" s="181"/>
      <c r="H63" s="181"/>
      <c r="I63" s="20"/>
      <c r="J63" s="182">
        <f>J110</f>
        <v>0</v>
      </c>
      <c r="K63" s="183"/>
    </row>
    <row r="64" spans="2:11" s="184" customFormat="1" ht="24.95" customHeight="1">
      <c r="B64" s="178"/>
      <c r="C64" s="179"/>
      <c r="D64" s="180" t="s">
        <v>1808</v>
      </c>
      <c r="E64" s="181"/>
      <c r="F64" s="181"/>
      <c r="G64" s="181"/>
      <c r="H64" s="181"/>
      <c r="I64" s="20"/>
      <c r="J64" s="182">
        <f>J124</f>
        <v>0</v>
      </c>
      <c r="K64" s="183"/>
    </row>
    <row r="65" spans="2:11" s="184" customFormat="1" ht="24.95" customHeight="1">
      <c r="B65" s="178"/>
      <c r="C65" s="179"/>
      <c r="D65" s="180" t="s">
        <v>1809</v>
      </c>
      <c r="E65" s="181"/>
      <c r="F65" s="181"/>
      <c r="G65" s="181"/>
      <c r="H65" s="181"/>
      <c r="I65" s="20"/>
      <c r="J65" s="182">
        <f>J146</f>
        <v>0</v>
      </c>
      <c r="K65" s="183"/>
    </row>
    <row r="66" spans="2:11" s="184" customFormat="1" ht="24.95" customHeight="1">
      <c r="B66" s="178"/>
      <c r="C66" s="179"/>
      <c r="D66" s="180" t="s">
        <v>1810</v>
      </c>
      <c r="E66" s="181"/>
      <c r="F66" s="181"/>
      <c r="G66" s="181"/>
      <c r="H66" s="181"/>
      <c r="I66" s="20"/>
      <c r="J66" s="182">
        <f>J158</f>
        <v>0</v>
      </c>
      <c r="K66" s="183"/>
    </row>
    <row r="67" spans="2:11" s="140" customFormat="1" ht="21.75" customHeight="1">
      <c r="B67" s="141"/>
      <c r="C67" s="142"/>
      <c r="D67" s="142"/>
      <c r="E67" s="142"/>
      <c r="F67" s="142"/>
      <c r="G67" s="142"/>
      <c r="H67" s="142"/>
      <c r="I67" s="10"/>
      <c r="J67" s="142"/>
      <c r="K67" s="144"/>
    </row>
    <row r="68" spans="2:11" s="140" customFormat="1" ht="6.95" customHeight="1">
      <c r="B68" s="167"/>
      <c r="C68" s="168"/>
      <c r="D68" s="168"/>
      <c r="E68" s="168"/>
      <c r="F68" s="168"/>
      <c r="G68" s="168"/>
      <c r="H68" s="168"/>
      <c r="I68" s="17"/>
      <c r="J68" s="168"/>
      <c r="K68" s="169"/>
    </row>
    <row r="72" spans="2:12" s="140" customFormat="1" ht="6.95" customHeight="1">
      <c r="B72" s="170"/>
      <c r="C72" s="171"/>
      <c r="D72" s="171"/>
      <c r="E72" s="171"/>
      <c r="F72" s="171"/>
      <c r="G72" s="171"/>
      <c r="H72" s="171"/>
      <c r="I72" s="18"/>
      <c r="J72" s="171"/>
      <c r="K72" s="171"/>
      <c r="L72" s="141"/>
    </row>
    <row r="73" spans="2:12" s="140" customFormat="1" ht="36.95" customHeight="1">
      <c r="B73" s="141"/>
      <c r="C73" s="192" t="s">
        <v>180</v>
      </c>
      <c r="I73" s="22"/>
      <c r="L73" s="141"/>
    </row>
    <row r="74" spans="2:12" s="140" customFormat="1" ht="6.95" customHeight="1">
      <c r="B74" s="141"/>
      <c r="I74" s="22"/>
      <c r="L74" s="141"/>
    </row>
    <row r="75" spans="2:12" s="140" customFormat="1" ht="14.45" customHeight="1">
      <c r="B75" s="141"/>
      <c r="C75" s="193" t="s">
        <v>19</v>
      </c>
      <c r="I75" s="22"/>
      <c r="L75" s="141"/>
    </row>
    <row r="76" spans="2:12" s="140" customFormat="1" ht="16.5" customHeight="1">
      <c r="B76" s="141"/>
      <c r="E76" s="194" t="str">
        <f>E7</f>
        <v>Přístavba ZŠ Komenského, Dačice</v>
      </c>
      <c r="F76" s="195"/>
      <c r="G76" s="195"/>
      <c r="H76" s="195"/>
      <c r="I76" s="22"/>
      <c r="L76" s="141"/>
    </row>
    <row r="77" spans="2:12" ht="15">
      <c r="B77" s="132"/>
      <c r="C77" s="193" t="s">
        <v>134</v>
      </c>
      <c r="L77" s="132"/>
    </row>
    <row r="78" spans="2:12" s="140" customFormat="1" ht="16.5" customHeight="1">
      <c r="B78" s="141"/>
      <c r="E78" s="194" t="s">
        <v>135</v>
      </c>
      <c r="F78" s="196"/>
      <c r="G78" s="196"/>
      <c r="H78" s="196"/>
      <c r="I78" s="22"/>
      <c r="L78" s="141"/>
    </row>
    <row r="79" spans="2:12" s="140" customFormat="1" ht="14.45" customHeight="1">
      <c r="B79" s="141"/>
      <c r="C79" s="193" t="s">
        <v>136</v>
      </c>
      <c r="I79" s="22"/>
      <c r="L79" s="141"/>
    </row>
    <row r="80" spans="2:12" s="140" customFormat="1" ht="17.25" customHeight="1">
      <c r="B80" s="141"/>
      <c r="E80" s="197" t="str">
        <f>E11</f>
        <v>SO01-02 - Vytápění</v>
      </c>
      <c r="F80" s="196"/>
      <c r="G80" s="196"/>
      <c r="H80" s="196"/>
      <c r="I80" s="22"/>
      <c r="L80" s="141"/>
    </row>
    <row r="81" spans="2:12" s="140" customFormat="1" ht="6.95" customHeight="1">
      <c r="B81" s="141"/>
      <c r="I81" s="22"/>
      <c r="L81" s="141"/>
    </row>
    <row r="82" spans="2:12" s="140" customFormat="1" ht="18" customHeight="1">
      <c r="B82" s="141"/>
      <c r="C82" s="193" t="s">
        <v>23</v>
      </c>
      <c r="F82" s="198" t="str">
        <f>F14</f>
        <v xml:space="preserve"> </v>
      </c>
      <c r="I82" s="23" t="s">
        <v>25</v>
      </c>
      <c r="J82" s="199">
        <f>IF(J14="","",J14)</f>
        <v>43418</v>
      </c>
      <c r="L82" s="141"/>
    </row>
    <row r="83" spans="2:12" s="140" customFormat="1" ht="6.95" customHeight="1">
      <c r="B83" s="141"/>
      <c r="I83" s="22"/>
      <c r="L83" s="141"/>
    </row>
    <row r="84" spans="2:12" s="140" customFormat="1" ht="15">
      <c r="B84" s="141"/>
      <c r="C84" s="193" t="s">
        <v>26</v>
      </c>
      <c r="F84" s="198" t="str">
        <f>E17</f>
        <v>Město Dačice</v>
      </c>
      <c r="I84" s="23" t="s">
        <v>32</v>
      </c>
      <c r="J84" s="198" t="str">
        <f>E23</f>
        <v>f-plan, spol. s r.o.</v>
      </c>
      <c r="L84" s="141"/>
    </row>
    <row r="85" spans="2:12" s="140" customFormat="1" ht="14.45" customHeight="1">
      <c r="B85" s="141"/>
      <c r="C85" s="193" t="s">
        <v>30</v>
      </c>
      <c r="F85" s="198" t="str">
        <f>IF(E20="","",E20)</f>
        <v/>
      </c>
      <c r="I85" s="22"/>
      <c r="L85" s="141"/>
    </row>
    <row r="86" spans="2:12" s="140" customFormat="1" ht="10.35" customHeight="1">
      <c r="B86" s="141"/>
      <c r="I86" s="22"/>
      <c r="L86" s="141"/>
    </row>
    <row r="87" spans="2:20" s="207" customFormat="1" ht="29.25" customHeight="1">
      <c r="B87" s="200"/>
      <c r="C87" s="201" t="s">
        <v>181</v>
      </c>
      <c r="D87" s="202" t="s">
        <v>56</v>
      </c>
      <c r="E87" s="202" t="s">
        <v>52</v>
      </c>
      <c r="F87" s="202" t="s">
        <v>182</v>
      </c>
      <c r="G87" s="202" t="s">
        <v>183</v>
      </c>
      <c r="H87" s="202" t="s">
        <v>184</v>
      </c>
      <c r="I87" s="24" t="s">
        <v>185</v>
      </c>
      <c r="J87" s="202" t="s">
        <v>141</v>
      </c>
      <c r="K87" s="203" t="s">
        <v>186</v>
      </c>
      <c r="L87" s="200"/>
      <c r="M87" s="204" t="s">
        <v>187</v>
      </c>
      <c r="N87" s="205" t="s">
        <v>41</v>
      </c>
      <c r="O87" s="205" t="s">
        <v>188</v>
      </c>
      <c r="P87" s="205" t="s">
        <v>189</v>
      </c>
      <c r="Q87" s="205" t="s">
        <v>190</v>
      </c>
      <c r="R87" s="205" t="s">
        <v>191</v>
      </c>
      <c r="S87" s="205" t="s">
        <v>192</v>
      </c>
      <c r="T87" s="206" t="s">
        <v>193</v>
      </c>
    </row>
    <row r="88" spans="2:63" s="140" customFormat="1" ht="29.25" customHeight="1">
      <c r="B88" s="141"/>
      <c r="C88" s="208" t="s">
        <v>142</v>
      </c>
      <c r="I88" s="22"/>
      <c r="J88" s="209">
        <f>BK88</f>
        <v>0</v>
      </c>
      <c r="L88" s="141"/>
      <c r="M88" s="210"/>
      <c r="N88" s="153"/>
      <c r="O88" s="153"/>
      <c r="P88" s="211">
        <f>P89+P103+P110+P124+P146+P158</f>
        <v>0</v>
      </c>
      <c r="Q88" s="153"/>
      <c r="R88" s="211">
        <f>R89+R103+R110+R124+R146+R158</f>
        <v>1.78681</v>
      </c>
      <c r="S88" s="153"/>
      <c r="T88" s="212">
        <f>T89+T103+T110+T124+T146+T158</f>
        <v>0</v>
      </c>
      <c r="AT88" s="128" t="s">
        <v>70</v>
      </c>
      <c r="AU88" s="128" t="s">
        <v>143</v>
      </c>
      <c r="BK88" s="213">
        <f>BK89+BK103+BK110+BK124+BK146+BK158</f>
        <v>0</v>
      </c>
    </row>
    <row r="89" spans="2:63" s="215" customFormat="1" ht="37.35" customHeight="1">
      <c r="B89" s="214"/>
      <c r="D89" s="216" t="s">
        <v>70</v>
      </c>
      <c r="E89" s="217" t="s">
        <v>1058</v>
      </c>
      <c r="F89" s="217" t="s">
        <v>1059</v>
      </c>
      <c r="I89" s="25"/>
      <c r="J89" s="218">
        <f>BK89</f>
        <v>0</v>
      </c>
      <c r="L89" s="214"/>
      <c r="M89" s="219"/>
      <c r="N89" s="220"/>
      <c r="O89" s="220"/>
      <c r="P89" s="221">
        <f>SUM(P90:P102)</f>
        <v>0</v>
      </c>
      <c r="Q89" s="220"/>
      <c r="R89" s="221">
        <f>SUM(R90:R102)</f>
        <v>0.07328000000000001</v>
      </c>
      <c r="S89" s="220"/>
      <c r="T89" s="222">
        <f>SUM(T90:T102)</f>
        <v>0</v>
      </c>
      <c r="AR89" s="216" t="s">
        <v>80</v>
      </c>
      <c r="AT89" s="223" t="s">
        <v>70</v>
      </c>
      <c r="AU89" s="223" t="s">
        <v>71</v>
      </c>
      <c r="AY89" s="216" t="s">
        <v>196</v>
      </c>
      <c r="BK89" s="224">
        <f>SUM(BK90:BK102)</f>
        <v>0</v>
      </c>
    </row>
    <row r="90" spans="2:65" s="140" customFormat="1" ht="38.25" customHeight="1">
      <c r="B90" s="141"/>
      <c r="C90" s="227" t="s">
        <v>78</v>
      </c>
      <c r="D90" s="227" t="s">
        <v>198</v>
      </c>
      <c r="E90" s="228" t="s">
        <v>1811</v>
      </c>
      <c r="F90" s="229" t="s">
        <v>1812</v>
      </c>
      <c r="G90" s="230" t="s">
        <v>330</v>
      </c>
      <c r="H90" s="231">
        <v>6</v>
      </c>
      <c r="I90" s="26"/>
      <c r="J90" s="232">
        <f>ROUND(I90*H90,2)</f>
        <v>0</v>
      </c>
      <c r="K90" s="229" t="s">
        <v>202</v>
      </c>
      <c r="L90" s="141"/>
      <c r="M90" s="233" t="s">
        <v>5</v>
      </c>
      <c r="N90" s="234" t="s">
        <v>42</v>
      </c>
      <c r="O90" s="142"/>
      <c r="P90" s="235">
        <f>O90*H90</f>
        <v>0</v>
      </c>
      <c r="Q90" s="235">
        <v>0.0002</v>
      </c>
      <c r="R90" s="235">
        <f>Q90*H90</f>
        <v>0.0012000000000000001</v>
      </c>
      <c r="S90" s="235">
        <v>0</v>
      </c>
      <c r="T90" s="236">
        <f>S90*H90</f>
        <v>0</v>
      </c>
      <c r="AR90" s="128" t="s">
        <v>263</v>
      </c>
      <c r="AT90" s="128" t="s">
        <v>198</v>
      </c>
      <c r="AU90" s="128" t="s">
        <v>78</v>
      </c>
      <c r="AY90" s="128" t="s">
        <v>196</v>
      </c>
      <c r="BE90" s="237">
        <f>IF(N90="základní",J90,0)</f>
        <v>0</v>
      </c>
      <c r="BF90" s="237">
        <f>IF(N90="snížená",J90,0)</f>
        <v>0</v>
      </c>
      <c r="BG90" s="237">
        <f>IF(N90="zákl. přenesená",J90,0)</f>
        <v>0</v>
      </c>
      <c r="BH90" s="237">
        <f>IF(N90="sníž. přenesená",J90,0)</f>
        <v>0</v>
      </c>
      <c r="BI90" s="237">
        <f>IF(N90="nulová",J90,0)</f>
        <v>0</v>
      </c>
      <c r="BJ90" s="128" t="s">
        <v>78</v>
      </c>
      <c r="BK90" s="237">
        <f>ROUND(I90*H90,2)</f>
        <v>0</v>
      </c>
      <c r="BL90" s="128" t="s">
        <v>263</v>
      </c>
      <c r="BM90" s="128" t="s">
        <v>80</v>
      </c>
    </row>
    <row r="91" spans="2:65" s="140" customFormat="1" ht="38.25" customHeight="1">
      <c r="B91" s="141"/>
      <c r="C91" s="227" t="s">
        <v>80</v>
      </c>
      <c r="D91" s="227" t="s">
        <v>198</v>
      </c>
      <c r="E91" s="228" t="s">
        <v>1813</v>
      </c>
      <c r="F91" s="229" t="s">
        <v>1814</v>
      </c>
      <c r="G91" s="230" t="s">
        <v>330</v>
      </c>
      <c r="H91" s="231">
        <v>6</v>
      </c>
      <c r="I91" s="26"/>
      <c r="J91" s="232">
        <f>ROUND(I91*H91,2)</f>
        <v>0</v>
      </c>
      <c r="K91" s="229" t="s">
        <v>202</v>
      </c>
      <c r="L91" s="141"/>
      <c r="M91" s="233" t="s">
        <v>5</v>
      </c>
      <c r="N91" s="234" t="s">
        <v>42</v>
      </c>
      <c r="O91" s="142"/>
      <c r="P91" s="235">
        <f>O91*H91</f>
        <v>0</v>
      </c>
      <c r="Q91" s="235">
        <v>5E-05</v>
      </c>
      <c r="R91" s="235">
        <f>Q91*H91</f>
        <v>0.00030000000000000003</v>
      </c>
      <c r="S91" s="235">
        <v>0</v>
      </c>
      <c r="T91" s="236">
        <f>S91*H91</f>
        <v>0</v>
      </c>
      <c r="AR91" s="128" t="s">
        <v>263</v>
      </c>
      <c r="AT91" s="128" t="s">
        <v>198</v>
      </c>
      <c r="AU91" s="128" t="s">
        <v>78</v>
      </c>
      <c r="AY91" s="128" t="s">
        <v>196</v>
      </c>
      <c r="BE91" s="237">
        <f>IF(N91="základní",J91,0)</f>
        <v>0</v>
      </c>
      <c r="BF91" s="237">
        <f>IF(N91="snížená",J91,0)</f>
        <v>0</v>
      </c>
      <c r="BG91" s="237">
        <f>IF(N91="zákl. přenesená",J91,0)</f>
        <v>0</v>
      </c>
      <c r="BH91" s="237">
        <f>IF(N91="sníž. přenesená",J91,0)</f>
        <v>0</v>
      </c>
      <c r="BI91" s="237">
        <f>IF(N91="nulová",J91,0)</f>
        <v>0</v>
      </c>
      <c r="BJ91" s="128" t="s">
        <v>78</v>
      </c>
      <c r="BK91" s="237">
        <f>ROUND(I91*H91,2)</f>
        <v>0</v>
      </c>
      <c r="BL91" s="128" t="s">
        <v>263</v>
      </c>
      <c r="BM91" s="128" t="s">
        <v>203</v>
      </c>
    </row>
    <row r="92" spans="2:47" s="140" customFormat="1" ht="54">
      <c r="B92" s="141"/>
      <c r="D92" s="238" t="s">
        <v>204</v>
      </c>
      <c r="F92" s="239" t="s">
        <v>1815</v>
      </c>
      <c r="I92" s="22"/>
      <c r="L92" s="141"/>
      <c r="M92" s="240"/>
      <c r="N92" s="142"/>
      <c r="O92" s="142"/>
      <c r="P92" s="142"/>
      <c r="Q92" s="142"/>
      <c r="R92" s="142"/>
      <c r="S92" s="142"/>
      <c r="T92" s="241"/>
      <c r="AT92" s="128" t="s">
        <v>204</v>
      </c>
      <c r="AU92" s="128" t="s">
        <v>78</v>
      </c>
    </row>
    <row r="93" spans="2:65" s="140" customFormat="1" ht="38.25" customHeight="1">
      <c r="B93" s="141"/>
      <c r="C93" s="227" t="s">
        <v>215</v>
      </c>
      <c r="D93" s="227" t="s">
        <v>198</v>
      </c>
      <c r="E93" s="228" t="s">
        <v>1816</v>
      </c>
      <c r="F93" s="229" t="s">
        <v>1817</v>
      </c>
      <c r="G93" s="230" t="s">
        <v>304</v>
      </c>
      <c r="H93" s="231">
        <v>578</v>
      </c>
      <c r="I93" s="26"/>
      <c r="J93" s="232">
        <f>ROUND(I93*H93,2)</f>
        <v>0</v>
      </c>
      <c r="K93" s="229" t="s">
        <v>202</v>
      </c>
      <c r="L93" s="141"/>
      <c r="M93" s="233" t="s">
        <v>5</v>
      </c>
      <c r="N93" s="234" t="s">
        <v>42</v>
      </c>
      <c r="O93" s="142"/>
      <c r="P93" s="235">
        <f>O93*H93</f>
        <v>0</v>
      </c>
      <c r="Q93" s="235">
        <v>0</v>
      </c>
      <c r="R93" s="235">
        <f>Q93*H93</f>
        <v>0</v>
      </c>
      <c r="S93" s="235">
        <v>0</v>
      </c>
      <c r="T93" s="236">
        <f>S93*H93</f>
        <v>0</v>
      </c>
      <c r="AR93" s="128" t="s">
        <v>263</v>
      </c>
      <c r="AT93" s="128" t="s">
        <v>198</v>
      </c>
      <c r="AU93" s="128" t="s">
        <v>78</v>
      </c>
      <c r="AY93" s="128" t="s">
        <v>196</v>
      </c>
      <c r="BE93" s="237">
        <f>IF(N93="základní",J93,0)</f>
        <v>0</v>
      </c>
      <c r="BF93" s="237">
        <f>IF(N93="snížená",J93,0)</f>
        <v>0</v>
      </c>
      <c r="BG93" s="237">
        <f>IF(N93="zákl. přenesená",J93,0)</f>
        <v>0</v>
      </c>
      <c r="BH93" s="237">
        <f>IF(N93="sníž. přenesená",J93,0)</f>
        <v>0</v>
      </c>
      <c r="BI93" s="237">
        <f>IF(N93="nulová",J93,0)</f>
        <v>0</v>
      </c>
      <c r="BJ93" s="128" t="s">
        <v>78</v>
      </c>
      <c r="BK93" s="237">
        <f>ROUND(I93*H93,2)</f>
        <v>0</v>
      </c>
      <c r="BL93" s="128" t="s">
        <v>263</v>
      </c>
      <c r="BM93" s="128" t="s">
        <v>221</v>
      </c>
    </row>
    <row r="94" spans="2:47" s="140" customFormat="1" ht="121.5">
      <c r="B94" s="141"/>
      <c r="D94" s="238" t="s">
        <v>204</v>
      </c>
      <c r="F94" s="239" t="s">
        <v>1818</v>
      </c>
      <c r="I94" s="22"/>
      <c r="L94" s="141"/>
      <c r="M94" s="240"/>
      <c r="N94" s="142"/>
      <c r="O94" s="142"/>
      <c r="P94" s="142"/>
      <c r="Q94" s="142"/>
      <c r="R94" s="142"/>
      <c r="S94" s="142"/>
      <c r="T94" s="241"/>
      <c r="AT94" s="128" t="s">
        <v>204</v>
      </c>
      <c r="AU94" s="128" t="s">
        <v>78</v>
      </c>
    </row>
    <row r="95" spans="2:65" s="140" customFormat="1" ht="16.5" customHeight="1">
      <c r="B95" s="141"/>
      <c r="C95" s="266" t="s">
        <v>203</v>
      </c>
      <c r="D95" s="266" t="s">
        <v>297</v>
      </c>
      <c r="E95" s="267" t="s">
        <v>1819</v>
      </c>
      <c r="F95" s="268" t="s">
        <v>1820</v>
      </c>
      <c r="G95" s="269" t="s">
        <v>304</v>
      </c>
      <c r="H95" s="270">
        <v>276</v>
      </c>
      <c r="I95" s="30"/>
      <c r="J95" s="271">
        <f aca="true" t="shared" si="0" ref="J95:J101">ROUND(I95*H95,2)</f>
        <v>0</v>
      </c>
      <c r="K95" s="268" t="s">
        <v>202</v>
      </c>
      <c r="L95" s="272"/>
      <c r="M95" s="273" t="s">
        <v>5</v>
      </c>
      <c r="N95" s="274" t="s">
        <v>42</v>
      </c>
      <c r="O95" s="142"/>
      <c r="P95" s="235">
        <f aca="true" t="shared" si="1" ref="P95:P101">O95*H95</f>
        <v>0</v>
      </c>
      <c r="Q95" s="235">
        <v>7E-05</v>
      </c>
      <c r="R95" s="235">
        <f aca="true" t="shared" si="2" ref="R95:R101">Q95*H95</f>
        <v>0.019319999999999997</v>
      </c>
      <c r="S95" s="235">
        <v>0</v>
      </c>
      <c r="T95" s="236">
        <f aca="true" t="shared" si="3" ref="T95:T101">S95*H95</f>
        <v>0</v>
      </c>
      <c r="AR95" s="128" t="s">
        <v>305</v>
      </c>
      <c r="AT95" s="128" t="s">
        <v>297</v>
      </c>
      <c r="AU95" s="128" t="s">
        <v>78</v>
      </c>
      <c r="AY95" s="128" t="s">
        <v>196</v>
      </c>
      <c r="BE95" s="237">
        <f aca="true" t="shared" si="4" ref="BE95:BE101">IF(N95="základní",J95,0)</f>
        <v>0</v>
      </c>
      <c r="BF95" s="237">
        <f aca="true" t="shared" si="5" ref="BF95:BF101">IF(N95="snížená",J95,0)</f>
        <v>0</v>
      </c>
      <c r="BG95" s="237">
        <f aca="true" t="shared" si="6" ref="BG95:BG101">IF(N95="zákl. přenesená",J95,0)</f>
        <v>0</v>
      </c>
      <c r="BH95" s="237">
        <f aca="true" t="shared" si="7" ref="BH95:BH101">IF(N95="sníž. přenesená",J95,0)</f>
        <v>0</v>
      </c>
      <c r="BI95" s="237">
        <f aca="true" t="shared" si="8" ref="BI95:BI101">IF(N95="nulová",J95,0)</f>
        <v>0</v>
      </c>
      <c r="BJ95" s="128" t="s">
        <v>78</v>
      </c>
      <c r="BK95" s="237">
        <f aca="true" t="shared" si="9" ref="BK95:BK101">ROUND(I95*H95,2)</f>
        <v>0</v>
      </c>
      <c r="BL95" s="128" t="s">
        <v>263</v>
      </c>
      <c r="BM95" s="128" t="s">
        <v>1821</v>
      </c>
    </row>
    <row r="96" spans="2:65" s="140" customFormat="1" ht="16.5" customHeight="1">
      <c r="B96" s="141"/>
      <c r="C96" s="266" t="s">
        <v>224</v>
      </c>
      <c r="D96" s="266" t="s">
        <v>297</v>
      </c>
      <c r="E96" s="267" t="s">
        <v>1822</v>
      </c>
      <c r="F96" s="268" t="s">
        <v>1823</v>
      </c>
      <c r="G96" s="269" t="s">
        <v>304</v>
      </c>
      <c r="H96" s="270">
        <v>168</v>
      </c>
      <c r="I96" s="30"/>
      <c r="J96" s="271">
        <f t="shared" si="0"/>
        <v>0</v>
      </c>
      <c r="K96" s="268" t="s">
        <v>202</v>
      </c>
      <c r="L96" s="272"/>
      <c r="M96" s="273" t="s">
        <v>5</v>
      </c>
      <c r="N96" s="274" t="s">
        <v>42</v>
      </c>
      <c r="O96" s="142"/>
      <c r="P96" s="235">
        <f t="shared" si="1"/>
        <v>0</v>
      </c>
      <c r="Q96" s="235">
        <v>8E-05</v>
      </c>
      <c r="R96" s="235">
        <f t="shared" si="2"/>
        <v>0.01344</v>
      </c>
      <c r="S96" s="235">
        <v>0</v>
      </c>
      <c r="T96" s="236">
        <f t="shared" si="3"/>
        <v>0</v>
      </c>
      <c r="AR96" s="128" t="s">
        <v>305</v>
      </c>
      <c r="AT96" s="128" t="s">
        <v>297</v>
      </c>
      <c r="AU96" s="128" t="s">
        <v>78</v>
      </c>
      <c r="AY96" s="128" t="s">
        <v>196</v>
      </c>
      <c r="BE96" s="237">
        <f t="shared" si="4"/>
        <v>0</v>
      </c>
      <c r="BF96" s="237">
        <f t="shared" si="5"/>
        <v>0</v>
      </c>
      <c r="BG96" s="237">
        <f t="shared" si="6"/>
        <v>0</v>
      </c>
      <c r="BH96" s="237">
        <f t="shared" si="7"/>
        <v>0</v>
      </c>
      <c r="BI96" s="237">
        <f t="shared" si="8"/>
        <v>0</v>
      </c>
      <c r="BJ96" s="128" t="s">
        <v>78</v>
      </c>
      <c r="BK96" s="237">
        <f t="shared" si="9"/>
        <v>0</v>
      </c>
      <c r="BL96" s="128" t="s">
        <v>263</v>
      </c>
      <c r="BM96" s="128" t="s">
        <v>1824</v>
      </c>
    </row>
    <row r="97" spans="2:65" s="140" customFormat="1" ht="16.5" customHeight="1">
      <c r="B97" s="141"/>
      <c r="C97" s="266" t="s">
        <v>221</v>
      </c>
      <c r="D97" s="266" t="s">
        <v>297</v>
      </c>
      <c r="E97" s="267" t="s">
        <v>1825</v>
      </c>
      <c r="F97" s="268" t="s">
        <v>1826</v>
      </c>
      <c r="G97" s="269" t="s">
        <v>304</v>
      </c>
      <c r="H97" s="270">
        <v>86</v>
      </c>
      <c r="I97" s="30"/>
      <c r="J97" s="271">
        <f t="shared" si="0"/>
        <v>0</v>
      </c>
      <c r="K97" s="268" t="s">
        <v>202</v>
      </c>
      <c r="L97" s="272"/>
      <c r="M97" s="273" t="s">
        <v>5</v>
      </c>
      <c r="N97" s="274" t="s">
        <v>42</v>
      </c>
      <c r="O97" s="142"/>
      <c r="P97" s="235">
        <f t="shared" si="1"/>
        <v>0</v>
      </c>
      <c r="Q97" s="235">
        <v>0.00012</v>
      </c>
      <c r="R97" s="235">
        <f t="shared" si="2"/>
        <v>0.010320000000000001</v>
      </c>
      <c r="S97" s="235">
        <v>0</v>
      </c>
      <c r="T97" s="236">
        <f t="shared" si="3"/>
        <v>0</v>
      </c>
      <c r="AR97" s="128" t="s">
        <v>305</v>
      </c>
      <c r="AT97" s="128" t="s">
        <v>297</v>
      </c>
      <c r="AU97" s="128" t="s">
        <v>78</v>
      </c>
      <c r="AY97" s="128" t="s">
        <v>196</v>
      </c>
      <c r="BE97" s="237">
        <f t="shared" si="4"/>
        <v>0</v>
      </c>
      <c r="BF97" s="237">
        <f t="shared" si="5"/>
        <v>0</v>
      </c>
      <c r="BG97" s="237">
        <f t="shared" si="6"/>
        <v>0</v>
      </c>
      <c r="BH97" s="237">
        <f t="shared" si="7"/>
        <v>0</v>
      </c>
      <c r="BI97" s="237">
        <f t="shared" si="8"/>
        <v>0</v>
      </c>
      <c r="BJ97" s="128" t="s">
        <v>78</v>
      </c>
      <c r="BK97" s="237">
        <f t="shared" si="9"/>
        <v>0</v>
      </c>
      <c r="BL97" s="128" t="s">
        <v>263</v>
      </c>
      <c r="BM97" s="128" t="s">
        <v>1827</v>
      </c>
    </row>
    <row r="98" spans="2:65" s="140" customFormat="1" ht="16.5" customHeight="1">
      <c r="B98" s="141"/>
      <c r="C98" s="266" t="s">
        <v>232</v>
      </c>
      <c r="D98" s="266" t="s">
        <v>297</v>
      </c>
      <c r="E98" s="267" t="s">
        <v>1828</v>
      </c>
      <c r="F98" s="268" t="s">
        <v>1829</v>
      </c>
      <c r="G98" s="269" t="s">
        <v>304</v>
      </c>
      <c r="H98" s="270">
        <v>64</v>
      </c>
      <c r="I98" s="30"/>
      <c r="J98" s="271">
        <f t="shared" si="0"/>
        <v>0</v>
      </c>
      <c r="K98" s="268" t="s">
        <v>202</v>
      </c>
      <c r="L98" s="272"/>
      <c r="M98" s="273" t="s">
        <v>5</v>
      </c>
      <c r="N98" s="274" t="s">
        <v>42</v>
      </c>
      <c r="O98" s="142"/>
      <c r="P98" s="235">
        <f t="shared" si="1"/>
        <v>0</v>
      </c>
      <c r="Q98" s="235">
        <v>0.00014</v>
      </c>
      <c r="R98" s="235">
        <f t="shared" si="2"/>
        <v>0.00896</v>
      </c>
      <c r="S98" s="235">
        <v>0</v>
      </c>
      <c r="T98" s="236">
        <f t="shared" si="3"/>
        <v>0</v>
      </c>
      <c r="AR98" s="128" t="s">
        <v>305</v>
      </c>
      <c r="AT98" s="128" t="s">
        <v>297</v>
      </c>
      <c r="AU98" s="128" t="s">
        <v>78</v>
      </c>
      <c r="AY98" s="128" t="s">
        <v>196</v>
      </c>
      <c r="BE98" s="237">
        <f t="shared" si="4"/>
        <v>0</v>
      </c>
      <c r="BF98" s="237">
        <f t="shared" si="5"/>
        <v>0</v>
      </c>
      <c r="BG98" s="237">
        <f t="shared" si="6"/>
        <v>0</v>
      </c>
      <c r="BH98" s="237">
        <f t="shared" si="7"/>
        <v>0</v>
      </c>
      <c r="BI98" s="237">
        <f t="shared" si="8"/>
        <v>0</v>
      </c>
      <c r="BJ98" s="128" t="s">
        <v>78</v>
      </c>
      <c r="BK98" s="237">
        <f t="shared" si="9"/>
        <v>0</v>
      </c>
      <c r="BL98" s="128" t="s">
        <v>263</v>
      </c>
      <c r="BM98" s="128" t="s">
        <v>1830</v>
      </c>
    </row>
    <row r="99" spans="2:65" s="140" customFormat="1" ht="16.5" customHeight="1">
      <c r="B99" s="141"/>
      <c r="C99" s="266" t="s">
        <v>230</v>
      </c>
      <c r="D99" s="266" t="s">
        <v>297</v>
      </c>
      <c r="E99" s="267" t="s">
        <v>1831</v>
      </c>
      <c r="F99" s="268" t="s">
        <v>1832</v>
      </c>
      <c r="G99" s="269" t="s">
        <v>304</v>
      </c>
      <c r="H99" s="270">
        <v>78</v>
      </c>
      <c r="I99" s="30"/>
      <c r="J99" s="271">
        <f t="shared" si="0"/>
        <v>0</v>
      </c>
      <c r="K99" s="268" t="s">
        <v>5</v>
      </c>
      <c r="L99" s="272"/>
      <c r="M99" s="273" t="s">
        <v>5</v>
      </c>
      <c r="N99" s="274" t="s">
        <v>42</v>
      </c>
      <c r="O99" s="142"/>
      <c r="P99" s="235">
        <f t="shared" si="1"/>
        <v>0</v>
      </c>
      <c r="Q99" s="235">
        <v>0.00011</v>
      </c>
      <c r="R99" s="235">
        <f t="shared" si="2"/>
        <v>0.00858</v>
      </c>
      <c r="S99" s="235">
        <v>0</v>
      </c>
      <c r="T99" s="236">
        <f t="shared" si="3"/>
        <v>0</v>
      </c>
      <c r="AR99" s="128" t="s">
        <v>305</v>
      </c>
      <c r="AT99" s="128" t="s">
        <v>297</v>
      </c>
      <c r="AU99" s="128" t="s">
        <v>78</v>
      </c>
      <c r="AY99" s="128" t="s">
        <v>196</v>
      </c>
      <c r="BE99" s="237">
        <f t="shared" si="4"/>
        <v>0</v>
      </c>
      <c r="BF99" s="237">
        <f t="shared" si="5"/>
        <v>0</v>
      </c>
      <c r="BG99" s="237">
        <f t="shared" si="6"/>
        <v>0</v>
      </c>
      <c r="BH99" s="237">
        <f t="shared" si="7"/>
        <v>0</v>
      </c>
      <c r="BI99" s="237">
        <f t="shared" si="8"/>
        <v>0</v>
      </c>
      <c r="BJ99" s="128" t="s">
        <v>78</v>
      </c>
      <c r="BK99" s="237">
        <f t="shared" si="9"/>
        <v>0</v>
      </c>
      <c r="BL99" s="128" t="s">
        <v>263</v>
      </c>
      <c r="BM99" s="128" t="s">
        <v>1833</v>
      </c>
    </row>
    <row r="100" spans="2:65" s="140" customFormat="1" ht="16.5" customHeight="1">
      <c r="B100" s="141"/>
      <c r="C100" s="266" t="s">
        <v>242</v>
      </c>
      <c r="D100" s="266" t="s">
        <v>297</v>
      </c>
      <c r="E100" s="267" t="s">
        <v>1834</v>
      </c>
      <c r="F100" s="268" t="s">
        <v>1835</v>
      </c>
      <c r="G100" s="269" t="s">
        <v>304</v>
      </c>
      <c r="H100" s="270">
        <v>62</v>
      </c>
      <c r="I100" s="30"/>
      <c r="J100" s="271">
        <f t="shared" si="0"/>
        <v>0</v>
      </c>
      <c r="K100" s="268" t="s">
        <v>5</v>
      </c>
      <c r="L100" s="272"/>
      <c r="M100" s="273" t="s">
        <v>5</v>
      </c>
      <c r="N100" s="274" t="s">
        <v>42</v>
      </c>
      <c r="O100" s="142"/>
      <c r="P100" s="235">
        <f t="shared" si="1"/>
        <v>0</v>
      </c>
      <c r="Q100" s="235">
        <v>0.00018</v>
      </c>
      <c r="R100" s="235">
        <f t="shared" si="2"/>
        <v>0.011160000000000002</v>
      </c>
      <c r="S100" s="235">
        <v>0</v>
      </c>
      <c r="T100" s="236">
        <f t="shared" si="3"/>
        <v>0</v>
      </c>
      <c r="AR100" s="128" t="s">
        <v>305</v>
      </c>
      <c r="AT100" s="128" t="s">
        <v>297</v>
      </c>
      <c r="AU100" s="128" t="s">
        <v>78</v>
      </c>
      <c r="AY100" s="128" t="s">
        <v>196</v>
      </c>
      <c r="BE100" s="237">
        <f t="shared" si="4"/>
        <v>0</v>
      </c>
      <c r="BF100" s="237">
        <f t="shared" si="5"/>
        <v>0</v>
      </c>
      <c r="BG100" s="237">
        <f t="shared" si="6"/>
        <v>0</v>
      </c>
      <c r="BH100" s="237">
        <f t="shared" si="7"/>
        <v>0</v>
      </c>
      <c r="BI100" s="237">
        <f t="shared" si="8"/>
        <v>0</v>
      </c>
      <c r="BJ100" s="128" t="s">
        <v>78</v>
      </c>
      <c r="BK100" s="237">
        <f t="shared" si="9"/>
        <v>0</v>
      </c>
      <c r="BL100" s="128" t="s">
        <v>263</v>
      </c>
      <c r="BM100" s="128" t="s">
        <v>1836</v>
      </c>
    </row>
    <row r="101" spans="2:65" s="140" customFormat="1" ht="38.25" customHeight="1">
      <c r="B101" s="141"/>
      <c r="C101" s="227" t="s">
        <v>238</v>
      </c>
      <c r="D101" s="227" t="s">
        <v>198</v>
      </c>
      <c r="E101" s="228" t="s">
        <v>1837</v>
      </c>
      <c r="F101" s="229" t="s">
        <v>1838</v>
      </c>
      <c r="G101" s="230" t="s">
        <v>1839</v>
      </c>
      <c r="H101" s="32"/>
      <c r="I101" s="26"/>
      <c r="J101" s="232">
        <f t="shared" si="0"/>
        <v>0</v>
      </c>
      <c r="K101" s="229" t="s">
        <v>202</v>
      </c>
      <c r="L101" s="141"/>
      <c r="M101" s="233" t="s">
        <v>5</v>
      </c>
      <c r="N101" s="234" t="s">
        <v>42</v>
      </c>
      <c r="O101" s="142"/>
      <c r="P101" s="235">
        <f t="shared" si="1"/>
        <v>0</v>
      </c>
      <c r="Q101" s="235">
        <v>0</v>
      </c>
      <c r="R101" s="235">
        <f t="shared" si="2"/>
        <v>0</v>
      </c>
      <c r="S101" s="235">
        <v>0</v>
      </c>
      <c r="T101" s="236">
        <f t="shared" si="3"/>
        <v>0</v>
      </c>
      <c r="AR101" s="128" t="s">
        <v>263</v>
      </c>
      <c r="AT101" s="128" t="s">
        <v>198</v>
      </c>
      <c r="AU101" s="128" t="s">
        <v>78</v>
      </c>
      <c r="AY101" s="128" t="s">
        <v>196</v>
      </c>
      <c r="BE101" s="237">
        <f t="shared" si="4"/>
        <v>0</v>
      </c>
      <c r="BF101" s="237">
        <f t="shared" si="5"/>
        <v>0</v>
      </c>
      <c r="BG101" s="237">
        <f t="shared" si="6"/>
        <v>0</v>
      </c>
      <c r="BH101" s="237">
        <f t="shared" si="7"/>
        <v>0</v>
      </c>
      <c r="BI101" s="237">
        <f t="shared" si="8"/>
        <v>0</v>
      </c>
      <c r="BJ101" s="128" t="s">
        <v>78</v>
      </c>
      <c r="BK101" s="237">
        <f t="shared" si="9"/>
        <v>0</v>
      </c>
      <c r="BL101" s="128" t="s">
        <v>263</v>
      </c>
      <c r="BM101" s="128" t="s">
        <v>1840</v>
      </c>
    </row>
    <row r="102" spans="2:47" s="140" customFormat="1" ht="148.5">
      <c r="B102" s="141"/>
      <c r="D102" s="238" t="s">
        <v>204</v>
      </c>
      <c r="F102" s="239" t="s">
        <v>1130</v>
      </c>
      <c r="I102" s="22"/>
      <c r="L102" s="141"/>
      <c r="M102" s="240"/>
      <c r="N102" s="142"/>
      <c r="O102" s="142"/>
      <c r="P102" s="142"/>
      <c r="Q102" s="142"/>
      <c r="R102" s="142"/>
      <c r="S102" s="142"/>
      <c r="T102" s="241"/>
      <c r="AT102" s="128" t="s">
        <v>204</v>
      </c>
      <c r="AU102" s="128" t="s">
        <v>78</v>
      </c>
    </row>
    <row r="103" spans="2:63" s="215" customFormat="1" ht="37.35" customHeight="1">
      <c r="B103" s="214"/>
      <c r="D103" s="216" t="s">
        <v>70</v>
      </c>
      <c r="E103" s="217" t="s">
        <v>1841</v>
      </c>
      <c r="F103" s="217" t="s">
        <v>1842</v>
      </c>
      <c r="I103" s="25"/>
      <c r="J103" s="218">
        <f>BK103</f>
        <v>0</v>
      </c>
      <c r="L103" s="214"/>
      <c r="M103" s="219"/>
      <c r="N103" s="220"/>
      <c r="O103" s="220"/>
      <c r="P103" s="221">
        <f>SUM(P104:P109)</f>
        <v>0</v>
      </c>
      <c r="Q103" s="220"/>
      <c r="R103" s="221">
        <f>SUM(R104:R109)</f>
        <v>0.00876</v>
      </c>
      <c r="S103" s="220"/>
      <c r="T103" s="222">
        <f>SUM(T104:T109)</f>
        <v>0</v>
      </c>
      <c r="AR103" s="216" t="s">
        <v>80</v>
      </c>
      <c r="AT103" s="223" t="s">
        <v>70</v>
      </c>
      <c r="AU103" s="223" t="s">
        <v>71</v>
      </c>
      <c r="AY103" s="216" t="s">
        <v>196</v>
      </c>
      <c r="BK103" s="224">
        <f>SUM(BK104:BK109)</f>
        <v>0</v>
      </c>
    </row>
    <row r="104" spans="2:65" s="140" customFormat="1" ht="16.5" customHeight="1">
      <c r="B104" s="141"/>
      <c r="C104" s="227" t="s">
        <v>249</v>
      </c>
      <c r="D104" s="227" t="s">
        <v>198</v>
      </c>
      <c r="E104" s="228" t="s">
        <v>1843</v>
      </c>
      <c r="F104" s="229" t="s">
        <v>1844</v>
      </c>
      <c r="G104" s="230" t="s">
        <v>1520</v>
      </c>
      <c r="H104" s="231">
        <v>1</v>
      </c>
      <c r="I104" s="26"/>
      <c r="J104" s="232">
        <f>ROUND(I104*H104,2)</f>
        <v>0</v>
      </c>
      <c r="K104" s="229" t="s">
        <v>202</v>
      </c>
      <c r="L104" s="141"/>
      <c r="M104" s="233" t="s">
        <v>5</v>
      </c>
      <c r="N104" s="234" t="s">
        <v>42</v>
      </c>
      <c r="O104" s="142"/>
      <c r="P104" s="235">
        <f>O104*H104</f>
        <v>0</v>
      </c>
      <c r="Q104" s="235">
        <v>0.00113</v>
      </c>
      <c r="R104" s="235">
        <f>Q104*H104</f>
        <v>0.00113</v>
      </c>
      <c r="S104" s="235">
        <v>0</v>
      </c>
      <c r="T104" s="236">
        <f>S104*H104</f>
        <v>0</v>
      </c>
      <c r="AR104" s="128" t="s">
        <v>263</v>
      </c>
      <c r="AT104" s="128" t="s">
        <v>198</v>
      </c>
      <c r="AU104" s="128" t="s">
        <v>78</v>
      </c>
      <c r="AY104" s="128" t="s">
        <v>196</v>
      </c>
      <c r="BE104" s="237">
        <f>IF(N104="základní",J104,0)</f>
        <v>0</v>
      </c>
      <c r="BF104" s="237">
        <f>IF(N104="snížená",J104,0)</f>
        <v>0</v>
      </c>
      <c r="BG104" s="237">
        <f>IF(N104="zákl. přenesená",J104,0)</f>
        <v>0</v>
      </c>
      <c r="BH104" s="237">
        <f>IF(N104="sníž. přenesená",J104,0)</f>
        <v>0</v>
      </c>
      <c r="BI104" s="237">
        <f>IF(N104="nulová",J104,0)</f>
        <v>0</v>
      </c>
      <c r="BJ104" s="128" t="s">
        <v>78</v>
      </c>
      <c r="BK104" s="237">
        <f>ROUND(I104*H104,2)</f>
        <v>0</v>
      </c>
      <c r="BL104" s="128" t="s">
        <v>263</v>
      </c>
      <c r="BM104" s="128" t="s">
        <v>274</v>
      </c>
    </row>
    <row r="105" spans="2:65" s="140" customFormat="1" ht="16.5" customHeight="1">
      <c r="B105" s="141"/>
      <c r="C105" s="227" t="s">
        <v>248</v>
      </c>
      <c r="D105" s="227" t="s">
        <v>198</v>
      </c>
      <c r="E105" s="228" t="s">
        <v>1845</v>
      </c>
      <c r="F105" s="229" t="s">
        <v>1846</v>
      </c>
      <c r="G105" s="230" t="s">
        <v>1520</v>
      </c>
      <c r="H105" s="231">
        <v>1</v>
      </c>
      <c r="I105" s="26"/>
      <c r="J105" s="232">
        <f>ROUND(I105*H105,2)</f>
        <v>0</v>
      </c>
      <c r="K105" s="229" t="s">
        <v>1847</v>
      </c>
      <c r="L105" s="141"/>
      <c r="M105" s="233" t="s">
        <v>5</v>
      </c>
      <c r="N105" s="234" t="s">
        <v>42</v>
      </c>
      <c r="O105" s="142"/>
      <c r="P105" s="235">
        <f>O105*H105</f>
        <v>0</v>
      </c>
      <c r="Q105" s="235">
        <v>0</v>
      </c>
      <c r="R105" s="235">
        <f>Q105*H105</f>
        <v>0</v>
      </c>
      <c r="S105" s="235">
        <v>0</v>
      </c>
      <c r="T105" s="236">
        <f>S105*H105</f>
        <v>0</v>
      </c>
      <c r="AR105" s="128" t="s">
        <v>263</v>
      </c>
      <c r="AT105" s="128" t="s">
        <v>198</v>
      </c>
      <c r="AU105" s="128" t="s">
        <v>78</v>
      </c>
      <c r="AY105" s="128" t="s">
        <v>196</v>
      </c>
      <c r="BE105" s="237">
        <f>IF(N105="základní",J105,0)</f>
        <v>0</v>
      </c>
      <c r="BF105" s="237">
        <f>IF(N105="snížená",J105,0)</f>
        <v>0</v>
      </c>
      <c r="BG105" s="237">
        <f>IF(N105="zákl. přenesená",J105,0)</f>
        <v>0</v>
      </c>
      <c r="BH105" s="237">
        <f>IF(N105="sníž. přenesená",J105,0)</f>
        <v>0</v>
      </c>
      <c r="BI105" s="237">
        <f>IF(N105="nulová",J105,0)</f>
        <v>0</v>
      </c>
      <c r="BJ105" s="128" t="s">
        <v>78</v>
      </c>
      <c r="BK105" s="237">
        <f>ROUND(I105*H105,2)</f>
        <v>0</v>
      </c>
      <c r="BL105" s="128" t="s">
        <v>263</v>
      </c>
      <c r="BM105" s="128" t="s">
        <v>281</v>
      </c>
    </row>
    <row r="106" spans="2:65" s="140" customFormat="1" ht="25.5" customHeight="1">
      <c r="B106" s="141"/>
      <c r="C106" s="266" t="s">
        <v>257</v>
      </c>
      <c r="D106" s="266" t="s">
        <v>297</v>
      </c>
      <c r="E106" s="267" t="s">
        <v>1848</v>
      </c>
      <c r="F106" s="268" t="s">
        <v>1849</v>
      </c>
      <c r="G106" s="269" t="s">
        <v>355</v>
      </c>
      <c r="H106" s="270">
        <v>1</v>
      </c>
      <c r="I106" s="30"/>
      <c r="J106" s="271">
        <f>ROUND(I106*H106,2)</f>
        <v>0</v>
      </c>
      <c r="K106" s="268" t="s">
        <v>202</v>
      </c>
      <c r="L106" s="272"/>
      <c r="M106" s="273" t="s">
        <v>5</v>
      </c>
      <c r="N106" s="274" t="s">
        <v>42</v>
      </c>
      <c r="O106" s="142"/>
      <c r="P106" s="235">
        <f>O106*H106</f>
        <v>0</v>
      </c>
      <c r="Q106" s="235">
        <v>0.006</v>
      </c>
      <c r="R106" s="235">
        <f>Q106*H106</f>
        <v>0.006</v>
      </c>
      <c r="S106" s="235">
        <v>0</v>
      </c>
      <c r="T106" s="236">
        <f>S106*H106</f>
        <v>0</v>
      </c>
      <c r="AR106" s="128" t="s">
        <v>305</v>
      </c>
      <c r="AT106" s="128" t="s">
        <v>297</v>
      </c>
      <c r="AU106" s="128" t="s">
        <v>78</v>
      </c>
      <c r="AY106" s="128" t="s">
        <v>196</v>
      </c>
      <c r="BE106" s="237">
        <f>IF(N106="základní",J106,0)</f>
        <v>0</v>
      </c>
      <c r="BF106" s="237">
        <f>IF(N106="snížená",J106,0)</f>
        <v>0</v>
      </c>
      <c r="BG106" s="237">
        <f>IF(N106="zákl. přenesená",J106,0)</f>
        <v>0</v>
      </c>
      <c r="BH106" s="237">
        <f>IF(N106="sníž. přenesená",J106,0)</f>
        <v>0</v>
      </c>
      <c r="BI106" s="237">
        <f>IF(N106="nulová",J106,0)</f>
        <v>0</v>
      </c>
      <c r="BJ106" s="128" t="s">
        <v>78</v>
      </c>
      <c r="BK106" s="237">
        <f>ROUND(I106*H106,2)</f>
        <v>0</v>
      </c>
      <c r="BL106" s="128" t="s">
        <v>263</v>
      </c>
      <c r="BM106" s="128" t="s">
        <v>1850</v>
      </c>
    </row>
    <row r="107" spans="2:65" s="140" customFormat="1" ht="16.5" customHeight="1">
      <c r="B107" s="141"/>
      <c r="C107" s="227" t="s">
        <v>255</v>
      </c>
      <c r="D107" s="227" t="s">
        <v>198</v>
      </c>
      <c r="E107" s="228" t="s">
        <v>1851</v>
      </c>
      <c r="F107" s="229" t="s">
        <v>1852</v>
      </c>
      <c r="G107" s="230" t="s">
        <v>355</v>
      </c>
      <c r="H107" s="231">
        <v>1</v>
      </c>
      <c r="I107" s="26"/>
      <c r="J107" s="232">
        <f>ROUND(I107*H107,2)</f>
        <v>0</v>
      </c>
      <c r="K107" s="229" t="s">
        <v>202</v>
      </c>
      <c r="L107" s="141"/>
      <c r="M107" s="233" t="s">
        <v>5</v>
      </c>
      <c r="N107" s="234" t="s">
        <v>42</v>
      </c>
      <c r="O107" s="142"/>
      <c r="P107" s="235">
        <f>O107*H107</f>
        <v>0</v>
      </c>
      <c r="Q107" s="235">
        <v>0.00163</v>
      </c>
      <c r="R107" s="235">
        <f>Q107*H107</f>
        <v>0.00163</v>
      </c>
      <c r="S107" s="235">
        <v>0</v>
      </c>
      <c r="T107" s="236">
        <f>S107*H107</f>
        <v>0</v>
      </c>
      <c r="AR107" s="128" t="s">
        <v>263</v>
      </c>
      <c r="AT107" s="128" t="s">
        <v>198</v>
      </c>
      <c r="AU107" s="128" t="s">
        <v>78</v>
      </c>
      <c r="AY107" s="128" t="s">
        <v>196</v>
      </c>
      <c r="BE107" s="237">
        <f>IF(N107="základní",J107,0)</f>
        <v>0</v>
      </c>
      <c r="BF107" s="237">
        <f>IF(N107="snížená",J107,0)</f>
        <v>0</v>
      </c>
      <c r="BG107" s="237">
        <f>IF(N107="zákl. přenesená",J107,0)</f>
        <v>0</v>
      </c>
      <c r="BH107" s="237">
        <f>IF(N107="sníž. přenesená",J107,0)</f>
        <v>0</v>
      </c>
      <c r="BI107" s="237">
        <f>IF(N107="nulová",J107,0)</f>
        <v>0</v>
      </c>
      <c r="BJ107" s="128" t="s">
        <v>78</v>
      </c>
      <c r="BK107" s="237">
        <f>ROUND(I107*H107,2)</f>
        <v>0</v>
      </c>
      <c r="BL107" s="128" t="s">
        <v>263</v>
      </c>
      <c r="BM107" s="128" t="s">
        <v>1853</v>
      </c>
    </row>
    <row r="108" spans="2:65" s="140" customFormat="1" ht="38.25" customHeight="1">
      <c r="B108" s="141"/>
      <c r="C108" s="227" t="s">
        <v>11</v>
      </c>
      <c r="D108" s="227" t="s">
        <v>198</v>
      </c>
      <c r="E108" s="228" t="s">
        <v>1854</v>
      </c>
      <c r="F108" s="229" t="s">
        <v>1855</v>
      </c>
      <c r="G108" s="230" t="s">
        <v>1839</v>
      </c>
      <c r="H108" s="32"/>
      <c r="I108" s="26"/>
      <c r="J108" s="232">
        <f>ROUND(I108*H108,2)</f>
        <v>0</v>
      </c>
      <c r="K108" s="229" t="s">
        <v>202</v>
      </c>
      <c r="L108" s="141"/>
      <c r="M108" s="233" t="s">
        <v>5</v>
      </c>
      <c r="N108" s="234" t="s">
        <v>42</v>
      </c>
      <c r="O108" s="142"/>
      <c r="P108" s="235">
        <f>O108*H108</f>
        <v>0</v>
      </c>
      <c r="Q108" s="235">
        <v>0</v>
      </c>
      <c r="R108" s="235">
        <f>Q108*H108</f>
        <v>0</v>
      </c>
      <c r="S108" s="235">
        <v>0</v>
      </c>
      <c r="T108" s="236">
        <f>S108*H108</f>
        <v>0</v>
      </c>
      <c r="AR108" s="128" t="s">
        <v>263</v>
      </c>
      <c r="AT108" s="128" t="s">
        <v>198</v>
      </c>
      <c r="AU108" s="128" t="s">
        <v>78</v>
      </c>
      <c r="AY108" s="128" t="s">
        <v>196</v>
      </c>
      <c r="BE108" s="237">
        <f>IF(N108="základní",J108,0)</f>
        <v>0</v>
      </c>
      <c r="BF108" s="237">
        <f>IF(N108="snížená",J108,0)</f>
        <v>0</v>
      </c>
      <c r="BG108" s="237">
        <f>IF(N108="zákl. přenesená",J108,0)</f>
        <v>0</v>
      </c>
      <c r="BH108" s="237">
        <f>IF(N108="sníž. přenesená",J108,0)</f>
        <v>0</v>
      </c>
      <c r="BI108" s="237">
        <f>IF(N108="nulová",J108,0)</f>
        <v>0</v>
      </c>
      <c r="BJ108" s="128" t="s">
        <v>78</v>
      </c>
      <c r="BK108" s="237">
        <f>ROUND(I108*H108,2)</f>
        <v>0</v>
      </c>
      <c r="BL108" s="128" t="s">
        <v>263</v>
      </c>
      <c r="BM108" s="128" t="s">
        <v>296</v>
      </c>
    </row>
    <row r="109" spans="2:47" s="140" customFormat="1" ht="148.5">
      <c r="B109" s="141"/>
      <c r="D109" s="238" t="s">
        <v>204</v>
      </c>
      <c r="F109" s="239" t="s">
        <v>1271</v>
      </c>
      <c r="I109" s="22"/>
      <c r="L109" s="141"/>
      <c r="M109" s="240"/>
      <c r="N109" s="142"/>
      <c r="O109" s="142"/>
      <c r="P109" s="142"/>
      <c r="Q109" s="142"/>
      <c r="R109" s="142"/>
      <c r="S109" s="142"/>
      <c r="T109" s="241"/>
      <c r="AT109" s="128" t="s">
        <v>204</v>
      </c>
      <c r="AU109" s="128" t="s">
        <v>78</v>
      </c>
    </row>
    <row r="110" spans="2:63" s="215" customFormat="1" ht="37.35" customHeight="1">
      <c r="B110" s="214"/>
      <c r="D110" s="216" t="s">
        <v>70</v>
      </c>
      <c r="E110" s="217" t="s">
        <v>1856</v>
      </c>
      <c r="F110" s="217" t="s">
        <v>1857</v>
      </c>
      <c r="I110" s="25"/>
      <c r="J110" s="218">
        <f>BK110</f>
        <v>0</v>
      </c>
      <c r="L110" s="214"/>
      <c r="M110" s="219"/>
      <c r="N110" s="220"/>
      <c r="O110" s="220"/>
      <c r="P110" s="221">
        <f>SUM(P111:P123)</f>
        <v>0</v>
      </c>
      <c r="Q110" s="220"/>
      <c r="R110" s="221">
        <f>SUM(R111:R123)</f>
        <v>0.64802</v>
      </c>
      <c r="S110" s="220"/>
      <c r="T110" s="222">
        <f>SUM(T111:T123)</f>
        <v>0</v>
      </c>
      <c r="AR110" s="216" t="s">
        <v>80</v>
      </c>
      <c r="AT110" s="223" t="s">
        <v>70</v>
      </c>
      <c r="AU110" s="223" t="s">
        <v>71</v>
      </c>
      <c r="AY110" s="216" t="s">
        <v>196</v>
      </c>
      <c r="BK110" s="224">
        <f>SUM(BK111:BK123)</f>
        <v>0</v>
      </c>
    </row>
    <row r="111" spans="2:65" s="140" customFormat="1" ht="16.5" customHeight="1">
      <c r="B111" s="141"/>
      <c r="C111" s="227" t="s">
        <v>263</v>
      </c>
      <c r="D111" s="227" t="s">
        <v>198</v>
      </c>
      <c r="E111" s="228" t="s">
        <v>1858</v>
      </c>
      <c r="F111" s="229" t="s">
        <v>1859</v>
      </c>
      <c r="G111" s="230" t="s">
        <v>304</v>
      </c>
      <c r="H111" s="231">
        <v>276</v>
      </c>
      <c r="I111" s="26"/>
      <c r="J111" s="232">
        <f aca="true" t="shared" si="10" ref="J111:J117">ROUND(I111*H111,2)</f>
        <v>0</v>
      </c>
      <c r="K111" s="229" t="s">
        <v>202</v>
      </c>
      <c r="L111" s="141"/>
      <c r="M111" s="233" t="s">
        <v>5</v>
      </c>
      <c r="N111" s="234" t="s">
        <v>42</v>
      </c>
      <c r="O111" s="142"/>
      <c r="P111" s="235">
        <f aca="true" t="shared" si="11" ref="P111:P117">O111*H111</f>
        <v>0</v>
      </c>
      <c r="Q111" s="235">
        <v>0.00045</v>
      </c>
      <c r="R111" s="235">
        <f aca="true" t="shared" si="12" ref="R111:R117">Q111*H111</f>
        <v>0.12419999999999999</v>
      </c>
      <c r="S111" s="235">
        <v>0</v>
      </c>
      <c r="T111" s="236">
        <f aca="true" t="shared" si="13" ref="T111:T117">S111*H111</f>
        <v>0</v>
      </c>
      <c r="AR111" s="128" t="s">
        <v>263</v>
      </c>
      <c r="AT111" s="128" t="s">
        <v>198</v>
      </c>
      <c r="AU111" s="128" t="s">
        <v>78</v>
      </c>
      <c r="AY111" s="128" t="s">
        <v>196</v>
      </c>
      <c r="BE111" s="237">
        <f aca="true" t="shared" si="14" ref="BE111:BE117">IF(N111="základní",J111,0)</f>
        <v>0</v>
      </c>
      <c r="BF111" s="237">
        <f aca="true" t="shared" si="15" ref="BF111:BF117">IF(N111="snížená",J111,0)</f>
        <v>0</v>
      </c>
      <c r="BG111" s="237">
        <f aca="true" t="shared" si="16" ref="BG111:BG117">IF(N111="zákl. přenesená",J111,0)</f>
        <v>0</v>
      </c>
      <c r="BH111" s="237">
        <f aca="true" t="shared" si="17" ref="BH111:BH117">IF(N111="sníž. přenesená",J111,0)</f>
        <v>0</v>
      </c>
      <c r="BI111" s="237">
        <f aca="true" t="shared" si="18" ref="BI111:BI117">IF(N111="nulová",J111,0)</f>
        <v>0</v>
      </c>
      <c r="BJ111" s="128" t="s">
        <v>78</v>
      </c>
      <c r="BK111" s="237">
        <f aca="true" t="shared" si="19" ref="BK111:BK117">ROUND(I111*H111,2)</f>
        <v>0</v>
      </c>
      <c r="BL111" s="128" t="s">
        <v>263</v>
      </c>
      <c r="BM111" s="128" t="s">
        <v>300</v>
      </c>
    </row>
    <row r="112" spans="2:65" s="140" customFormat="1" ht="16.5" customHeight="1">
      <c r="B112" s="141"/>
      <c r="C112" s="227" t="s">
        <v>278</v>
      </c>
      <c r="D112" s="227" t="s">
        <v>198</v>
      </c>
      <c r="E112" s="228" t="s">
        <v>1860</v>
      </c>
      <c r="F112" s="229" t="s">
        <v>1861</v>
      </c>
      <c r="G112" s="230" t="s">
        <v>304</v>
      </c>
      <c r="H112" s="231">
        <v>168</v>
      </c>
      <c r="I112" s="26"/>
      <c r="J112" s="232">
        <f t="shared" si="10"/>
        <v>0</v>
      </c>
      <c r="K112" s="229" t="s">
        <v>202</v>
      </c>
      <c r="L112" s="141"/>
      <c r="M112" s="233" t="s">
        <v>5</v>
      </c>
      <c r="N112" s="234" t="s">
        <v>42</v>
      </c>
      <c r="O112" s="142"/>
      <c r="P112" s="235">
        <f t="shared" si="11"/>
        <v>0</v>
      </c>
      <c r="Q112" s="235">
        <v>0.00056</v>
      </c>
      <c r="R112" s="235">
        <f t="shared" si="12"/>
        <v>0.09408</v>
      </c>
      <c r="S112" s="235">
        <v>0</v>
      </c>
      <c r="T112" s="236">
        <f t="shared" si="13"/>
        <v>0</v>
      </c>
      <c r="AR112" s="128" t="s">
        <v>263</v>
      </c>
      <c r="AT112" s="128" t="s">
        <v>198</v>
      </c>
      <c r="AU112" s="128" t="s">
        <v>78</v>
      </c>
      <c r="AY112" s="128" t="s">
        <v>196</v>
      </c>
      <c r="BE112" s="237">
        <f t="shared" si="14"/>
        <v>0</v>
      </c>
      <c r="BF112" s="237">
        <f t="shared" si="15"/>
        <v>0</v>
      </c>
      <c r="BG112" s="237">
        <f t="shared" si="16"/>
        <v>0</v>
      </c>
      <c r="BH112" s="237">
        <f t="shared" si="17"/>
        <v>0</v>
      </c>
      <c r="BI112" s="237">
        <f t="shared" si="18"/>
        <v>0</v>
      </c>
      <c r="BJ112" s="128" t="s">
        <v>78</v>
      </c>
      <c r="BK112" s="237">
        <f t="shared" si="19"/>
        <v>0</v>
      </c>
      <c r="BL112" s="128" t="s">
        <v>263</v>
      </c>
      <c r="BM112" s="128" t="s">
        <v>305</v>
      </c>
    </row>
    <row r="113" spans="2:65" s="140" customFormat="1" ht="25.5" customHeight="1">
      <c r="B113" s="141"/>
      <c r="C113" s="227" t="s">
        <v>269</v>
      </c>
      <c r="D113" s="227" t="s">
        <v>198</v>
      </c>
      <c r="E113" s="228" t="s">
        <v>1862</v>
      </c>
      <c r="F113" s="229" t="s">
        <v>1863</v>
      </c>
      <c r="G113" s="230" t="s">
        <v>304</v>
      </c>
      <c r="H113" s="231">
        <v>86</v>
      </c>
      <c r="I113" s="26"/>
      <c r="J113" s="232">
        <f t="shared" si="10"/>
        <v>0</v>
      </c>
      <c r="K113" s="229" t="s">
        <v>202</v>
      </c>
      <c r="L113" s="141"/>
      <c r="M113" s="233" t="s">
        <v>5</v>
      </c>
      <c r="N113" s="234" t="s">
        <v>42</v>
      </c>
      <c r="O113" s="142"/>
      <c r="P113" s="235">
        <f t="shared" si="11"/>
        <v>0</v>
      </c>
      <c r="Q113" s="235">
        <v>0.00069</v>
      </c>
      <c r="R113" s="235">
        <f t="shared" si="12"/>
        <v>0.05934</v>
      </c>
      <c r="S113" s="235">
        <v>0</v>
      </c>
      <c r="T113" s="236">
        <f t="shared" si="13"/>
        <v>0</v>
      </c>
      <c r="AR113" s="128" t="s">
        <v>263</v>
      </c>
      <c r="AT113" s="128" t="s">
        <v>198</v>
      </c>
      <c r="AU113" s="128" t="s">
        <v>78</v>
      </c>
      <c r="AY113" s="128" t="s">
        <v>196</v>
      </c>
      <c r="BE113" s="237">
        <f t="shared" si="14"/>
        <v>0</v>
      </c>
      <c r="BF113" s="237">
        <f t="shared" si="15"/>
        <v>0</v>
      </c>
      <c r="BG113" s="237">
        <f t="shared" si="16"/>
        <v>0</v>
      </c>
      <c r="BH113" s="237">
        <f t="shared" si="17"/>
        <v>0</v>
      </c>
      <c r="BI113" s="237">
        <f t="shared" si="18"/>
        <v>0</v>
      </c>
      <c r="BJ113" s="128" t="s">
        <v>78</v>
      </c>
      <c r="BK113" s="237">
        <f t="shared" si="19"/>
        <v>0</v>
      </c>
      <c r="BL113" s="128" t="s">
        <v>263</v>
      </c>
      <c r="BM113" s="128" t="s">
        <v>313</v>
      </c>
    </row>
    <row r="114" spans="2:65" s="140" customFormat="1" ht="16.5" customHeight="1">
      <c r="B114" s="141"/>
      <c r="C114" s="227" t="s">
        <v>289</v>
      </c>
      <c r="D114" s="227" t="s">
        <v>198</v>
      </c>
      <c r="E114" s="228" t="s">
        <v>1864</v>
      </c>
      <c r="F114" s="229" t="s">
        <v>1865</v>
      </c>
      <c r="G114" s="230" t="s">
        <v>304</v>
      </c>
      <c r="H114" s="231">
        <v>64</v>
      </c>
      <c r="I114" s="26"/>
      <c r="J114" s="232">
        <f t="shared" si="10"/>
        <v>0</v>
      </c>
      <c r="K114" s="229" t="s">
        <v>202</v>
      </c>
      <c r="L114" s="141"/>
      <c r="M114" s="233" t="s">
        <v>5</v>
      </c>
      <c r="N114" s="234" t="s">
        <v>42</v>
      </c>
      <c r="O114" s="142"/>
      <c r="P114" s="235">
        <f t="shared" si="11"/>
        <v>0</v>
      </c>
      <c r="Q114" s="235">
        <v>0.00126</v>
      </c>
      <c r="R114" s="235">
        <f t="shared" si="12"/>
        <v>0.08064</v>
      </c>
      <c r="S114" s="235">
        <v>0</v>
      </c>
      <c r="T114" s="236">
        <f t="shared" si="13"/>
        <v>0</v>
      </c>
      <c r="AR114" s="128" t="s">
        <v>263</v>
      </c>
      <c r="AT114" s="128" t="s">
        <v>198</v>
      </c>
      <c r="AU114" s="128" t="s">
        <v>78</v>
      </c>
      <c r="AY114" s="128" t="s">
        <v>196</v>
      </c>
      <c r="BE114" s="237">
        <f t="shared" si="14"/>
        <v>0</v>
      </c>
      <c r="BF114" s="237">
        <f t="shared" si="15"/>
        <v>0</v>
      </c>
      <c r="BG114" s="237">
        <f t="shared" si="16"/>
        <v>0</v>
      </c>
      <c r="BH114" s="237">
        <f t="shared" si="17"/>
        <v>0</v>
      </c>
      <c r="BI114" s="237">
        <f t="shared" si="18"/>
        <v>0</v>
      </c>
      <c r="BJ114" s="128" t="s">
        <v>78</v>
      </c>
      <c r="BK114" s="237">
        <f t="shared" si="19"/>
        <v>0</v>
      </c>
      <c r="BL114" s="128" t="s">
        <v>263</v>
      </c>
      <c r="BM114" s="128" t="s">
        <v>320</v>
      </c>
    </row>
    <row r="115" spans="2:65" s="140" customFormat="1" ht="25.5" customHeight="1">
      <c r="B115" s="141"/>
      <c r="C115" s="227" t="s">
        <v>274</v>
      </c>
      <c r="D115" s="227" t="s">
        <v>198</v>
      </c>
      <c r="E115" s="228" t="s">
        <v>1866</v>
      </c>
      <c r="F115" s="229" t="s">
        <v>1867</v>
      </c>
      <c r="G115" s="230" t="s">
        <v>304</v>
      </c>
      <c r="H115" s="231">
        <v>78</v>
      </c>
      <c r="I115" s="26"/>
      <c r="J115" s="232">
        <f t="shared" si="10"/>
        <v>0</v>
      </c>
      <c r="K115" s="229" t="s">
        <v>202</v>
      </c>
      <c r="L115" s="141"/>
      <c r="M115" s="233" t="s">
        <v>5</v>
      </c>
      <c r="N115" s="234" t="s">
        <v>42</v>
      </c>
      <c r="O115" s="142"/>
      <c r="P115" s="235">
        <f t="shared" si="11"/>
        <v>0</v>
      </c>
      <c r="Q115" s="235">
        <v>0.00158</v>
      </c>
      <c r="R115" s="235">
        <f t="shared" si="12"/>
        <v>0.12324</v>
      </c>
      <c r="S115" s="235">
        <v>0</v>
      </c>
      <c r="T115" s="236">
        <f t="shared" si="13"/>
        <v>0</v>
      </c>
      <c r="AR115" s="128" t="s">
        <v>263</v>
      </c>
      <c r="AT115" s="128" t="s">
        <v>198</v>
      </c>
      <c r="AU115" s="128" t="s">
        <v>78</v>
      </c>
      <c r="AY115" s="128" t="s">
        <v>196</v>
      </c>
      <c r="BE115" s="237">
        <f t="shared" si="14"/>
        <v>0</v>
      </c>
      <c r="BF115" s="237">
        <f t="shared" si="15"/>
        <v>0</v>
      </c>
      <c r="BG115" s="237">
        <f t="shared" si="16"/>
        <v>0</v>
      </c>
      <c r="BH115" s="237">
        <f t="shared" si="17"/>
        <v>0</v>
      </c>
      <c r="BI115" s="237">
        <f t="shared" si="18"/>
        <v>0</v>
      </c>
      <c r="BJ115" s="128" t="s">
        <v>78</v>
      </c>
      <c r="BK115" s="237">
        <f t="shared" si="19"/>
        <v>0</v>
      </c>
      <c r="BL115" s="128" t="s">
        <v>263</v>
      </c>
      <c r="BM115" s="128" t="s">
        <v>325</v>
      </c>
    </row>
    <row r="116" spans="2:65" s="140" customFormat="1" ht="16.5" customHeight="1">
      <c r="B116" s="141"/>
      <c r="C116" s="227" t="s">
        <v>10</v>
      </c>
      <c r="D116" s="227" t="s">
        <v>198</v>
      </c>
      <c r="E116" s="228" t="s">
        <v>1868</v>
      </c>
      <c r="F116" s="229" t="s">
        <v>1869</v>
      </c>
      <c r="G116" s="230" t="s">
        <v>304</v>
      </c>
      <c r="H116" s="231">
        <v>62</v>
      </c>
      <c r="I116" s="26"/>
      <c r="J116" s="232">
        <f t="shared" si="10"/>
        <v>0</v>
      </c>
      <c r="K116" s="229" t="s">
        <v>202</v>
      </c>
      <c r="L116" s="141"/>
      <c r="M116" s="233" t="s">
        <v>5</v>
      </c>
      <c r="N116" s="234" t="s">
        <v>42</v>
      </c>
      <c r="O116" s="142"/>
      <c r="P116" s="235">
        <f t="shared" si="11"/>
        <v>0</v>
      </c>
      <c r="Q116" s="235">
        <v>0.00194</v>
      </c>
      <c r="R116" s="235">
        <f t="shared" si="12"/>
        <v>0.12028000000000001</v>
      </c>
      <c r="S116" s="235">
        <v>0</v>
      </c>
      <c r="T116" s="236">
        <f t="shared" si="13"/>
        <v>0</v>
      </c>
      <c r="AR116" s="128" t="s">
        <v>263</v>
      </c>
      <c r="AT116" s="128" t="s">
        <v>198</v>
      </c>
      <c r="AU116" s="128" t="s">
        <v>78</v>
      </c>
      <c r="AY116" s="128" t="s">
        <v>196</v>
      </c>
      <c r="BE116" s="237">
        <f t="shared" si="14"/>
        <v>0</v>
      </c>
      <c r="BF116" s="237">
        <f t="shared" si="15"/>
        <v>0</v>
      </c>
      <c r="BG116" s="237">
        <f t="shared" si="16"/>
        <v>0</v>
      </c>
      <c r="BH116" s="237">
        <f t="shared" si="17"/>
        <v>0</v>
      </c>
      <c r="BI116" s="237">
        <f t="shared" si="18"/>
        <v>0</v>
      </c>
      <c r="BJ116" s="128" t="s">
        <v>78</v>
      </c>
      <c r="BK116" s="237">
        <f t="shared" si="19"/>
        <v>0</v>
      </c>
      <c r="BL116" s="128" t="s">
        <v>263</v>
      </c>
      <c r="BM116" s="128" t="s">
        <v>331</v>
      </c>
    </row>
    <row r="117" spans="2:65" s="140" customFormat="1" ht="25.5" customHeight="1">
      <c r="B117" s="141"/>
      <c r="C117" s="227" t="s">
        <v>281</v>
      </c>
      <c r="D117" s="227" t="s">
        <v>198</v>
      </c>
      <c r="E117" s="228" t="s">
        <v>1870</v>
      </c>
      <c r="F117" s="229" t="s">
        <v>1871</v>
      </c>
      <c r="G117" s="230" t="s">
        <v>355</v>
      </c>
      <c r="H117" s="231">
        <v>18</v>
      </c>
      <c r="I117" s="26"/>
      <c r="J117" s="232">
        <f t="shared" si="10"/>
        <v>0</v>
      </c>
      <c r="K117" s="229" t="s">
        <v>202</v>
      </c>
      <c r="L117" s="141"/>
      <c r="M117" s="233" t="s">
        <v>5</v>
      </c>
      <c r="N117" s="234" t="s">
        <v>42</v>
      </c>
      <c r="O117" s="142"/>
      <c r="P117" s="235">
        <f t="shared" si="11"/>
        <v>0</v>
      </c>
      <c r="Q117" s="235">
        <v>0.00212</v>
      </c>
      <c r="R117" s="235">
        <f t="shared" si="12"/>
        <v>0.03816</v>
      </c>
      <c r="S117" s="235">
        <v>0</v>
      </c>
      <c r="T117" s="236">
        <f t="shared" si="13"/>
        <v>0</v>
      </c>
      <c r="AR117" s="128" t="s">
        <v>263</v>
      </c>
      <c r="AT117" s="128" t="s">
        <v>198</v>
      </c>
      <c r="AU117" s="128" t="s">
        <v>78</v>
      </c>
      <c r="AY117" s="128" t="s">
        <v>196</v>
      </c>
      <c r="BE117" s="237">
        <f t="shared" si="14"/>
        <v>0</v>
      </c>
      <c r="BF117" s="237">
        <f t="shared" si="15"/>
        <v>0</v>
      </c>
      <c r="BG117" s="237">
        <f t="shared" si="16"/>
        <v>0</v>
      </c>
      <c r="BH117" s="237">
        <f t="shared" si="17"/>
        <v>0</v>
      </c>
      <c r="BI117" s="237">
        <f t="shared" si="18"/>
        <v>0</v>
      </c>
      <c r="BJ117" s="128" t="s">
        <v>78</v>
      </c>
      <c r="BK117" s="237">
        <f t="shared" si="19"/>
        <v>0</v>
      </c>
      <c r="BL117" s="128" t="s">
        <v>263</v>
      </c>
      <c r="BM117" s="128" t="s">
        <v>337</v>
      </c>
    </row>
    <row r="118" spans="2:47" s="140" customFormat="1" ht="54">
      <c r="B118" s="141"/>
      <c r="D118" s="238" t="s">
        <v>204</v>
      </c>
      <c r="F118" s="239" t="s">
        <v>1872</v>
      </c>
      <c r="I118" s="22"/>
      <c r="L118" s="141"/>
      <c r="M118" s="240"/>
      <c r="N118" s="142"/>
      <c r="O118" s="142"/>
      <c r="P118" s="142"/>
      <c r="Q118" s="142"/>
      <c r="R118" s="142"/>
      <c r="S118" s="142"/>
      <c r="T118" s="241"/>
      <c r="AT118" s="128" t="s">
        <v>204</v>
      </c>
      <c r="AU118" s="128" t="s">
        <v>78</v>
      </c>
    </row>
    <row r="119" spans="2:65" s="140" customFormat="1" ht="16.5" customHeight="1">
      <c r="B119" s="141"/>
      <c r="C119" s="266" t="s">
        <v>306</v>
      </c>
      <c r="D119" s="266" t="s">
        <v>297</v>
      </c>
      <c r="E119" s="267" t="s">
        <v>1873</v>
      </c>
      <c r="F119" s="268" t="s">
        <v>1874</v>
      </c>
      <c r="G119" s="269" t="s">
        <v>309</v>
      </c>
      <c r="H119" s="270">
        <v>2</v>
      </c>
      <c r="I119" s="30"/>
      <c r="J119" s="271">
        <f>ROUND(I119*H119,2)</f>
        <v>0</v>
      </c>
      <c r="K119" s="268" t="s">
        <v>5</v>
      </c>
      <c r="L119" s="272"/>
      <c r="M119" s="273" t="s">
        <v>5</v>
      </c>
      <c r="N119" s="274" t="s">
        <v>42</v>
      </c>
      <c r="O119" s="142"/>
      <c r="P119" s="235">
        <f>O119*H119</f>
        <v>0</v>
      </c>
      <c r="Q119" s="235">
        <v>0</v>
      </c>
      <c r="R119" s="235">
        <f>Q119*H119</f>
        <v>0</v>
      </c>
      <c r="S119" s="235">
        <v>0</v>
      </c>
      <c r="T119" s="236">
        <f>S119*H119</f>
        <v>0</v>
      </c>
      <c r="AR119" s="128" t="s">
        <v>305</v>
      </c>
      <c r="AT119" s="128" t="s">
        <v>297</v>
      </c>
      <c r="AU119" s="128" t="s">
        <v>78</v>
      </c>
      <c r="AY119" s="128" t="s">
        <v>196</v>
      </c>
      <c r="BE119" s="237">
        <f>IF(N119="základní",J119,0)</f>
        <v>0</v>
      </c>
      <c r="BF119" s="237">
        <f>IF(N119="snížená",J119,0)</f>
        <v>0</v>
      </c>
      <c r="BG119" s="237">
        <f>IF(N119="zákl. přenesená",J119,0)</f>
        <v>0</v>
      </c>
      <c r="BH119" s="237">
        <f>IF(N119="sníž. přenesená",J119,0)</f>
        <v>0</v>
      </c>
      <c r="BI119" s="237">
        <f>IF(N119="nulová",J119,0)</f>
        <v>0</v>
      </c>
      <c r="BJ119" s="128" t="s">
        <v>78</v>
      </c>
      <c r="BK119" s="237">
        <f>ROUND(I119*H119,2)</f>
        <v>0</v>
      </c>
      <c r="BL119" s="128" t="s">
        <v>263</v>
      </c>
      <c r="BM119" s="128" t="s">
        <v>1875</v>
      </c>
    </row>
    <row r="120" spans="2:65" s="140" customFormat="1" ht="16.5" customHeight="1">
      <c r="B120" s="141"/>
      <c r="C120" s="266" t="s">
        <v>286</v>
      </c>
      <c r="D120" s="266" t="s">
        <v>297</v>
      </c>
      <c r="E120" s="267" t="s">
        <v>1876</v>
      </c>
      <c r="F120" s="268" t="s">
        <v>1877</v>
      </c>
      <c r="G120" s="269" t="s">
        <v>355</v>
      </c>
      <c r="H120" s="270">
        <v>22</v>
      </c>
      <c r="I120" s="30"/>
      <c r="J120" s="271">
        <f>ROUND(I120*H120,2)</f>
        <v>0</v>
      </c>
      <c r="K120" s="268" t="s">
        <v>202</v>
      </c>
      <c r="L120" s="272"/>
      <c r="M120" s="273" t="s">
        <v>5</v>
      </c>
      <c r="N120" s="274" t="s">
        <v>42</v>
      </c>
      <c r="O120" s="142"/>
      <c r="P120" s="235">
        <f>O120*H120</f>
        <v>0</v>
      </c>
      <c r="Q120" s="235">
        <v>0.00028</v>
      </c>
      <c r="R120" s="235">
        <f>Q120*H120</f>
        <v>0.00616</v>
      </c>
      <c r="S120" s="235">
        <v>0</v>
      </c>
      <c r="T120" s="236">
        <f>S120*H120</f>
        <v>0</v>
      </c>
      <c r="AR120" s="128" t="s">
        <v>305</v>
      </c>
      <c r="AT120" s="128" t="s">
        <v>297</v>
      </c>
      <c r="AU120" s="128" t="s">
        <v>78</v>
      </c>
      <c r="AY120" s="128" t="s">
        <v>196</v>
      </c>
      <c r="BE120" s="237">
        <f>IF(N120="základní",J120,0)</f>
        <v>0</v>
      </c>
      <c r="BF120" s="237">
        <f>IF(N120="snížená",J120,0)</f>
        <v>0</v>
      </c>
      <c r="BG120" s="237">
        <f>IF(N120="zákl. přenesená",J120,0)</f>
        <v>0</v>
      </c>
      <c r="BH120" s="237">
        <f>IF(N120="sníž. přenesená",J120,0)</f>
        <v>0</v>
      </c>
      <c r="BI120" s="237">
        <f>IF(N120="nulová",J120,0)</f>
        <v>0</v>
      </c>
      <c r="BJ120" s="128" t="s">
        <v>78</v>
      </c>
      <c r="BK120" s="237">
        <f>ROUND(I120*H120,2)</f>
        <v>0</v>
      </c>
      <c r="BL120" s="128" t="s">
        <v>263</v>
      </c>
      <c r="BM120" s="128" t="s">
        <v>1878</v>
      </c>
    </row>
    <row r="121" spans="2:65" s="140" customFormat="1" ht="16.5" customHeight="1">
      <c r="B121" s="141"/>
      <c r="C121" s="266" t="s">
        <v>317</v>
      </c>
      <c r="D121" s="266" t="s">
        <v>297</v>
      </c>
      <c r="E121" s="267" t="s">
        <v>1879</v>
      </c>
      <c r="F121" s="268" t="s">
        <v>1880</v>
      </c>
      <c r="G121" s="269" t="s">
        <v>355</v>
      </c>
      <c r="H121" s="270">
        <v>24</v>
      </c>
      <c r="I121" s="30"/>
      <c r="J121" s="271">
        <f>ROUND(I121*H121,2)</f>
        <v>0</v>
      </c>
      <c r="K121" s="268" t="s">
        <v>202</v>
      </c>
      <c r="L121" s="272"/>
      <c r="M121" s="273" t="s">
        <v>5</v>
      </c>
      <c r="N121" s="274" t="s">
        <v>42</v>
      </c>
      <c r="O121" s="142"/>
      <c r="P121" s="235">
        <f>O121*H121</f>
        <v>0</v>
      </c>
      <c r="Q121" s="235">
        <v>8E-05</v>
      </c>
      <c r="R121" s="235">
        <f>Q121*H121</f>
        <v>0.0019200000000000003</v>
      </c>
      <c r="S121" s="235">
        <v>0</v>
      </c>
      <c r="T121" s="236">
        <f>S121*H121</f>
        <v>0</v>
      </c>
      <c r="AR121" s="128" t="s">
        <v>305</v>
      </c>
      <c r="AT121" s="128" t="s">
        <v>297</v>
      </c>
      <c r="AU121" s="128" t="s">
        <v>78</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263</v>
      </c>
      <c r="BM121" s="128" t="s">
        <v>1881</v>
      </c>
    </row>
    <row r="122" spans="2:65" s="140" customFormat="1" ht="38.25" customHeight="1">
      <c r="B122" s="141"/>
      <c r="C122" s="227" t="s">
        <v>292</v>
      </c>
      <c r="D122" s="227" t="s">
        <v>198</v>
      </c>
      <c r="E122" s="228" t="s">
        <v>1882</v>
      </c>
      <c r="F122" s="229" t="s">
        <v>1883</v>
      </c>
      <c r="G122" s="230" t="s">
        <v>1839</v>
      </c>
      <c r="H122" s="32"/>
      <c r="I122" s="26"/>
      <c r="J122" s="232">
        <f>ROUND(I122*H122,2)</f>
        <v>0</v>
      </c>
      <c r="K122" s="229" t="s">
        <v>202</v>
      </c>
      <c r="L122" s="141"/>
      <c r="M122" s="233" t="s">
        <v>5</v>
      </c>
      <c r="N122" s="234" t="s">
        <v>42</v>
      </c>
      <c r="O122" s="142"/>
      <c r="P122" s="235">
        <f>O122*H122</f>
        <v>0</v>
      </c>
      <c r="Q122" s="235">
        <v>0</v>
      </c>
      <c r="R122" s="235">
        <f>Q122*H122</f>
        <v>0</v>
      </c>
      <c r="S122" s="235">
        <v>0</v>
      </c>
      <c r="T122" s="236">
        <f>S122*H122</f>
        <v>0</v>
      </c>
      <c r="AR122" s="128" t="s">
        <v>263</v>
      </c>
      <c r="AT122" s="128" t="s">
        <v>198</v>
      </c>
      <c r="AU122" s="128" t="s">
        <v>78</v>
      </c>
      <c r="AY122" s="128" t="s">
        <v>196</v>
      </c>
      <c r="BE122" s="237">
        <f>IF(N122="základní",J122,0)</f>
        <v>0</v>
      </c>
      <c r="BF122" s="237">
        <f>IF(N122="snížená",J122,0)</f>
        <v>0</v>
      </c>
      <c r="BG122" s="237">
        <f>IF(N122="zákl. přenesená",J122,0)</f>
        <v>0</v>
      </c>
      <c r="BH122" s="237">
        <f>IF(N122="sníž. přenesená",J122,0)</f>
        <v>0</v>
      </c>
      <c r="BI122" s="237">
        <f>IF(N122="nulová",J122,0)</f>
        <v>0</v>
      </c>
      <c r="BJ122" s="128" t="s">
        <v>78</v>
      </c>
      <c r="BK122" s="237">
        <f>ROUND(I122*H122,2)</f>
        <v>0</v>
      </c>
      <c r="BL122" s="128" t="s">
        <v>263</v>
      </c>
      <c r="BM122" s="128" t="s">
        <v>356</v>
      </c>
    </row>
    <row r="123" spans="2:47" s="140" customFormat="1" ht="148.5">
      <c r="B123" s="141"/>
      <c r="D123" s="238" t="s">
        <v>204</v>
      </c>
      <c r="F123" s="239" t="s">
        <v>1130</v>
      </c>
      <c r="I123" s="22"/>
      <c r="L123" s="141"/>
      <c r="M123" s="240"/>
      <c r="N123" s="142"/>
      <c r="O123" s="142"/>
      <c r="P123" s="142"/>
      <c r="Q123" s="142"/>
      <c r="R123" s="142"/>
      <c r="S123" s="142"/>
      <c r="T123" s="241"/>
      <c r="AT123" s="128" t="s">
        <v>204</v>
      </c>
      <c r="AU123" s="128" t="s">
        <v>78</v>
      </c>
    </row>
    <row r="124" spans="2:63" s="215" customFormat="1" ht="37.35" customHeight="1">
      <c r="B124" s="214"/>
      <c r="D124" s="216" t="s">
        <v>70</v>
      </c>
      <c r="E124" s="217" t="s">
        <v>1884</v>
      </c>
      <c r="F124" s="217" t="s">
        <v>1885</v>
      </c>
      <c r="I124" s="25"/>
      <c r="J124" s="218">
        <f>BK124</f>
        <v>0</v>
      </c>
      <c r="L124" s="214"/>
      <c r="M124" s="219"/>
      <c r="N124" s="220"/>
      <c r="O124" s="220"/>
      <c r="P124" s="221">
        <f>SUM(P125:P145)</f>
        <v>0</v>
      </c>
      <c r="Q124" s="220"/>
      <c r="R124" s="221">
        <f>SUM(R125:R145)</f>
        <v>0.06298</v>
      </c>
      <c r="S124" s="220"/>
      <c r="T124" s="222">
        <f>SUM(T125:T145)</f>
        <v>0</v>
      </c>
      <c r="AR124" s="216" t="s">
        <v>80</v>
      </c>
      <c r="AT124" s="223" t="s">
        <v>70</v>
      </c>
      <c r="AU124" s="223" t="s">
        <v>71</v>
      </c>
      <c r="AY124" s="216" t="s">
        <v>196</v>
      </c>
      <c r="BK124" s="224">
        <f>SUM(BK125:BK145)</f>
        <v>0</v>
      </c>
    </row>
    <row r="125" spans="2:65" s="140" customFormat="1" ht="16.5" customHeight="1">
      <c r="B125" s="141"/>
      <c r="C125" s="227" t="s">
        <v>327</v>
      </c>
      <c r="D125" s="227" t="s">
        <v>198</v>
      </c>
      <c r="E125" s="228" t="s">
        <v>1886</v>
      </c>
      <c r="F125" s="229" t="s">
        <v>1887</v>
      </c>
      <c r="G125" s="230" t="s">
        <v>355</v>
      </c>
      <c r="H125" s="231">
        <v>95</v>
      </c>
      <c r="I125" s="26"/>
      <c r="J125" s="232">
        <f aca="true" t="shared" si="20" ref="J125:J130">ROUND(I125*H125,2)</f>
        <v>0</v>
      </c>
      <c r="K125" s="229" t="s">
        <v>202</v>
      </c>
      <c r="L125" s="141"/>
      <c r="M125" s="233" t="s">
        <v>5</v>
      </c>
      <c r="N125" s="234" t="s">
        <v>42</v>
      </c>
      <c r="O125" s="142"/>
      <c r="P125" s="235">
        <f aca="true" t="shared" si="21" ref="P125:P130">O125*H125</f>
        <v>0</v>
      </c>
      <c r="Q125" s="235">
        <v>3E-05</v>
      </c>
      <c r="R125" s="235">
        <f aca="true" t="shared" si="22" ref="R125:R130">Q125*H125</f>
        <v>0.00285</v>
      </c>
      <c r="S125" s="235">
        <v>0</v>
      </c>
      <c r="T125" s="236">
        <f aca="true" t="shared" si="23" ref="T125:T130">S125*H125</f>
        <v>0</v>
      </c>
      <c r="AR125" s="128" t="s">
        <v>263</v>
      </c>
      <c r="AT125" s="128" t="s">
        <v>198</v>
      </c>
      <c r="AU125" s="128" t="s">
        <v>78</v>
      </c>
      <c r="AY125" s="128" t="s">
        <v>196</v>
      </c>
      <c r="BE125" s="237">
        <f aca="true" t="shared" si="24" ref="BE125:BE130">IF(N125="základní",J125,0)</f>
        <v>0</v>
      </c>
      <c r="BF125" s="237">
        <f aca="true" t="shared" si="25" ref="BF125:BF130">IF(N125="snížená",J125,0)</f>
        <v>0</v>
      </c>
      <c r="BG125" s="237">
        <f aca="true" t="shared" si="26" ref="BG125:BG130">IF(N125="zákl. přenesená",J125,0)</f>
        <v>0</v>
      </c>
      <c r="BH125" s="237">
        <f aca="true" t="shared" si="27" ref="BH125:BH130">IF(N125="sníž. přenesená",J125,0)</f>
        <v>0</v>
      </c>
      <c r="BI125" s="237">
        <f aca="true" t="shared" si="28" ref="BI125:BI130">IF(N125="nulová",J125,0)</f>
        <v>0</v>
      </c>
      <c r="BJ125" s="128" t="s">
        <v>78</v>
      </c>
      <c r="BK125" s="237">
        <f aca="true" t="shared" si="29" ref="BK125:BK130">ROUND(I125*H125,2)</f>
        <v>0</v>
      </c>
      <c r="BL125" s="128" t="s">
        <v>263</v>
      </c>
      <c r="BM125" s="128" t="s">
        <v>362</v>
      </c>
    </row>
    <row r="126" spans="2:65" s="140" customFormat="1" ht="16.5" customHeight="1">
      <c r="B126" s="141"/>
      <c r="C126" s="227" t="s">
        <v>296</v>
      </c>
      <c r="D126" s="227" t="s">
        <v>198</v>
      </c>
      <c r="E126" s="228" t="s">
        <v>1888</v>
      </c>
      <c r="F126" s="229" t="s">
        <v>1889</v>
      </c>
      <c r="G126" s="230" t="s">
        <v>355</v>
      </c>
      <c r="H126" s="231">
        <v>7</v>
      </c>
      <c r="I126" s="26"/>
      <c r="J126" s="232">
        <f t="shared" si="20"/>
        <v>0</v>
      </c>
      <c r="K126" s="229" t="s">
        <v>202</v>
      </c>
      <c r="L126" s="141"/>
      <c r="M126" s="233" t="s">
        <v>5</v>
      </c>
      <c r="N126" s="234" t="s">
        <v>42</v>
      </c>
      <c r="O126" s="142"/>
      <c r="P126" s="235">
        <f t="shared" si="21"/>
        <v>0</v>
      </c>
      <c r="Q126" s="235">
        <v>0.00033</v>
      </c>
      <c r="R126" s="235">
        <f t="shared" si="22"/>
        <v>0.00231</v>
      </c>
      <c r="S126" s="235">
        <v>0</v>
      </c>
      <c r="T126" s="236">
        <f t="shared" si="23"/>
        <v>0</v>
      </c>
      <c r="AR126" s="128" t="s">
        <v>263</v>
      </c>
      <c r="AT126" s="128" t="s">
        <v>198</v>
      </c>
      <c r="AU126" s="128" t="s">
        <v>78</v>
      </c>
      <c r="AY126" s="128" t="s">
        <v>196</v>
      </c>
      <c r="BE126" s="237">
        <f t="shared" si="24"/>
        <v>0</v>
      </c>
      <c r="BF126" s="237">
        <f t="shared" si="25"/>
        <v>0</v>
      </c>
      <c r="BG126" s="237">
        <f t="shared" si="26"/>
        <v>0</v>
      </c>
      <c r="BH126" s="237">
        <f t="shared" si="27"/>
        <v>0</v>
      </c>
      <c r="BI126" s="237">
        <f t="shared" si="28"/>
        <v>0</v>
      </c>
      <c r="BJ126" s="128" t="s">
        <v>78</v>
      </c>
      <c r="BK126" s="237">
        <f t="shared" si="29"/>
        <v>0</v>
      </c>
      <c r="BL126" s="128" t="s">
        <v>263</v>
      </c>
      <c r="BM126" s="128" t="s">
        <v>367</v>
      </c>
    </row>
    <row r="127" spans="2:65" s="140" customFormat="1" ht="16.5" customHeight="1">
      <c r="B127" s="141"/>
      <c r="C127" s="227" t="s">
        <v>334</v>
      </c>
      <c r="D127" s="227" t="s">
        <v>198</v>
      </c>
      <c r="E127" s="228" t="s">
        <v>1890</v>
      </c>
      <c r="F127" s="229" t="s">
        <v>1891</v>
      </c>
      <c r="G127" s="230" t="s">
        <v>355</v>
      </c>
      <c r="H127" s="231">
        <v>2</v>
      </c>
      <c r="I127" s="26"/>
      <c r="J127" s="232">
        <f t="shared" si="20"/>
        <v>0</v>
      </c>
      <c r="K127" s="229" t="s">
        <v>202</v>
      </c>
      <c r="L127" s="141"/>
      <c r="M127" s="233" t="s">
        <v>5</v>
      </c>
      <c r="N127" s="234" t="s">
        <v>42</v>
      </c>
      <c r="O127" s="142"/>
      <c r="P127" s="235">
        <f t="shared" si="21"/>
        <v>0</v>
      </c>
      <c r="Q127" s="235">
        <v>0.00022</v>
      </c>
      <c r="R127" s="235">
        <f t="shared" si="22"/>
        <v>0.00044</v>
      </c>
      <c r="S127" s="235">
        <v>0</v>
      </c>
      <c r="T127" s="236">
        <f t="shared" si="23"/>
        <v>0</v>
      </c>
      <c r="AR127" s="128" t="s">
        <v>263</v>
      </c>
      <c r="AT127" s="128" t="s">
        <v>198</v>
      </c>
      <c r="AU127" s="128" t="s">
        <v>78</v>
      </c>
      <c r="AY127" s="128" t="s">
        <v>196</v>
      </c>
      <c r="BE127" s="237">
        <f t="shared" si="24"/>
        <v>0</v>
      </c>
      <c r="BF127" s="237">
        <f t="shared" si="25"/>
        <v>0</v>
      </c>
      <c r="BG127" s="237">
        <f t="shared" si="26"/>
        <v>0</v>
      </c>
      <c r="BH127" s="237">
        <f t="shared" si="27"/>
        <v>0</v>
      </c>
      <c r="BI127" s="237">
        <f t="shared" si="28"/>
        <v>0</v>
      </c>
      <c r="BJ127" s="128" t="s">
        <v>78</v>
      </c>
      <c r="BK127" s="237">
        <f t="shared" si="29"/>
        <v>0</v>
      </c>
      <c r="BL127" s="128" t="s">
        <v>263</v>
      </c>
      <c r="BM127" s="128" t="s">
        <v>371</v>
      </c>
    </row>
    <row r="128" spans="2:65" s="140" customFormat="1" ht="25.5" customHeight="1">
      <c r="B128" s="141"/>
      <c r="C128" s="227" t="s">
        <v>300</v>
      </c>
      <c r="D128" s="227" t="s">
        <v>198</v>
      </c>
      <c r="E128" s="228" t="s">
        <v>1892</v>
      </c>
      <c r="F128" s="229" t="s">
        <v>1893</v>
      </c>
      <c r="G128" s="230" t="s">
        <v>355</v>
      </c>
      <c r="H128" s="231">
        <v>4</v>
      </c>
      <c r="I128" s="26"/>
      <c r="J128" s="232">
        <f t="shared" si="20"/>
        <v>0</v>
      </c>
      <c r="K128" s="229" t="s">
        <v>202</v>
      </c>
      <c r="L128" s="141"/>
      <c r="M128" s="233" t="s">
        <v>5</v>
      </c>
      <c r="N128" s="234" t="s">
        <v>42</v>
      </c>
      <c r="O128" s="142"/>
      <c r="P128" s="235">
        <f t="shared" si="21"/>
        <v>0</v>
      </c>
      <c r="Q128" s="235">
        <v>0.0007</v>
      </c>
      <c r="R128" s="235">
        <f t="shared" si="22"/>
        <v>0.0028</v>
      </c>
      <c r="S128" s="235">
        <v>0</v>
      </c>
      <c r="T128" s="236">
        <f t="shared" si="23"/>
        <v>0</v>
      </c>
      <c r="AR128" s="128" t="s">
        <v>263</v>
      </c>
      <c r="AT128" s="128" t="s">
        <v>198</v>
      </c>
      <c r="AU128" s="128" t="s">
        <v>78</v>
      </c>
      <c r="AY128" s="128" t="s">
        <v>196</v>
      </c>
      <c r="BE128" s="237">
        <f t="shared" si="24"/>
        <v>0</v>
      </c>
      <c r="BF128" s="237">
        <f t="shared" si="25"/>
        <v>0</v>
      </c>
      <c r="BG128" s="237">
        <f t="shared" si="26"/>
        <v>0</v>
      </c>
      <c r="BH128" s="237">
        <f t="shared" si="27"/>
        <v>0</v>
      </c>
      <c r="BI128" s="237">
        <f t="shared" si="28"/>
        <v>0</v>
      </c>
      <c r="BJ128" s="128" t="s">
        <v>78</v>
      </c>
      <c r="BK128" s="237">
        <f t="shared" si="29"/>
        <v>0</v>
      </c>
      <c r="BL128" s="128" t="s">
        <v>263</v>
      </c>
      <c r="BM128" s="128" t="s">
        <v>375</v>
      </c>
    </row>
    <row r="129" spans="2:65" s="140" customFormat="1" ht="16.5" customHeight="1">
      <c r="B129" s="141"/>
      <c r="C129" s="227" t="s">
        <v>344</v>
      </c>
      <c r="D129" s="227" t="s">
        <v>198</v>
      </c>
      <c r="E129" s="228" t="s">
        <v>1894</v>
      </c>
      <c r="F129" s="229" t="s">
        <v>1895</v>
      </c>
      <c r="G129" s="230" t="s">
        <v>355</v>
      </c>
      <c r="H129" s="231">
        <v>1</v>
      </c>
      <c r="I129" s="26"/>
      <c r="J129" s="232">
        <f t="shared" si="20"/>
        <v>0</v>
      </c>
      <c r="K129" s="229" t="s">
        <v>202</v>
      </c>
      <c r="L129" s="141"/>
      <c r="M129" s="233" t="s">
        <v>5</v>
      </c>
      <c r="N129" s="234" t="s">
        <v>42</v>
      </c>
      <c r="O129" s="142"/>
      <c r="P129" s="235">
        <f t="shared" si="21"/>
        <v>0</v>
      </c>
      <c r="Q129" s="235">
        <v>0.00038</v>
      </c>
      <c r="R129" s="235">
        <f t="shared" si="22"/>
        <v>0.00038</v>
      </c>
      <c r="S129" s="235">
        <v>0</v>
      </c>
      <c r="T129" s="236">
        <f t="shared" si="23"/>
        <v>0</v>
      </c>
      <c r="AR129" s="128" t="s">
        <v>263</v>
      </c>
      <c r="AT129" s="128" t="s">
        <v>198</v>
      </c>
      <c r="AU129" s="128" t="s">
        <v>78</v>
      </c>
      <c r="AY129" s="128" t="s">
        <v>196</v>
      </c>
      <c r="BE129" s="237">
        <f t="shared" si="24"/>
        <v>0</v>
      </c>
      <c r="BF129" s="237">
        <f t="shared" si="25"/>
        <v>0</v>
      </c>
      <c r="BG129" s="237">
        <f t="shared" si="26"/>
        <v>0</v>
      </c>
      <c r="BH129" s="237">
        <f t="shared" si="27"/>
        <v>0</v>
      </c>
      <c r="BI129" s="237">
        <f t="shared" si="28"/>
        <v>0</v>
      </c>
      <c r="BJ129" s="128" t="s">
        <v>78</v>
      </c>
      <c r="BK129" s="237">
        <f t="shared" si="29"/>
        <v>0</v>
      </c>
      <c r="BL129" s="128" t="s">
        <v>263</v>
      </c>
      <c r="BM129" s="128" t="s">
        <v>378</v>
      </c>
    </row>
    <row r="130" spans="2:65" s="140" customFormat="1" ht="25.5" customHeight="1">
      <c r="B130" s="141"/>
      <c r="C130" s="227" t="s">
        <v>305</v>
      </c>
      <c r="D130" s="227" t="s">
        <v>198</v>
      </c>
      <c r="E130" s="228" t="s">
        <v>1896</v>
      </c>
      <c r="F130" s="229" t="s">
        <v>1897</v>
      </c>
      <c r="G130" s="230" t="s">
        <v>355</v>
      </c>
      <c r="H130" s="231">
        <v>46</v>
      </c>
      <c r="I130" s="26"/>
      <c r="J130" s="232">
        <f t="shared" si="20"/>
        <v>0</v>
      </c>
      <c r="K130" s="229" t="s">
        <v>202</v>
      </c>
      <c r="L130" s="141"/>
      <c r="M130" s="233" t="s">
        <v>5</v>
      </c>
      <c r="N130" s="234" t="s">
        <v>42</v>
      </c>
      <c r="O130" s="142"/>
      <c r="P130" s="235">
        <f t="shared" si="21"/>
        <v>0</v>
      </c>
      <c r="Q130" s="235">
        <v>0.00012</v>
      </c>
      <c r="R130" s="235">
        <f t="shared" si="22"/>
        <v>0.00552</v>
      </c>
      <c r="S130" s="235">
        <v>0</v>
      </c>
      <c r="T130" s="236">
        <f t="shared" si="23"/>
        <v>0</v>
      </c>
      <c r="AR130" s="128" t="s">
        <v>263</v>
      </c>
      <c r="AT130" s="128" t="s">
        <v>198</v>
      </c>
      <c r="AU130" s="128" t="s">
        <v>78</v>
      </c>
      <c r="AY130" s="128" t="s">
        <v>196</v>
      </c>
      <c r="BE130" s="237">
        <f t="shared" si="24"/>
        <v>0</v>
      </c>
      <c r="BF130" s="237">
        <f t="shared" si="25"/>
        <v>0</v>
      </c>
      <c r="BG130" s="237">
        <f t="shared" si="26"/>
        <v>0</v>
      </c>
      <c r="BH130" s="237">
        <f t="shared" si="27"/>
        <v>0</v>
      </c>
      <c r="BI130" s="237">
        <f t="shared" si="28"/>
        <v>0</v>
      </c>
      <c r="BJ130" s="128" t="s">
        <v>78</v>
      </c>
      <c r="BK130" s="237">
        <f t="shared" si="29"/>
        <v>0</v>
      </c>
      <c r="BL130" s="128" t="s">
        <v>263</v>
      </c>
      <c r="BM130" s="128" t="s">
        <v>1898</v>
      </c>
    </row>
    <row r="131" spans="2:47" s="140" customFormat="1" ht="54">
      <c r="B131" s="141"/>
      <c r="D131" s="238" t="s">
        <v>204</v>
      </c>
      <c r="F131" s="239" t="s">
        <v>1899</v>
      </c>
      <c r="I131" s="22"/>
      <c r="L131" s="141"/>
      <c r="M131" s="240"/>
      <c r="N131" s="142"/>
      <c r="O131" s="142"/>
      <c r="P131" s="142"/>
      <c r="Q131" s="142"/>
      <c r="R131" s="142"/>
      <c r="S131" s="142"/>
      <c r="T131" s="241"/>
      <c r="AT131" s="128" t="s">
        <v>204</v>
      </c>
      <c r="AU131" s="128" t="s">
        <v>78</v>
      </c>
    </row>
    <row r="132" spans="2:51" s="243" customFormat="1" ht="13.5">
      <c r="B132" s="242"/>
      <c r="D132" s="238" t="s">
        <v>206</v>
      </c>
      <c r="E132" s="244" t="s">
        <v>5</v>
      </c>
      <c r="F132" s="245" t="s">
        <v>1900</v>
      </c>
      <c r="H132" s="244" t="s">
        <v>5</v>
      </c>
      <c r="I132" s="27"/>
      <c r="L132" s="242"/>
      <c r="M132" s="246"/>
      <c r="N132" s="247"/>
      <c r="O132" s="247"/>
      <c r="P132" s="247"/>
      <c r="Q132" s="247"/>
      <c r="R132" s="247"/>
      <c r="S132" s="247"/>
      <c r="T132" s="248"/>
      <c r="AT132" s="244" t="s">
        <v>206</v>
      </c>
      <c r="AU132" s="244" t="s">
        <v>78</v>
      </c>
      <c r="AV132" s="243" t="s">
        <v>78</v>
      </c>
      <c r="AW132" s="243" t="s">
        <v>34</v>
      </c>
      <c r="AX132" s="243" t="s">
        <v>71</v>
      </c>
      <c r="AY132" s="244" t="s">
        <v>196</v>
      </c>
    </row>
    <row r="133" spans="2:51" s="250" customFormat="1" ht="13.5">
      <c r="B133" s="249"/>
      <c r="D133" s="238" t="s">
        <v>206</v>
      </c>
      <c r="E133" s="251" t="s">
        <v>5</v>
      </c>
      <c r="F133" s="252" t="s">
        <v>342</v>
      </c>
      <c r="H133" s="253">
        <v>46</v>
      </c>
      <c r="I133" s="28"/>
      <c r="L133" s="249"/>
      <c r="M133" s="254"/>
      <c r="N133" s="255"/>
      <c r="O133" s="255"/>
      <c r="P133" s="255"/>
      <c r="Q133" s="255"/>
      <c r="R133" s="255"/>
      <c r="S133" s="255"/>
      <c r="T133" s="256"/>
      <c r="AT133" s="251" t="s">
        <v>206</v>
      </c>
      <c r="AU133" s="251" t="s">
        <v>78</v>
      </c>
      <c r="AV133" s="250" t="s">
        <v>80</v>
      </c>
      <c r="AW133" s="250" t="s">
        <v>34</v>
      </c>
      <c r="AX133" s="250" t="s">
        <v>71</v>
      </c>
      <c r="AY133" s="251" t="s">
        <v>196</v>
      </c>
    </row>
    <row r="134" spans="2:51" s="258" customFormat="1" ht="13.5">
      <c r="B134" s="257"/>
      <c r="D134" s="238" t="s">
        <v>206</v>
      </c>
      <c r="E134" s="259" t="s">
        <v>5</v>
      </c>
      <c r="F134" s="260" t="s">
        <v>209</v>
      </c>
      <c r="H134" s="261">
        <v>46</v>
      </c>
      <c r="I134" s="29"/>
      <c r="L134" s="257"/>
      <c r="M134" s="262"/>
      <c r="N134" s="263"/>
      <c r="O134" s="263"/>
      <c r="P134" s="263"/>
      <c r="Q134" s="263"/>
      <c r="R134" s="263"/>
      <c r="S134" s="263"/>
      <c r="T134" s="264"/>
      <c r="AT134" s="259" t="s">
        <v>206</v>
      </c>
      <c r="AU134" s="259" t="s">
        <v>78</v>
      </c>
      <c r="AV134" s="258" t="s">
        <v>203</v>
      </c>
      <c r="AW134" s="258" t="s">
        <v>34</v>
      </c>
      <c r="AX134" s="258" t="s">
        <v>78</v>
      </c>
      <c r="AY134" s="259" t="s">
        <v>196</v>
      </c>
    </row>
    <row r="135" spans="2:65" s="140" customFormat="1" ht="25.5" customHeight="1">
      <c r="B135" s="141"/>
      <c r="C135" s="227" t="s">
        <v>352</v>
      </c>
      <c r="D135" s="227" t="s">
        <v>198</v>
      </c>
      <c r="E135" s="228" t="s">
        <v>1901</v>
      </c>
      <c r="F135" s="229" t="s">
        <v>1902</v>
      </c>
      <c r="G135" s="230" t="s">
        <v>355</v>
      </c>
      <c r="H135" s="231">
        <v>46</v>
      </c>
      <c r="I135" s="26"/>
      <c r="J135" s="232">
        <f aca="true" t="shared" si="30" ref="J135:J141">ROUND(I135*H135,2)</f>
        <v>0</v>
      </c>
      <c r="K135" s="229" t="s">
        <v>202</v>
      </c>
      <c r="L135" s="141"/>
      <c r="M135" s="233" t="s">
        <v>5</v>
      </c>
      <c r="N135" s="234" t="s">
        <v>42</v>
      </c>
      <c r="O135" s="142"/>
      <c r="P135" s="235">
        <f aca="true" t="shared" si="31" ref="P135:P141">O135*H135</f>
        <v>0</v>
      </c>
      <c r="Q135" s="235">
        <v>0.00086</v>
      </c>
      <c r="R135" s="235">
        <f aca="true" t="shared" si="32" ref="R135:R141">Q135*H135</f>
        <v>0.03956</v>
      </c>
      <c r="S135" s="235">
        <v>0</v>
      </c>
      <c r="T135" s="236">
        <f aca="true" t="shared" si="33" ref="T135:T141">S135*H135</f>
        <v>0</v>
      </c>
      <c r="AR135" s="128" t="s">
        <v>263</v>
      </c>
      <c r="AT135" s="128" t="s">
        <v>198</v>
      </c>
      <c r="AU135" s="128" t="s">
        <v>78</v>
      </c>
      <c r="AY135" s="128" t="s">
        <v>196</v>
      </c>
      <c r="BE135" s="237">
        <f aca="true" t="shared" si="34" ref="BE135:BE141">IF(N135="základní",J135,0)</f>
        <v>0</v>
      </c>
      <c r="BF135" s="237">
        <f aca="true" t="shared" si="35" ref="BF135:BF141">IF(N135="snížená",J135,0)</f>
        <v>0</v>
      </c>
      <c r="BG135" s="237">
        <f aca="true" t="shared" si="36" ref="BG135:BG141">IF(N135="zákl. přenesená",J135,0)</f>
        <v>0</v>
      </c>
      <c r="BH135" s="237">
        <f aca="true" t="shared" si="37" ref="BH135:BH141">IF(N135="sníž. přenesená",J135,0)</f>
        <v>0</v>
      </c>
      <c r="BI135" s="237">
        <f aca="true" t="shared" si="38" ref="BI135:BI141">IF(N135="nulová",J135,0)</f>
        <v>0</v>
      </c>
      <c r="BJ135" s="128" t="s">
        <v>78</v>
      </c>
      <c r="BK135" s="237">
        <f aca="true" t="shared" si="39" ref="BK135:BK141">ROUND(I135*H135,2)</f>
        <v>0</v>
      </c>
      <c r="BL135" s="128" t="s">
        <v>263</v>
      </c>
      <c r="BM135" s="128" t="s">
        <v>385</v>
      </c>
    </row>
    <row r="136" spans="2:65" s="140" customFormat="1" ht="16.5" customHeight="1">
      <c r="B136" s="141"/>
      <c r="C136" s="227" t="s">
        <v>313</v>
      </c>
      <c r="D136" s="227" t="s">
        <v>198</v>
      </c>
      <c r="E136" s="228" t="s">
        <v>1903</v>
      </c>
      <c r="F136" s="229" t="s">
        <v>1904</v>
      </c>
      <c r="G136" s="230" t="s">
        <v>355</v>
      </c>
      <c r="H136" s="231">
        <v>2</v>
      </c>
      <c r="I136" s="26"/>
      <c r="J136" s="232">
        <f t="shared" si="30"/>
        <v>0</v>
      </c>
      <c r="K136" s="229" t="s">
        <v>202</v>
      </c>
      <c r="L136" s="141"/>
      <c r="M136" s="233" t="s">
        <v>5</v>
      </c>
      <c r="N136" s="234" t="s">
        <v>42</v>
      </c>
      <c r="O136" s="142"/>
      <c r="P136" s="235">
        <f t="shared" si="31"/>
        <v>0</v>
      </c>
      <c r="Q136" s="235">
        <v>0.00075</v>
      </c>
      <c r="R136" s="235">
        <f t="shared" si="32"/>
        <v>0.0015</v>
      </c>
      <c r="S136" s="235">
        <v>0</v>
      </c>
      <c r="T136" s="236">
        <f t="shared" si="33"/>
        <v>0</v>
      </c>
      <c r="AR136" s="128" t="s">
        <v>263</v>
      </c>
      <c r="AT136" s="128" t="s">
        <v>198</v>
      </c>
      <c r="AU136" s="128" t="s">
        <v>78</v>
      </c>
      <c r="AY136" s="128" t="s">
        <v>196</v>
      </c>
      <c r="BE136" s="237">
        <f t="shared" si="34"/>
        <v>0</v>
      </c>
      <c r="BF136" s="237">
        <f t="shared" si="35"/>
        <v>0</v>
      </c>
      <c r="BG136" s="237">
        <f t="shared" si="36"/>
        <v>0</v>
      </c>
      <c r="BH136" s="237">
        <f t="shared" si="37"/>
        <v>0</v>
      </c>
      <c r="BI136" s="237">
        <f t="shared" si="38"/>
        <v>0</v>
      </c>
      <c r="BJ136" s="128" t="s">
        <v>78</v>
      </c>
      <c r="BK136" s="237">
        <f t="shared" si="39"/>
        <v>0</v>
      </c>
      <c r="BL136" s="128" t="s">
        <v>263</v>
      </c>
      <c r="BM136" s="128" t="s">
        <v>390</v>
      </c>
    </row>
    <row r="137" spans="2:65" s="140" customFormat="1" ht="16.5" customHeight="1">
      <c r="B137" s="141"/>
      <c r="C137" s="227" t="s">
        <v>364</v>
      </c>
      <c r="D137" s="227" t="s">
        <v>198</v>
      </c>
      <c r="E137" s="228" t="s">
        <v>1905</v>
      </c>
      <c r="F137" s="229" t="s">
        <v>1906</v>
      </c>
      <c r="G137" s="230" t="s">
        <v>355</v>
      </c>
      <c r="H137" s="231">
        <v>1</v>
      </c>
      <c r="I137" s="26"/>
      <c r="J137" s="232">
        <f t="shared" si="30"/>
        <v>0</v>
      </c>
      <c r="K137" s="229" t="s">
        <v>202</v>
      </c>
      <c r="L137" s="141"/>
      <c r="M137" s="233" t="s">
        <v>5</v>
      </c>
      <c r="N137" s="234" t="s">
        <v>42</v>
      </c>
      <c r="O137" s="142"/>
      <c r="P137" s="235">
        <f t="shared" si="31"/>
        <v>0</v>
      </c>
      <c r="Q137" s="235">
        <v>0.00022</v>
      </c>
      <c r="R137" s="235">
        <f t="shared" si="32"/>
        <v>0.00022</v>
      </c>
      <c r="S137" s="235">
        <v>0</v>
      </c>
      <c r="T137" s="236">
        <f t="shared" si="33"/>
        <v>0</v>
      </c>
      <c r="AR137" s="128" t="s">
        <v>263</v>
      </c>
      <c r="AT137" s="128" t="s">
        <v>198</v>
      </c>
      <c r="AU137" s="128" t="s">
        <v>78</v>
      </c>
      <c r="AY137" s="128" t="s">
        <v>196</v>
      </c>
      <c r="BE137" s="237">
        <f t="shared" si="34"/>
        <v>0</v>
      </c>
      <c r="BF137" s="237">
        <f t="shared" si="35"/>
        <v>0</v>
      </c>
      <c r="BG137" s="237">
        <f t="shared" si="36"/>
        <v>0</v>
      </c>
      <c r="BH137" s="237">
        <f t="shared" si="37"/>
        <v>0</v>
      </c>
      <c r="BI137" s="237">
        <f t="shared" si="38"/>
        <v>0</v>
      </c>
      <c r="BJ137" s="128" t="s">
        <v>78</v>
      </c>
      <c r="BK137" s="237">
        <f t="shared" si="39"/>
        <v>0</v>
      </c>
      <c r="BL137" s="128" t="s">
        <v>263</v>
      </c>
      <c r="BM137" s="128" t="s">
        <v>393</v>
      </c>
    </row>
    <row r="138" spans="2:65" s="140" customFormat="1" ht="25.5" customHeight="1">
      <c r="B138" s="141"/>
      <c r="C138" s="227" t="s">
        <v>320</v>
      </c>
      <c r="D138" s="227" t="s">
        <v>198</v>
      </c>
      <c r="E138" s="228" t="s">
        <v>1907</v>
      </c>
      <c r="F138" s="229" t="s">
        <v>1908</v>
      </c>
      <c r="G138" s="230" t="s">
        <v>355</v>
      </c>
      <c r="H138" s="231">
        <v>1</v>
      </c>
      <c r="I138" s="26"/>
      <c r="J138" s="232">
        <f t="shared" si="30"/>
        <v>0</v>
      </c>
      <c r="K138" s="229" t="s">
        <v>202</v>
      </c>
      <c r="L138" s="141"/>
      <c r="M138" s="233" t="s">
        <v>5</v>
      </c>
      <c r="N138" s="234" t="s">
        <v>42</v>
      </c>
      <c r="O138" s="142"/>
      <c r="P138" s="235">
        <f t="shared" si="31"/>
        <v>0</v>
      </c>
      <c r="Q138" s="235">
        <v>0.00124</v>
      </c>
      <c r="R138" s="235">
        <f t="shared" si="32"/>
        <v>0.00124</v>
      </c>
      <c r="S138" s="235">
        <v>0</v>
      </c>
      <c r="T138" s="236">
        <f t="shared" si="33"/>
        <v>0</v>
      </c>
      <c r="AR138" s="128" t="s">
        <v>263</v>
      </c>
      <c r="AT138" s="128" t="s">
        <v>198</v>
      </c>
      <c r="AU138" s="128" t="s">
        <v>78</v>
      </c>
      <c r="AY138" s="128" t="s">
        <v>196</v>
      </c>
      <c r="BE138" s="237">
        <f t="shared" si="34"/>
        <v>0</v>
      </c>
      <c r="BF138" s="237">
        <f t="shared" si="35"/>
        <v>0</v>
      </c>
      <c r="BG138" s="237">
        <f t="shared" si="36"/>
        <v>0</v>
      </c>
      <c r="BH138" s="237">
        <f t="shared" si="37"/>
        <v>0</v>
      </c>
      <c r="BI138" s="237">
        <f t="shared" si="38"/>
        <v>0</v>
      </c>
      <c r="BJ138" s="128" t="s">
        <v>78</v>
      </c>
      <c r="BK138" s="237">
        <f t="shared" si="39"/>
        <v>0</v>
      </c>
      <c r="BL138" s="128" t="s">
        <v>263</v>
      </c>
      <c r="BM138" s="128" t="s">
        <v>397</v>
      </c>
    </row>
    <row r="139" spans="2:65" s="140" customFormat="1" ht="16.5" customHeight="1">
      <c r="B139" s="141"/>
      <c r="C139" s="266" t="s">
        <v>372</v>
      </c>
      <c r="D139" s="266" t="s">
        <v>297</v>
      </c>
      <c r="E139" s="267" t="s">
        <v>1909</v>
      </c>
      <c r="F139" s="268" t="s">
        <v>1910</v>
      </c>
      <c r="G139" s="269" t="s">
        <v>355</v>
      </c>
      <c r="H139" s="270">
        <v>2</v>
      </c>
      <c r="I139" s="30"/>
      <c r="J139" s="271">
        <f t="shared" si="30"/>
        <v>0</v>
      </c>
      <c r="K139" s="268" t="s">
        <v>202</v>
      </c>
      <c r="L139" s="272"/>
      <c r="M139" s="273" t="s">
        <v>5</v>
      </c>
      <c r="N139" s="274" t="s">
        <v>42</v>
      </c>
      <c r="O139" s="142"/>
      <c r="P139" s="235">
        <f t="shared" si="31"/>
        <v>0</v>
      </c>
      <c r="Q139" s="235">
        <v>0.00034</v>
      </c>
      <c r="R139" s="235">
        <f t="shared" si="32"/>
        <v>0.00068</v>
      </c>
      <c r="S139" s="235">
        <v>0</v>
      </c>
      <c r="T139" s="236">
        <f t="shared" si="33"/>
        <v>0</v>
      </c>
      <c r="AR139" s="128" t="s">
        <v>305</v>
      </c>
      <c r="AT139" s="128" t="s">
        <v>297</v>
      </c>
      <c r="AU139" s="128" t="s">
        <v>78</v>
      </c>
      <c r="AY139" s="128" t="s">
        <v>196</v>
      </c>
      <c r="BE139" s="237">
        <f t="shared" si="34"/>
        <v>0</v>
      </c>
      <c r="BF139" s="237">
        <f t="shared" si="35"/>
        <v>0</v>
      </c>
      <c r="BG139" s="237">
        <f t="shared" si="36"/>
        <v>0</v>
      </c>
      <c r="BH139" s="237">
        <f t="shared" si="37"/>
        <v>0</v>
      </c>
      <c r="BI139" s="237">
        <f t="shared" si="38"/>
        <v>0</v>
      </c>
      <c r="BJ139" s="128" t="s">
        <v>78</v>
      </c>
      <c r="BK139" s="237">
        <f t="shared" si="39"/>
        <v>0</v>
      </c>
      <c r="BL139" s="128" t="s">
        <v>263</v>
      </c>
      <c r="BM139" s="128" t="s">
        <v>1911</v>
      </c>
    </row>
    <row r="140" spans="2:65" s="140" customFormat="1" ht="25.5" customHeight="1">
      <c r="B140" s="141"/>
      <c r="C140" s="227" t="s">
        <v>325</v>
      </c>
      <c r="D140" s="227" t="s">
        <v>198</v>
      </c>
      <c r="E140" s="228" t="s">
        <v>1912</v>
      </c>
      <c r="F140" s="229" t="s">
        <v>1913</v>
      </c>
      <c r="G140" s="230" t="s">
        <v>355</v>
      </c>
      <c r="H140" s="231">
        <v>2</v>
      </c>
      <c r="I140" s="26"/>
      <c r="J140" s="232">
        <f t="shared" si="30"/>
        <v>0</v>
      </c>
      <c r="K140" s="229" t="s">
        <v>202</v>
      </c>
      <c r="L140" s="141"/>
      <c r="M140" s="233" t="s">
        <v>5</v>
      </c>
      <c r="N140" s="234" t="s">
        <v>42</v>
      </c>
      <c r="O140" s="142"/>
      <c r="P140" s="235">
        <f t="shared" si="31"/>
        <v>0</v>
      </c>
      <c r="Q140" s="235">
        <v>0.00027</v>
      </c>
      <c r="R140" s="235">
        <f t="shared" si="32"/>
        <v>0.00054</v>
      </c>
      <c r="S140" s="235">
        <v>0</v>
      </c>
      <c r="T140" s="236">
        <f t="shared" si="33"/>
        <v>0</v>
      </c>
      <c r="AR140" s="128" t="s">
        <v>263</v>
      </c>
      <c r="AT140" s="128" t="s">
        <v>198</v>
      </c>
      <c r="AU140" s="128" t="s">
        <v>78</v>
      </c>
      <c r="AY140" s="128" t="s">
        <v>196</v>
      </c>
      <c r="BE140" s="237">
        <f t="shared" si="34"/>
        <v>0</v>
      </c>
      <c r="BF140" s="237">
        <f t="shared" si="35"/>
        <v>0</v>
      </c>
      <c r="BG140" s="237">
        <f t="shared" si="36"/>
        <v>0</v>
      </c>
      <c r="BH140" s="237">
        <f t="shared" si="37"/>
        <v>0</v>
      </c>
      <c r="BI140" s="237">
        <f t="shared" si="38"/>
        <v>0</v>
      </c>
      <c r="BJ140" s="128" t="s">
        <v>78</v>
      </c>
      <c r="BK140" s="237">
        <f t="shared" si="39"/>
        <v>0</v>
      </c>
      <c r="BL140" s="128" t="s">
        <v>263</v>
      </c>
      <c r="BM140" s="128" t="s">
        <v>405</v>
      </c>
    </row>
    <row r="141" spans="2:65" s="140" customFormat="1" ht="16.5" customHeight="1">
      <c r="B141" s="141"/>
      <c r="C141" s="227" t="s">
        <v>379</v>
      </c>
      <c r="D141" s="227" t="s">
        <v>198</v>
      </c>
      <c r="E141" s="228" t="s">
        <v>1914</v>
      </c>
      <c r="F141" s="229" t="s">
        <v>1915</v>
      </c>
      <c r="G141" s="230" t="s">
        <v>355</v>
      </c>
      <c r="H141" s="231">
        <v>2</v>
      </c>
      <c r="I141" s="26"/>
      <c r="J141" s="232">
        <f t="shared" si="30"/>
        <v>0</v>
      </c>
      <c r="K141" s="229" t="s">
        <v>202</v>
      </c>
      <c r="L141" s="141"/>
      <c r="M141" s="233" t="s">
        <v>5</v>
      </c>
      <c r="N141" s="234" t="s">
        <v>42</v>
      </c>
      <c r="O141" s="142"/>
      <c r="P141" s="235">
        <f t="shared" si="31"/>
        <v>0</v>
      </c>
      <c r="Q141" s="235">
        <v>0.00024</v>
      </c>
      <c r="R141" s="235">
        <f t="shared" si="32"/>
        <v>0.00048</v>
      </c>
      <c r="S141" s="235">
        <v>0</v>
      </c>
      <c r="T141" s="236">
        <f t="shared" si="33"/>
        <v>0</v>
      </c>
      <c r="AR141" s="128" t="s">
        <v>263</v>
      </c>
      <c r="AT141" s="128" t="s">
        <v>198</v>
      </c>
      <c r="AU141" s="128" t="s">
        <v>78</v>
      </c>
      <c r="AY141" s="128" t="s">
        <v>196</v>
      </c>
      <c r="BE141" s="237">
        <f t="shared" si="34"/>
        <v>0</v>
      </c>
      <c r="BF141" s="237">
        <f t="shared" si="35"/>
        <v>0</v>
      </c>
      <c r="BG141" s="237">
        <f t="shared" si="36"/>
        <v>0</v>
      </c>
      <c r="BH141" s="237">
        <f t="shared" si="37"/>
        <v>0</v>
      </c>
      <c r="BI141" s="237">
        <f t="shared" si="38"/>
        <v>0</v>
      </c>
      <c r="BJ141" s="128" t="s">
        <v>78</v>
      </c>
      <c r="BK141" s="237">
        <f t="shared" si="39"/>
        <v>0</v>
      </c>
      <c r="BL141" s="128" t="s">
        <v>263</v>
      </c>
      <c r="BM141" s="128" t="s">
        <v>408</v>
      </c>
    </row>
    <row r="142" spans="2:47" s="140" customFormat="1" ht="54">
      <c r="B142" s="141"/>
      <c r="D142" s="238" t="s">
        <v>204</v>
      </c>
      <c r="F142" s="239" t="s">
        <v>1916</v>
      </c>
      <c r="I142" s="22"/>
      <c r="L142" s="141"/>
      <c r="M142" s="240"/>
      <c r="N142" s="142"/>
      <c r="O142" s="142"/>
      <c r="P142" s="142"/>
      <c r="Q142" s="142"/>
      <c r="R142" s="142"/>
      <c r="S142" s="142"/>
      <c r="T142" s="241"/>
      <c r="AT142" s="128" t="s">
        <v>204</v>
      </c>
      <c r="AU142" s="128" t="s">
        <v>78</v>
      </c>
    </row>
    <row r="143" spans="2:65" s="140" customFormat="1" ht="25.5" customHeight="1">
      <c r="B143" s="141"/>
      <c r="C143" s="227" t="s">
        <v>331</v>
      </c>
      <c r="D143" s="227" t="s">
        <v>198</v>
      </c>
      <c r="E143" s="228" t="s">
        <v>1917</v>
      </c>
      <c r="F143" s="229" t="s">
        <v>1918</v>
      </c>
      <c r="G143" s="230" t="s">
        <v>355</v>
      </c>
      <c r="H143" s="231">
        <v>2</v>
      </c>
      <c r="I143" s="26"/>
      <c r="J143" s="232">
        <f>ROUND(I143*H143,2)</f>
        <v>0</v>
      </c>
      <c r="K143" s="229" t="s">
        <v>202</v>
      </c>
      <c r="L143" s="141"/>
      <c r="M143" s="233" t="s">
        <v>5</v>
      </c>
      <c r="N143" s="234" t="s">
        <v>42</v>
      </c>
      <c r="O143" s="142"/>
      <c r="P143" s="235">
        <f>O143*H143</f>
        <v>0</v>
      </c>
      <c r="Q143" s="235">
        <v>0.00223</v>
      </c>
      <c r="R143" s="235">
        <f>Q143*H143</f>
        <v>0.00446</v>
      </c>
      <c r="S143" s="235">
        <v>0</v>
      </c>
      <c r="T143" s="236">
        <f>S143*H143</f>
        <v>0</v>
      </c>
      <c r="AR143" s="128" t="s">
        <v>263</v>
      </c>
      <c r="AT143" s="128" t="s">
        <v>198</v>
      </c>
      <c r="AU143" s="128" t="s">
        <v>78</v>
      </c>
      <c r="AY143" s="128" t="s">
        <v>196</v>
      </c>
      <c r="BE143" s="237">
        <f>IF(N143="základní",J143,0)</f>
        <v>0</v>
      </c>
      <c r="BF143" s="237">
        <f>IF(N143="snížená",J143,0)</f>
        <v>0</v>
      </c>
      <c r="BG143" s="237">
        <f>IF(N143="zákl. přenesená",J143,0)</f>
        <v>0</v>
      </c>
      <c r="BH143" s="237">
        <f>IF(N143="sníž. přenesená",J143,0)</f>
        <v>0</v>
      </c>
      <c r="BI143" s="237">
        <f>IF(N143="nulová",J143,0)</f>
        <v>0</v>
      </c>
      <c r="BJ143" s="128" t="s">
        <v>78</v>
      </c>
      <c r="BK143" s="237">
        <f>ROUND(I143*H143,2)</f>
        <v>0</v>
      </c>
      <c r="BL143" s="128" t="s">
        <v>263</v>
      </c>
      <c r="BM143" s="128" t="s">
        <v>412</v>
      </c>
    </row>
    <row r="144" spans="2:65" s="140" customFormat="1" ht="38.25" customHeight="1">
      <c r="B144" s="141"/>
      <c r="C144" s="227" t="s">
        <v>387</v>
      </c>
      <c r="D144" s="227" t="s">
        <v>198</v>
      </c>
      <c r="E144" s="228" t="s">
        <v>1919</v>
      </c>
      <c r="F144" s="229" t="s">
        <v>1920</v>
      </c>
      <c r="G144" s="230" t="s">
        <v>1839</v>
      </c>
      <c r="H144" s="32"/>
      <c r="I144" s="26"/>
      <c r="J144" s="232">
        <f>ROUND(I144*H144,2)</f>
        <v>0</v>
      </c>
      <c r="K144" s="229" t="s">
        <v>202</v>
      </c>
      <c r="L144" s="141"/>
      <c r="M144" s="233" t="s">
        <v>5</v>
      </c>
      <c r="N144" s="234" t="s">
        <v>42</v>
      </c>
      <c r="O144" s="142"/>
      <c r="P144" s="235">
        <f>O144*H144</f>
        <v>0</v>
      </c>
      <c r="Q144" s="235">
        <v>0</v>
      </c>
      <c r="R144" s="235">
        <f>Q144*H144</f>
        <v>0</v>
      </c>
      <c r="S144" s="235">
        <v>0</v>
      </c>
      <c r="T144" s="236">
        <f>S144*H144</f>
        <v>0</v>
      </c>
      <c r="AR144" s="128" t="s">
        <v>263</v>
      </c>
      <c r="AT144" s="128" t="s">
        <v>198</v>
      </c>
      <c r="AU144" s="128" t="s">
        <v>78</v>
      </c>
      <c r="AY144" s="128" t="s">
        <v>196</v>
      </c>
      <c r="BE144" s="237">
        <f>IF(N144="základní",J144,0)</f>
        <v>0</v>
      </c>
      <c r="BF144" s="237">
        <f>IF(N144="snížená",J144,0)</f>
        <v>0</v>
      </c>
      <c r="BG144" s="237">
        <f>IF(N144="zákl. přenesená",J144,0)</f>
        <v>0</v>
      </c>
      <c r="BH144" s="237">
        <f>IF(N144="sníž. přenesená",J144,0)</f>
        <v>0</v>
      </c>
      <c r="BI144" s="237">
        <f>IF(N144="nulová",J144,0)</f>
        <v>0</v>
      </c>
      <c r="BJ144" s="128" t="s">
        <v>78</v>
      </c>
      <c r="BK144" s="237">
        <f>ROUND(I144*H144,2)</f>
        <v>0</v>
      </c>
      <c r="BL144" s="128" t="s">
        <v>263</v>
      </c>
      <c r="BM144" s="128" t="s">
        <v>415</v>
      </c>
    </row>
    <row r="145" spans="2:47" s="140" customFormat="1" ht="148.5">
      <c r="B145" s="141"/>
      <c r="D145" s="238" t="s">
        <v>204</v>
      </c>
      <c r="F145" s="239" t="s">
        <v>1146</v>
      </c>
      <c r="I145" s="22"/>
      <c r="L145" s="141"/>
      <c r="M145" s="240"/>
      <c r="N145" s="142"/>
      <c r="O145" s="142"/>
      <c r="P145" s="142"/>
      <c r="Q145" s="142"/>
      <c r="R145" s="142"/>
      <c r="S145" s="142"/>
      <c r="T145" s="241"/>
      <c r="AT145" s="128" t="s">
        <v>204</v>
      </c>
      <c r="AU145" s="128" t="s">
        <v>78</v>
      </c>
    </row>
    <row r="146" spans="2:63" s="215" customFormat="1" ht="37.35" customHeight="1">
      <c r="B146" s="214"/>
      <c r="D146" s="216" t="s">
        <v>70</v>
      </c>
      <c r="E146" s="217" t="s">
        <v>1921</v>
      </c>
      <c r="F146" s="217" t="s">
        <v>1922</v>
      </c>
      <c r="I146" s="25"/>
      <c r="J146" s="218">
        <f>BK146</f>
        <v>0</v>
      </c>
      <c r="L146" s="214"/>
      <c r="M146" s="219"/>
      <c r="N146" s="220"/>
      <c r="O146" s="220"/>
      <c r="P146" s="221">
        <f>SUM(P147:P157)</f>
        <v>0</v>
      </c>
      <c r="Q146" s="220"/>
      <c r="R146" s="221">
        <f>SUM(R147:R157)</f>
        <v>0.99377</v>
      </c>
      <c r="S146" s="220"/>
      <c r="T146" s="222">
        <f>SUM(T147:T157)</f>
        <v>0</v>
      </c>
      <c r="AR146" s="216" t="s">
        <v>80</v>
      </c>
      <c r="AT146" s="223" t="s">
        <v>70</v>
      </c>
      <c r="AU146" s="223" t="s">
        <v>71</v>
      </c>
      <c r="AY146" s="216" t="s">
        <v>196</v>
      </c>
      <c r="BK146" s="224">
        <f>SUM(BK147:BK157)</f>
        <v>0</v>
      </c>
    </row>
    <row r="147" spans="2:65" s="140" customFormat="1" ht="38.25" customHeight="1">
      <c r="B147" s="141"/>
      <c r="C147" s="227" t="s">
        <v>333</v>
      </c>
      <c r="D147" s="227" t="s">
        <v>198</v>
      </c>
      <c r="E147" s="228" t="s">
        <v>1923</v>
      </c>
      <c r="F147" s="229" t="s">
        <v>1924</v>
      </c>
      <c r="G147" s="230" t="s">
        <v>355</v>
      </c>
      <c r="H147" s="231">
        <v>2</v>
      </c>
      <c r="I147" s="26"/>
      <c r="J147" s="232">
        <f aca="true" t="shared" si="40" ref="J147:J156">ROUND(I147*H147,2)</f>
        <v>0</v>
      </c>
      <c r="K147" s="229" t="s">
        <v>202</v>
      </c>
      <c r="L147" s="141"/>
      <c r="M147" s="233" t="s">
        <v>5</v>
      </c>
      <c r="N147" s="234" t="s">
        <v>42</v>
      </c>
      <c r="O147" s="142"/>
      <c r="P147" s="235">
        <f aca="true" t="shared" si="41" ref="P147:P156">O147*H147</f>
        <v>0</v>
      </c>
      <c r="Q147" s="235">
        <v>0.0145</v>
      </c>
      <c r="R147" s="235">
        <f aca="true" t="shared" si="42" ref="R147:R156">Q147*H147</f>
        <v>0.029</v>
      </c>
      <c r="S147" s="235">
        <v>0</v>
      </c>
      <c r="T147" s="236">
        <f aca="true" t="shared" si="43" ref="T147:T156">S147*H147</f>
        <v>0</v>
      </c>
      <c r="AR147" s="128" t="s">
        <v>263</v>
      </c>
      <c r="AT147" s="128" t="s">
        <v>198</v>
      </c>
      <c r="AU147" s="128" t="s">
        <v>78</v>
      </c>
      <c r="AY147" s="128" t="s">
        <v>196</v>
      </c>
      <c r="BE147" s="237">
        <f aca="true" t="shared" si="44" ref="BE147:BE156">IF(N147="základní",J147,0)</f>
        <v>0</v>
      </c>
      <c r="BF147" s="237">
        <f aca="true" t="shared" si="45" ref="BF147:BF156">IF(N147="snížená",J147,0)</f>
        <v>0</v>
      </c>
      <c r="BG147" s="237">
        <f aca="true" t="shared" si="46" ref="BG147:BG156">IF(N147="zákl. přenesená",J147,0)</f>
        <v>0</v>
      </c>
      <c r="BH147" s="237">
        <f aca="true" t="shared" si="47" ref="BH147:BH156">IF(N147="sníž. přenesená",J147,0)</f>
        <v>0</v>
      </c>
      <c r="BI147" s="237">
        <f aca="true" t="shared" si="48" ref="BI147:BI156">IF(N147="nulová",J147,0)</f>
        <v>0</v>
      </c>
      <c r="BJ147" s="128" t="s">
        <v>78</v>
      </c>
      <c r="BK147" s="237">
        <f aca="true" t="shared" si="49" ref="BK147:BK156">ROUND(I147*H147,2)</f>
        <v>0</v>
      </c>
      <c r="BL147" s="128" t="s">
        <v>263</v>
      </c>
      <c r="BM147" s="128" t="s">
        <v>419</v>
      </c>
    </row>
    <row r="148" spans="2:65" s="140" customFormat="1" ht="38.25" customHeight="1">
      <c r="B148" s="141"/>
      <c r="C148" s="227" t="s">
        <v>394</v>
      </c>
      <c r="D148" s="227" t="s">
        <v>198</v>
      </c>
      <c r="E148" s="228" t="s">
        <v>1925</v>
      </c>
      <c r="F148" s="229" t="s">
        <v>1926</v>
      </c>
      <c r="G148" s="230" t="s">
        <v>355</v>
      </c>
      <c r="H148" s="231">
        <v>1</v>
      </c>
      <c r="I148" s="26"/>
      <c r="J148" s="232">
        <f t="shared" si="40"/>
        <v>0</v>
      </c>
      <c r="K148" s="229" t="s">
        <v>202</v>
      </c>
      <c r="L148" s="141"/>
      <c r="M148" s="233" t="s">
        <v>5</v>
      </c>
      <c r="N148" s="234" t="s">
        <v>42</v>
      </c>
      <c r="O148" s="142"/>
      <c r="P148" s="235">
        <f t="shared" si="41"/>
        <v>0</v>
      </c>
      <c r="Q148" s="235">
        <v>0.01655</v>
      </c>
      <c r="R148" s="235">
        <f t="shared" si="42"/>
        <v>0.01655</v>
      </c>
      <c r="S148" s="235">
        <v>0</v>
      </c>
      <c r="T148" s="236">
        <f t="shared" si="43"/>
        <v>0</v>
      </c>
      <c r="AR148" s="128" t="s">
        <v>263</v>
      </c>
      <c r="AT148" s="128" t="s">
        <v>198</v>
      </c>
      <c r="AU148" s="128" t="s">
        <v>78</v>
      </c>
      <c r="AY148" s="128" t="s">
        <v>196</v>
      </c>
      <c r="BE148" s="237">
        <f t="shared" si="44"/>
        <v>0</v>
      </c>
      <c r="BF148" s="237">
        <f t="shared" si="45"/>
        <v>0</v>
      </c>
      <c r="BG148" s="237">
        <f t="shared" si="46"/>
        <v>0</v>
      </c>
      <c r="BH148" s="237">
        <f t="shared" si="47"/>
        <v>0</v>
      </c>
      <c r="BI148" s="237">
        <f t="shared" si="48"/>
        <v>0</v>
      </c>
      <c r="BJ148" s="128" t="s">
        <v>78</v>
      </c>
      <c r="BK148" s="237">
        <f t="shared" si="49"/>
        <v>0</v>
      </c>
      <c r="BL148" s="128" t="s">
        <v>263</v>
      </c>
      <c r="BM148" s="128" t="s">
        <v>422</v>
      </c>
    </row>
    <row r="149" spans="2:65" s="140" customFormat="1" ht="38.25" customHeight="1">
      <c r="B149" s="141"/>
      <c r="C149" s="227" t="s">
        <v>337</v>
      </c>
      <c r="D149" s="227" t="s">
        <v>198</v>
      </c>
      <c r="E149" s="228" t="s">
        <v>1927</v>
      </c>
      <c r="F149" s="229" t="s">
        <v>1928</v>
      </c>
      <c r="G149" s="230" t="s">
        <v>355</v>
      </c>
      <c r="H149" s="231">
        <v>20</v>
      </c>
      <c r="I149" s="26"/>
      <c r="J149" s="232">
        <f t="shared" si="40"/>
        <v>0</v>
      </c>
      <c r="K149" s="229" t="s">
        <v>202</v>
      </c>
      <c r="L149" s="141"/>
      <c r="M149" s="233" t="s">
        <v>5</v>
      </c>
      <c r="N149" s="234" t="s">
        <v>42</v>
      </c>
      <c r="O149" s="142"/>
      <c r="P149" s="235">
        <f t="shared" si="41"/>
        <v>0</v>
      </c>
      <c r="Q149" s="235">
        <v>0.0186</v>
      </c>
      <c r="R149" s="235">
        <f t="shared" si="42"/>
        <v>0.372</v>
      </c>
      <c r="S149" s="235">
        <v>0</v>
      </c>
      <c r="T149" s="236">
        <f t="shared" si="43"/>
        <v>0</v>
      </c>
      <c r="AR149" s="128" t="s">
        <v>263</v>
      </c>
      <c r="AT149" s="128" t="s">
        <v>198</v>
      </c>
      <c r="AU149" s="128" t="s">
        <v>78</v>
      </c>
      <c r="AY149" s="128" t="s">
        <v>196</v>
      </c>
      <c r="BE149" s="237">
        <f t="shared" si="44"/>
        <v>0</v>
      </c>
      <c r="BF149" s="237">
        <f t="shared" si="45"/>
        <v>0</v>
      </c>
      <c r="BG149" s="237">
        <f t="shared" si="46"/>
        <v>0</v>
      </c>
      <c r="BH149" s="237">
        <f t="shared" si="47"/>
        <v>0</v>
      </c>
      <c r="BI149" s="237">
        <f t="shared" si="48"/>
        <v>0</v>
      </c>
      <c r="BJ149" s="128" t="s">
        <v>78</v>
      </c>
      <c r="BK149" s="237">
        <f t="shared" si="49"/>
        <v>0</v>
      </c>
      <c r="BL149" s="128" t="s">
        <v>263</v>
      </c>
      <c r="BM149" s="128" t="s">
        <v>426</v>
      </c>
    </row>
    <row r="150" spans="2:65" s="140" customFormat="1" ht="38.25" customHeight="1">
      <c r="B150" s="141"/>
      <c r="C150" s="227" t="s">
        <v>402</v>
      </c>
      <c r="D150" s="227" t="s">
        <v>198</v>
      </c>
      <c r="E150" s="228" t="s">
        <v>1929</v>
      </c>
      <c r="F150" s="229" t="s">
        <v>1930</v>
      </c>
      <c r="G150" s="230" t="s">
        <v>355</v>
      </c>
      <c r="H150" s="231">
        <v>14</v>
      </c>
      <c r="I150" s="26"/>
      <c r="J150" s="232">
        <f t="shared" si="40"/>
        <v>0</v>
      </c>
      <c r="K150" s="229" t="s">
        <v>202</v>
      </c>
      <c r="L150" s="141"/>
      <c r="M150" s="233" t="s">
        <v>5</v>
      </c>
      <c r="N150" s="234" t="s">
        <v>42</v>
      </c>
      <c r="O150" s="142"/>
      <c r="P150" s="235">
        <f t="shared" si="41"/>
        <v>0</v>
      </c>
      <c r="Q150" s="235">
        <v>0.02065</v>
      </c>
      <c r="R150" s="235">
        <f t="shared" si="42"/>
        <v>0.2891</v>
      </c>
      <c r="S150" s="235">
        <v>0</v>
      </c>
      <c r="T150" s="236">
        <f t="shared" si="43"/>
        <v>0</v>
      </c>
      <c r="AR150" s="128" t="s">
        <v>263</v>
      </c>
      <c r="AT150" s="128" t="s">
        <v>198</v>
      </c>
      <c r="AU150" s="128" t="s">
        <v>78</v>
      </c>
      <c r="AY150" s="128" t="s">
        <v>196</v>
      </c>
      <c r="BE150" s="237">
        <f t="shared" si="44"/>
        <v>0</v>
      </c>
      <c r="BF150" s="237">
        <f t="shared" si="45"/>
        <v>0</v>
      </c>
      <c r="BG150" s="237">
        <f t="shared" si="46"/>
        <v>0</v>
      </c>
      <c r="BH150" s="237">
        <f t="shared" si="47"/>
        <v>0</v>
      </c>
      <c r="BI150" s="237">
        <f t="shared" si="48"/>
        <v>0</v>
      </c>
      <c r="BJ150" s="128" t="s">
        <v>78</v>
      </c>
      <c r="BK150" s="237">
        <f t="shared" si="49"/>
        <v>0</v>
      </c>
      <c r="BL150" s="128" t="s">
        <v>263</v>
      </c>
      <c r="BM150" s="128" t="s">
        <v>429</v>
      </c>
    </row>
    <row r="151" spans="2:65" s="140" customFormat="1" ht="38.25" customHeight="1">
      <c r="B151" s="141"/>
      <c r="C151" s="227" t="s">
        <v>342</v>
      </c>
      <c r="D151" s="227" t="s">
        <v>198</v>
      </c>
      <c r="E151" s="228" t="s">
        <v>1931</v>
      </c>
      <c r="F151" s="229" t="s">
        <v>1932</v>
      </c>
      <c r="G151" s="230" t="s">
        <v>355</v>
      </c>
      <c r="H151" s="231">
        <v>1</v>
      </c>
      <c r="I151" s="26"/>
      <c r="J151" s="232">
        <f t="shared" si="40"/>
        <v>0</v>
      </c>
      <c r="K151" s="229" t="s">
        <v>202</v>
      </c>
      <c r="L151" s="141"/>
      <c r="M151" s="233" t="s">
        <v>5</v>
      </c>
      <c r="N151" s="234" t="s">
        <v>42</v>
      </c>
      <c r="O151" s="142"/>
      <c r="P151" s="235">
        <f t="shared" si="41"/>
        <v>0</v>
      </c>
      <c r="Q151" s="235">
        <v>0.0227</v>
      </c>
      <c r="R151" s="235">
        <f t="shared" si="42"/>
        <v>0.0227</v>
      </c>
      <c r="S151" s="235">
        <v>0</v>
      </c>
      <c r="T151" s="236">
        <f t="shared" si="43"/>
        <v>0</v>
      </c>
      <c r="AR151" s="128" t="s">
        <v>263</v>
      </c>
      <c r="AT151" s="128" t="s">
        <v>198</v>
      </c>
      <c r="AU151" s="128" t="s">
        <v>78</v>
      </c>
      <c r="AY151" s="128" t="s">
        <v>196</v>
      </c>
      <c r="BE151" s="237">
        <f t="shared" si="44"/>
        <v>0</v>
      </c>
      <c r="BF151" s="237">
        <f t="shared" si="45"/>
        <v>0</v>
      </c>
      <c r="BG151" s="237">
        <f t="shared" si="46"/>
        <v>0</v>
      </c>
      <c r="BH151" s="237">
        <f t="shared" si="47"/>
        <v>0</v>
      </c>
      <c r="BI151" s="237">
        <f t="shared" si="48"/>
        <v>0</v>
      </c>
      <c r="BJ151" s="128" t="s">
        <v>78</v>
      </c>
      <c r="BK151" s="237">
        <f t="shared" si="49"/>
        <v>0</v>
      </c>
      <c r="BL151" s="128" t="s">
        <v>263</v>
      </c>
      <c r="BM151" s="128" t="s">
        <v>440</v>
      </c>
    </row>
    <row r="152" spans="2:65" s="140" customFormat="1" ht="38.25" customHeight="1">
      <c r="B152" s="141"/>
      <c r="C152" s="227" t="s">
        <v>409</v>
      </c>
      <c r="D152" s="227" t="s">
        <v>198</v>
      </c>
      <c r="E152" s="228" t="s">
        <v>1933</v>
      </c>
      <c r="F152" s="229" t="s">
        <v>1934</v>
      </c>
      <c r="G152" s="230" t="s">
        <v>355</v>
      </c>
      <c r="H152" s="231">
        <v>6</v>
      </c>
      <c r="I152" s="26"/>
      <c r="J152" s="232">
        <f t="shared" si="40"/>
        <v>0</v>
      </c>
      <c r="K152" s="229" t="s">
        <v>202</v>
      </c>
      <c r="L152" s="141"/>
      <c r="M152" s="233" t="s">
        <v>5</v>
      </c>
      <c r="N152" s="234" t="s">
        <v>42</v>
      </c>
      <c r="O152" s="142"/>
      <c r="P152" s="235">
        <f t="shared" si="41"/>
        <v>0</v>
      </c>
      <c r="Q152" s="235">
        <v>0.0309</v>
      </c>
      <c r="R152" s="235">
        <f t="shared" si="42"/>
        <v>0.1854</v>
      </c>
      <c r="S152" s="235">
        <v>0</v>
      </c>
      <c r="T152" s="236">
        <f t="shared" si="43"/>
        <v>0</v>
      </c>
      <c r="AR152" s="128" t="s">
        <v>263</v>
      </c>
      <c r="AT152" s="128" t="s">
        <v>198</v>
      </c>
      <c r="AU152" s="128" t="s">
        <v>78</v>
      </c>
      <c r="AY152" s="128" t="s">
        <v>196</v>
      </c>
      <c r="BE152" s="237">
        <f t="shared" si="44"/>
        <v>0</v>
      </c>
      <c r="BF152" s="237">
        <f t="shared" si="45"/>
        <v>0</v>
      </c>
      <c r="BG152" s="237">
        <f t="shared" si="46"/>
        <v>0</v>
      </c>
      <c r="BH152" s="237">
        <f t="shared" si="47"/>
        <v>0</v>
      </c>
      <c r="BI152" s="237">
        <f t="shared" si="48"/>
        <v>0</v>
      </c>
      <c r="BJ152" s="128" t="s">
        <v>78</v>
      </c>
      <c r="BK152" s="237">
        <f t="shared" si="49"/>
        <v>0</v>
      </c>
      <c r="BL152" s="128" t="s">
        <v>263</v>
      </c>
      <c r="BM152" s="128" t="s">
        <v>449</v>
      </c>
    </row>
    <row r="153" spans="2:65" s="140" customFormat="1" ht="38.25" customHeight="1">
      <c r="B153" s="141"/>
      <c r="C153" s="227" t="s">
        <v>347</v>
      </c>
      <c r="D153" s="227" t="s">
        <v>198</v>
      </c>
      <c r="E153" s="228" t="s">
        <v>1935</v>
      </c>
      <c r="F153" s="229" t="s">
        <v>1936</v>
      </c>
      <c r="G153" s="230" t="s">
        <v>355</v>
      </c>
      <c r="H153" s="231">
        <v>1</v>
      </c>
      <c r="I153" s="26"/>
      <c r="J153" s="232">
        <f t="shared" si="40"/>
        <v>0</v>
      </c>
      <c r="K153" s="229" t="s">
        <v>202</v>
      </c>
      <c r="L153" s="141"/>
      <c r="M153" s="233" t="s">
        <v>5</v>
      </c>
      <c r="N153" s="234" t="s">
        <v>42</v>
      </c>
      <c r="O153" s="142"/>
      <c r="P153" s="235">
        <f t="shared" si="41"/>
        <v>0</v>
      </c>
      <c r="Q153" s="235">
        <v>0.03664</v>
      </c>
      <c r="R153" s="235">
        <f t="shared" si="42"/>
        <v>0.03664</v>
      </c>
      <c r="S153" s="235">
        <v>0</v>
      </c>
      <c r="T153" s="236">
        <f t="shared" si="43"/>
        <v>0</v>
      </c>
      <c r="AR153" s="128" t="s">
        <v>263</v>
      </c>
      <c r="AT153" s="128" t="s">
        <v>198</v>
      </c>
      <c r="AU153" s="128" t="s">
        <v>78</v>
      </c>
      <c r="AY153" s="128" t="s">
        <v>196</v>
      </c>
      <c r="BE153" s="237">
        <f t="shared" si="44"/>
        <v>0</v>
      </c>
      <c r="BF153" s="237">
        <f t="shared" si="45"/>
        <v>0</v>
      </c>
      <c r="BG153" s="237">
        <f t="shared" si="46"/>
        <v>0</v>
      </c>
      <c r="BH153" s="237">
        <f t="shared" si="47"/>
        <v>0</v>
      </c>
      <c r="BI153" s="237">
        <f t="shared" si="48"/>
        <v>0</v>
      </c>
      <c r="BJ153" s="128" t="s">
        <v>78</v>
      </c>
      <c r="BK153" s="237">
        <f t="shared" si="49"/>
        <v>0</v>
      </c>
      <c r="BL153" s="128" t="s">
        <v>263</v>
      </c>
      <c r="BM153" s="128" t="s">
        <v>455</v>
      </c>
    </row>
    <row r="154" spans="2:65" s="140" customFormat="1" ht="38.25" customHeight="1">
      <c r="B154" s="141"/>
      <c r="C154" s="227" t="s">
        <v>416</v>
      </c>
      <c r="D154" s="227" t="s">
        <v>198</v>
      </c>
      <c r="E154" s="228" t="s">
        <v>1937</v>
      </c>
      <c r="F154" s="229" t="s">
        <v>1938</v>
      </c>
      <c r="G154" s="230" t="s">
        <v>355</v>
      </c>
      <c r="H154" s="231">
        <v>1</v>
      </c>
      <c r="I154" s="26"/>
      <c r="J154" s="232">
        <f t="shared" si="40"/>
        <v>0</v>
      </c>
      <c r="K154" s="229" t="s">
        <v>202</v>
      </c>
      <c r="L154" s="141"/>
      <c r="M154" s="233" t="s">
        <v>5</v>
      </c>
      <c r="N154" s="234" t="s">
        <v>42</v>
      </c>
      <c r="O154" s="142"/>
      <c r="P154" s="235">
        <f t="shared" si="41"/>
        <v>0</v>
      </c>
      <c r="Q154" s="235">
        <v>0.04238</v>
      </c>
      <c r="R154" s="235">
        <f t="shared" si="42"/>
        <v>0.04238</v>
      </c>
      <c r="S154" s="235">
        <v>0</v>
      </c>
      <c r="T154" s="236">
        <f t="shared" si="43"/>
        <v>0</v>
      </c>
      <c r="AR154" s="128" t="s">
        <v>263</v>
      </c>
      <c r="AT154" s="128" t="s">
        <v>198</v>
      </c>
      <c r="AU154" s="128" t="s">
        <v>78</v>
      </c>
      <c r="AY154" s="128" t="s">
        <v>196</v>
      </c>
      <c r="BE154" s="237">
        <f t="shared" si="44"/>
        <v>0</v>
      </c>
      <c r="BF154" s="237">
        <f t="shared" si="45"/>
        <v>0</v>
      </c>
      <c r="BG154" s="237">
        <f t="shared" si="46"/>
        <v>0</v>
      </c>
      <c r="BH154" s="237">
        <f t="shared" si="47"/>
        <v>0</v>
      </c>
      <c r="BI154" s="237">
        <f t="shared" si="48"/>
        <v>0</v>
      </c>
      <c r="BJ154" s="128" t="s">
        <v>78</v>
      </c>
      <c r="BK154" s="237">
        <f t="shared" si="49"/>
        <v>0</v>
      </c>
      <c r="BL154" s="128" t="s">
        <v>263</v>
      </c>
      <c r="BM154" s="128" t="s">
        <v>461</v>
      </c>
    </row>
    <row r="155" spans="2:65" s="140" customFormat="1" ht="25.5" customHeight="1">
      <c r="B155" s="141"/>
      <c r="C155" s="227" t="s">
        <v>350</v>
      </c>
      <c r="D155" s="227" t="s">
        <v>198</v>
      </c>
      <c r="E155" s="228" t="s">
        <v>1939</v>
      </c>
      <c r="F155" s="229" t="s">
        <v>1940</v>
      </c>
      <c r="G155" s="230" t="s">
        <v>355</v>
      </c>
      <c r="H155" s="231">
        <v>46</v>
      </c>
      <c r="I155" s="26"/>
      <c r="J155" s="232">
        <f t="shared" si="40"/>
        <v>0</v>
      </c>
      <c r="K155" s="229" t="s">
        <v>202</v>
      </c>
      <c r="L155" s="141"/>
      <c r="M155" s="233" t="s">
        <v>5</v>
      </c>
      <c r="N155" s="234" t="s">
        <v>42</v>
      </c>
      <c r="O155" s="142"/>
      <c r="P155" s="235">
        <f t="shared" si="41"/>
        <v>0</v>
      </c>
      <c r="Q155" s="235">
        <v>0</v>
      </c>
      <c r="R155" s="235">
        <f t="shared" si="42"/>
        <v>0</v>
      </c>
      <c r="S155" s="235">
        <v>0</v>
      </c>
      <c r="T155" s="236">
        <f t="shared" si="43"/>
        <v>0</v>
      </c>
      <c r="AR155" s="128" t="s">
        <v>263</v>
      </c>
      <c r="AT155" s="128" t="s">
        <v>198</v>
      </c>
      <c r="AU155" s="128" t="s">
        <v>78</v>
      </c>
      <c r="AY155" s="128" t="s">
        <v>196</v>
      </c>
      <c r="BE155" s="237">
        <f t="shared" si="44"/>
        <v>0</v>
      </c>
      <c r="BF155" s="237">
        <f t="shared" si="45"/>
        <v>0</v>
      </c>
      <c r="BG155" s="237">
        <f t="shared" si="46"/>
        <v>0</v>
      </c>
      <c r="BH155" s="237">
        <f t="shared" si="47"/>
        <v>0</v>
      </c>
      <c r="BI155" s="237">
        <f t="shared" si="48"/>
        <v>0</v>
      </c>
      <c r="BJ155" s="128" t="s">
        <v>78</v>
      </c>
      <c r="BK155" s="237">
        <f t="shared" si="49"/>
        <v>0</v>
      </c>
      <c r="BL155" s="128" t="s">
        <v>263</v>
      </c>
      <c r="BM155" s="128" t="s">
        <v>466</v>
      </c>
    </row>
    <row r="156" spans="2:65" s="140" customFormat="1" ht="38.25" customHeight="1">
      <c r="B156" s="141"/>
      <c r="C156" s="227" t="s">
        <v>423</v>
      </c>
      <c r="D156" s="227" t="s">
        <v>198</v>
      </c>
      <c r="E156" s="228" t="s">
        <v>1941</v>
      </c>
      <c r="F156" s="229" t="s">
        <v>1942</v>
      </c>
      <c r="G156" s="230" t="s">
        <v>1839</v>
      </c>
      <c r="H156" s="32"/>
      <c r="I156" s="26"/>
      <c r="J156" s="232">
        <f t="shared" si="40"/>
        <v>0</v>
      </c>
      <c r="K156" s="229" t="s">
        <v>202</v>
      </c>
      <c r="L156" s="141"/>
      <c r="M156" s="233" t="s">
        <v>5</v>
      </c>
      <c r="N156" s="234" t="s">
        <v>42</v>
      </c>
      <c r="O156" s="142"/>
      <c r="P156" s="235">
        <f t="shared" si="41"/>
        <v>0</v>
      </c>
      <c r="Q156" s="235">
        <v>0</v>
      </c>
      <c r="R156" s="235">
        <f t="shared" si="42"/>
        <v>0</v>
      </c>
      <c r="S156" s="235">
        <v>0</v>
      </c>
      <c r="T156" s="236">
        <f t="shared" si="43"/>
        <v>0</v>
      </c>
      <c r="AR156" s="128" t="s">
        <v>263</v>
      </c>
      <c r="AT156" s="128" t="s">
        <v>198</v>
      </c>
      <c r="AU156" s="128" t="s">
        <v>78</v>
      </c>
      <c r="AY156" s="128" t="s">
        <v>196</v>
      </c>
      <c r="BE156" s="237">
        <f t="shared" si="44"/>
        <v>0</v>
      </c>
      <c r="BF156" s="237">
        <f t="shared" si="45"/>
        <v>0</v>
      </c>
      <c r="BG156" s="237">
        <f t="shared" si="46"/>
        <v>0</v>
      </c>
      <c r="BH156" s="237">
        <f t="shared" si="47"/>
        <v>0</v>
      </c>
      <c r="BI156" s="237">
        <f t="shared" si="48"/>
        <v>0</v>
      </c>
      <c r="BJ156" s="128" t="s">
        <v>78</v>
      </c>
      <c r="BK156" s="237">
        <f t="shared" si="49"/>
        <v>0</v>
      </c>
      <c r="BL156" s="128" t="s">
        <v>263</v>
      </c>
      <c r="BM156" s="128" t="s">
        <v>469</v>
      </c>
    </row>
    <row r="157" spans="2:47" s="140" customFormat="1" ht="148.5">
      <c r="B157" s="141"/>
      <c r="D157" s="238" t="s">
        <v>204</v>
      </c>
      <c r="F157" s="239" t="s">
        <v>1410</v>
      </c>
      <c r="I157" s="22"/>
      <c r="L157" s="141"/>
      <c r="M157" s="240"/>
      <c r="N157" s="142"/>
      <c r="O157" s="142"/>
      <c r="P157" s="142"/>
      <c r="Q157" s="142"/>
      <c r="R157" s="142"/>
      <c r="S157" s="142"/>
      <c r="T157" s="241"/>
      <c r="AT157" s="128" t="s">
        <v>204</v>
      </c>
      <c r="AU157" s="128" t="s">
        <v>78</v>
      </c>
    </row>
    <row r="158" spans="2:63" s="215" customFormat="1" ht="37.35" customHeight="1">
      <c r="B158" s="214"/>
      <c r="D158" s="216" t="s">
        <v>70</v>
      </c>
      <c r="E158" s="217" t="s">
        <v>1943</v>
      </c>
      <c r="F158" s="217" t="s">
        <v>1944</v>
      </c>
      <c r="I158" s="25"/>
      <c r="J158" s="218">
        <f>BK158</f>
        <v>0</v>
      </c>
      <c r="L158" s="214"/>
      <c r="M158" s="219"/>
      <c r="N158" s="220"/>
      <c r="O158" s="220"/>
      <c r="P158" s="221">
        <f>P159</f>
        <v>0</v>
      </c>
      <c r="Q158" s="220"/>
      <c r="R158" s="221">
        <f>R159</f>
        <v>0</v>
      </c>
      <c r="S158" s="220"/>
      <c r="T158" s="222">
        <f>T159</f>
        <v>0</v>
      </c>
      <c r="AR158" s="216" t="s">
        <v>80</v>
      </c>
      <c r="AT158" s="223" t="s">
        <v>70</v>
      </c>
      <c r="AU158" s="223" t="s">
        <v>71</v>
      </c>
      <c r="AY158" s="216" t="s">
        <v>196</v>
      </c>
      <c r="BK158" s="224">
        <f>BK159</f>
        <v>0</v>
      </c>
    </row>
    <row r="159" spans="2:65" s="140" customFormat="1" ht="16.5" customHeight="1">
      <c r="B159" s="141"/>
      <c r="C159" s="227" t="s">
        <v>356</v>
      </c>
      <c r="D159" s="227" t="s">
        <v>198</v>
      </c>
      <c r="E159" s="228" t="s">
        <v>1945</v>
      </c>
      <c r="F159" s="229" t="s">
        <v>1946</v>
      </c>
      <c r="G159" s="230" t="s">
        <v>916</v>
      </c>
      <c r="H159" s="231">
        <v>1</v>
      </c>
      <c r="I159" s="26"/>
      <c r="J159" s="232">
        <f>ROUND(I159*H159,2)</f>
        <v>0</v>
      </c>
      <c r="K159" s="229" t="s">
        <v>1947</v>
      </c>
      <c r="L159" s="141"/>
      <c r="M159" s="233" t="s">
        <v>5</v>
      </c>
      <c r="N159" s="283" t="s">
        <v>42</v>
      </c>
      <c r="O159" s="284"/>
      <c r="P159" s="285">
        <f>O159*H159</f>
        <v>0</v>
      </c>
      <c r="Q159" s="285">
        <v>0</v>
      </c>
      <c r="R159" s="285">
        <f>Q159*H159</f>
        <v>0</v>
      </c>
      <c r="S159" s="285">
        <v>0</v>
      </c>
      <c r="T159" s="286">
        <f>S159*H159</f>
        <v>0</v>
      </c>
      <c r="AR159" s="128" t="s">
        <v>263</v>
      </c>
      <c r="AT159" s="128" t="s">
        <v>198</v>
      </c>
      <c r="AU159" s="128" t="s">
        <v>78</v>
      </c>
      <c r="AY159" s="128" t="s">
        <v>196</v>
      </c>
      <c r="BE159" s="237">
        <f>IF(N159="základní",J159,0)</f>
        <v>0</v>
      </c>
      <c r="BF159" s="237">
        <f>IF(N159="snížená",J159,0)</f>
        <v>0</v>
      </c>
      <c r="BG159" s="237">
        <f>IF(N159="zákl. přenesená",J159,0)</f>
        <v>0</v>
      </c>
      <c r="BH159" s="237">
        <f>IF(N159="sníž. přenesená",J159,0)</f>
        <v>0</v>
      </c>
      <c r="BI159" s="237">
        <f>IF(N159="nulová",J159,0)</f>
        <v>0</v>
      </c>
      <c r="BJ159" s="128" t="s">
        <v>78</v>
      </c>
      <c r="BK159" s="237">
        <f>ROUND(I159*H159,2)</f>
        <v>0</v>
      </c>
      <c r="BL159" s="128" t="s">
        <v>263</v>
      </c>
      <c r="BM159" s="128" t="s">
        <v>473</v>
      </c>
    </row>
    <row r="160" spans="2:12" s="140" customFormat="1" ht="6.95" customHeight="1">
      <c r="B160" s="167"/>
      <c r="C160" s="168"/>
      <c r="D160" s="168"/>
      <c r="E160" s="168"/>
      <c r="F160" s="168"/>
      <c r="G160" s="168"/>
      <c r="H160" s="168"/>
      <c r="I160" s="17"/>
      <c r="J160" s="168"/>
      <c r="K160" s="168"/>
      <c r="L160" s="141"/>
    </row>
  </sheetData>
  <sheetProtection password="CC4E" sheet="1" objects="1" scenarios="1" selectLockedCells="1"/>
  <autoFilter ref="C87:K159"/>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5"/>
  <sheetViews>
    <sheetView showGridLines="0" workbookViewId="0" topLeftCell="A1">
      <pane ySplit="1" topLeftCell="A2" activePane="bottomLeft" state="frozen"/>
      <selection pane="bottomLeft" activeCell="I93" sqref="I93"/>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91</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135</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1948</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ROUND(J90,2)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ROUND(SUM(BE90:BE284),2)</f>
        <v>0</v>
      </c>
      <c r="G32" s="142"/>
      <c r="H32" s="142"/>
      <c r="I32" s="15">
        <v>0.21</v>
      </c>
      <c r="J32" s="159">
        <f>ROUND(ROUND((SUM(BE90:BE284)),2)*I32,2)</f>
        <v>0</v>
      </c>
      <c r="K32" s="144"/>
    </row>
    <row r="33" spans="2:11" s="140" customFormat="1" ht="14.45" customHeight="1">
      <c r="B33" s="141"/>
      <c r="C33" s="142"/>
      <c r="D33" s="142"/>
      <c r="E33" s="158" t="s">
        <v>43</v>
      </c>
      <c r="F33" s="159">
        <f>ROUND(SUM(BF90:BF284),2)</f>
        <v>0</v>
      </c>
      <c r="G33" s="142"/>
      <c r="H33" s="142"/>
      <c r="I33" s="15">
        <v>0.15</v>
      </c>
      <c r="J33" s="159">
        <f>ROUND(ROUND((SUM(BF90:BF284)),2)*I33,2)</f>
        <v>0</v>
      </c>
      <c r="K33" s="144"/>
    </row>
    <row r="34" spans="2:11" s="140" customFormat="1" ht="14.45" customHeight="1" hidden="1">
      <c r="B34" s="141"/>
      <c r="C34" s="142"/>
      <c r="D34" s="142"/>
      <c r="E34" s="158" t="s">
        <v>44</v>
      </c>
      <c r="F34" s="159">
        <f>ROUND(SUM(BG90:BG284),2)</f>
        <v>0</v>
      </c>
      <c r="G34" s="142"/>
      <c r="H34" s="142"/>
      <c r="I34" s="15">
        <v>0.21</v>
      </c>
      <c r="J34" s="159">
        <v>0</v>
      </c>
      <c r="K34" s="144"/>
    </row>
    <row r="35" spans="2:11" s="140" customFormat="1" ht="14.45" customHeight="1" hidden="1">
      <c r="B35" s="141"/>
      <c r="C35" s="142"/>
      <c r="D35" s="142"/>
      <c r="E35" s="158" t="s">
        <v>45</v>
      </c>
      <c r="F35" s="159">
        <f>ROUND(SUM(BH90:BH284),2)</f>
        <v>0</v>
      </c>
      <c r="G35" s="142"/>
      <c r="H35" s="142"/>
      <c r="I35" s="15">
        <v>0.15</v>
      </c>
      <c r="J35" s="159">
        <v>0</v>
      </c>
      <c r="K35" s="144"/>
    </row>
    <row r="36" spans="2:11" s="140" customFormat="1" ht="14.45" customHeight="1" hidden="1">
      <c r="B36" s="141"/>
      <c r="C36" s="142"/>
      <c r="D36" s="142"/>
      <c r="E36" s="158" t="s">
        <v>46</v>
      </c>
      <c r="F36" s="159">
        <f>ROUND(SUM(BI90:BI284),2)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135</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SO01-03 - Zdravotně technické instalace</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J90</f>
        <v>0</v>
      </c>
      <c r="K60" s="144"/>
      <c r="AU60" s="128" t="s">
        <v>143</v>
      </c>
    </row>
    <row r="61" spans="2:11" s="184" customFormat="1" ht="24.95" customHeight="1">
      <c r="B61" s="178"/>
      <c r="C61" s="179"/>
      <c r="D61" s="180" t="s">
        <v>1949</v>
      </c>
      <c r="E61" s="181"/>
      <c r="F61" s="181"/>
      <c r="G61" s="181"/>
      <c r="H61" s="181"/>
      <c r="I61" s="20"/>
      <c r="J61" s="182">
        <f>J91</f>
        <v>0</v>
      </c>
      <c r="K61" s="183"/>
    </row>
    <row r="62" spans="2:11" s="184" customFormat="1" ht="24.95" customHeight="1">
      <c r="B62" s="178"/>
      <c r="C62" s="179"/>
      <c r="D62" s="180" t="s">
        <v>1950</v>
      </c>
      <c r="E62" s="181"/>
      <c r="F62" s="181"/>
      <c r="G62" s="181"/>
      <c r="H62" s="181"/>
      <c r="I62" s="20"/>
      <c r="J62" s="182">
        <f>J114</f>
        <v>0</v>
      </c>
      <c r="K62" s="183"/>
    </row>
    <row r="63" spans="2:11" s="184" customFormat="1" ht="24.95" customHeight="1">
      <c r="B63" s="178"/>
      <c r="C63" s="179"/>
      <c r="D63" s="180" t="s">
        <v>1951</v>
      </c>
      <c r="E63" s="181"/>
      <c r="F63" s="181"/>
      <c r="G63" s="181"/>
      <c r="H63" s="181"/>
      <c r="I63" s="20"/>
      <c r="J63" s="182">
        <f>J117</f>
        <v>0</v>
      </c>
      <c r="K63" s="183"/>
    </row>
    <row r="64" spans="2:11" s="184" customFormat="1" ht="24.95" customHeight="1">
      <c r="B64" s="178"/>
      <c r="C64" s="179"/>
      <c r="D64" s="180" t="s">
        <v>1952</v>
      </c>
      <c r="E64" s="181"/>
      <c r="F64" s="181"/>
      <c r="G64" s="181"/>
      <c r="H64" s="181"/>
      <c r="I64" s="20"/>
      <c r="J64" s="182">
        <f>J159</f>
        <v>0</v>
      </c>
      <c r="K64" s="183"/>
    </row>
    <row r="65" spans="2:11" s="184" customFormat="1" ht="24.95" customHeight="1">
      <c r="B65" s="178"/>
      <c r="C65" s="179"/>
      <c r="D65" s="180" t="s">
        <v>1953</v>
      </c>
      <c r="E65" s="181"/>
      <c r="F65" s="181"/>
      <c r="G65" s="181"/>
      <c r="H65" s="181"/>
      <c r="I65" s="20"/>
      <c r="J65" s="182">
        <f>J162</f>
        <v>0</v>
      </c>
      <c r="K65" s="183"/>
    </row>
    <row r="66" spans="2:11" s="184" customFormat="1" ht="24.95" customHeight="1">
      <c r="B66" s="178"/>
      <c r="C66" s="179"/>
      <c r="D66" s="180" t="s">
        <v>1954</v>
      </c>
      <c r="E66" s="181"/>
      <c r="F66" s="181"/>
      <c r="G66" s="181"/>
      <c r="H66" s="181"/>
      <c r="I66" s="20"/>
      <c r="J66" s="182">
        <f>J164</f>
        <v>0</v>
      </c>
      <c r="K66" s="183"/>
    </row>
    <row r="67" spans="2:11" s="184" customFormat="1" ht="24.95" customHeight="1">
      <c r="B67" s="178"/>
      <c r="C67" s="179"/>
      <c r="D67" s="180" t="s">
        <v>1955</v>
      </c>
      <c r="E67" s="181"/>
      <c r="F67" s="181"/>
      <c r="G67" s="181"/>
      <c r="H67" s="181"/>
      <c r="I67" s="20"/>
      <c r="J67" s="182">
        <f>J202</f>
        <v>0</v>
      </c>
      <c r="K67" s="183"/>
    </row>
    <row r="68" spans="2:11" s="184" customFormat="1" ht="24.95" customHeight="1">
      <c r="B68" s="178"/>
      <c r="C68" s="179"/>
      <c r="D68" s="180" t="s">
        <v>1956</v>
      </c>
      <c r="E68" s="181"/>
      <c r="F68" s="181"/>
      <c r="G68" s="181"/>
      <c r="H68" s="181"/>
      <c r="I68" s="20"/>
      <c r="J68" s="182">
        <f>J251</f>
        <v>0</v>
      </c>
      <c r="K68" s="183"/>
    </row>
    <row r="69" spans="2:11" s="140" customFormat="1" ht="21.75" customHeight="1">
      <c r="B69" s="141"/>
      <c r="C69" s="142"/>
      <c r="D69" s="142"/>
      <c r="E69" s="142"/>
      <c r="F69" s="142"/>
      <c r="G69" s="142"/>
      <c r="H69" s="142"/>
      <c r="I69" s="10"/>
      <c r="J69" s="142"/>
      <c r="K69" s="144"/>
    </row>
    <row r="70" spans="2:11" s="140" customFormat="1" ht="6.95" customHeight="1">
      <c r="B70" s="167"/>
      <c r="C70" s="168"/>
      <c r="D70" s="168"/>
      <c r="E70" s="168"/>
      <c r="F70" s="168"/>
      <c r="G70" s="168"/>
      <c r="H70" s="168"/>
      <c r="I70" s="17"/>
      <c r="J70" s="168"/>
      <c r="K70" s="169"/>
    </row>
    <row r="74" spans="2:12" s="140" customFormat="1" ht="6.95" customHeight="1">
      <c r="B74" s="170"/>
      <c r="C74" s="171"/>
      <c r="D74" s="171"/>
      <c r="E74" s="171"/>
      <c r="F74" s="171"/>
      <c r="G74" s="171"/>
      <c r="H74" s="171"/>
      <c r="I74" s="18"/>
      <c r="J74" s="171"/>
      <c r="K74" s="171"/>
      <c r="L74" s="141"/>
    </row>
    <row r="75" spans="2:12" s="140" customFormat="1" ht="36.95" customHeight="1">
      <c r="B75" s="141"/>
      <c r="C75" s="192" t="s">
        <v>180</v>
      </c>
      <c r="I75" s="22"/>
      <c r="L75" s="141"/>
    </row>
    <row r="76" spans="2:12" s="140" customFormat="1" ht="6.95" customHeight="1">
      <c r="B76" s="141"/>
      <c r="I76" s="22"/>
      <c r="L76" s="141"/>
    </row>
    <row r="77" spans="2:12" s="140" customFormat="1" ht="14.45" customHeight="1">
      <c r="B77" s="141"/>
      <c r="C77" s="193" t="s">
        <v>19</v>
      </c>
      <c r="I77" s="22"/>
      <c r="L77" s="141"/>
    </row>
    <row r="78" spans="2:12" s="140" customFormat="1" ht="16.5" customHeight="1">
      <c r="B78" s="141"/>
      <c r="E78" s="194" t="str">
        <f>E7</f>
        <v>Přístavba ZŠ Komenského, Dačice</v>
      </c>
      <c r="F78" s="195"/>
      <c r="G78" s="195"/>
      <c r="H78" s="195"/>
      <c r="I78" s="22"/>
      <c r="L78" s="141"/>
    </row>
    <row r="79" spans="2:12" ht="15">
      <c r="B79" s="132"/>
      <c r="C79" s="193" t="s">
        <v>134</v>
      </c>
      <c r="L79" s="132"/>
    </row>
    <row r="80" spans="2:12" s="140" customFormat="1" ht="16.5" customHeight="1">
      <c r="B80" s="141"/>
      <c r="E80" s="194" t="s">
        <v>135</v>
      </c>
      <c r="F80" s="196"/>
      <c r="G80" s="196"/>
      <c r="H80" s="196"/>
      <c r="I80" s="22"/>
      <c r="L80" s="141"/>
    </row>
    <row r="81" spans="2:12" s="140" customFormat="1" ht="14.45" customHeight="1">
      <c r="B81" s="141"/>
      <c r="C81" s="193" t="s">
        <v>136</v>
      </c>
      <c r="I81" s="22"/>
      <c r="L81" s="141"/>
    </row>
    <row r="82" spans="2:12" s="140" customFormat="1" ht="17.25" customHeight="1">
      <c r="B82" s="141"/>
      <c r="E82" s="197" t="str">
        <f>E11</f>
        <v>SO01-03 - Zdravotně technické instalace</v>
      </c>
      <c r="F82" s="196"/>
      <c r="G82" s="196"/>
      <c r="H82" s="196"/>
      <c r="I82" s="22"/>
      <c r="L82" s="141"/>
    </row>
    <row r="83" spans="2:12" s="140" customFormat="1" ht="6.95" customHeight="1">
      <c r="B83" s="141"/>
      <c r="I83" s="22"/>
      <c r="L83" s="141"/>
    </row>
    <row r="84" spans="2:12" s="140" customFormat="1" ht="18" customHeight="1">
      <c r="B84" s="141"/>
      <c r="C84" s="193" t="s">
        <v>23</v>
      </c>
      <c r="F84" s="198" t="str">
        <f>F14</f>
        <v xml:space="preserve"> </v>
      </c>
      <c r="I84" s="23" t="s">
        <v>25</v>
      </c>
      <c r="J84" s="199">
        <f>IF(J14="","",J14)</f>
        <v>43418</v>
      </c>
      <c r="L84" s="141"/>
    </row>
    <row r="85" spans="2:12" s="140" customFormat="1" ht="6.95" customHeight="1">
      <c r="B85" s="141"/>
      <c r="I85" s="22"/>
      <c r="L85" s="141"/>
    </row>
    <row r="86" spans="2:12" s="140" customFormat="1" ht="15">
      <c r="B86" s="141"/>
      <c r="C86" s="193" t="s">
        <v>26</v>
      </c>
      <c r="F86" s="198" t="str">
        <f>E17</f>
        <v>Město Dačice</v>
      </c>
      <c r="I86" s="23" t="s">
        <v>32</v>
      </c>
      <c r="J86" s="198" t="str">
        <f>E23</f>
        <v>f-plan, spol. s r.o.</v>
      </c>
      <c r="L86" s="141"/>
    </row>
    <row r="87" spans="2:12" s="140" customFormat="1" ht="14.45" customHeight="1">
      <c r="B87" s="141"/>
      <c r="C87" s="193" t="s">
        <v>30</v>
      </c>
      <c r="F87" s="198" t="str">
        <f>IF(E20="","",E20)</f>
        <v/>
      </c>
      <c r="I87" s="22"/>
      <c r="L87" s="141"/>
    </row>
    <row r="88" spans="2:12" s="140" customFormat="1" ht="10.35" customHeight="1">
      <c r="B88" s="141"/>
      <c r="I88" s="22"/>
      <c r="L88" s="141"/>
    </row>
    <row r="89" spans="2:20" s="207" customFormat="1" ht="29.25" customHeight="1">
      <c r="B89" s="200"/>
      <c r="C89" s="201" t="s">
        <v>181</v>
      </c>
      <c r="D89" s="202" t="s">
        <v>56</v>
      </c>
      <c r="E89" s="202" t="s">
        <v>52</v>
      </c>
      <c r="F89" s="202" t="s">
        <v>182</v>
      </c>
      <c r="G89" s="202" t="s">
        <v>183</v>
      </c>
      <c r="H89" s="202" t="s">
        <v>184</v>
      </c>
      <c r="I89" s="24" t="s">
        <v>185</v>
      </c>
      <c r="J89" s="202" t="s">
        <v>141</v>
      </c>
      <c r="K89" s="203" t="s">
        <v>186</v>
      </c>
      <c r="L89" s="200"/>
      <c r="M89" s="204" t="s">
        <v>187</v>
      </c>
      <c r="N89" s="205" t="s">
        <v>41</v>
      </c>
      <c r="O89" s="205" t="s">
        <v>188</v>
      </c>
      <c r="P89" s="205" t="s">
        <v>189</v>
      </c>
      <c r="Q89" s="205" t="s">
        <v>190</v>
      </c>
      <c r="R89" s="205" t="s">
        <v>191</v>
      </c>
      <c r="S89" s="205" t="s">
        <v>192</v>
      </c>
      <c r="T89" s="206" t="s">
        <v>193</v>
      </c>
    </row>
    <row r="90" spans="2:63" s="140" customFormat="1" ht="29.25" customHeight="1">
      <c r="B90" s="141"/>
      <c r="C90" s="208" t="s">
        <v>142</v>
      </c>
      <c r="I90" s="22"/>
      <c r="J90" s="209">
        <f>BK90</f>
        <v>0</v>
      </c>
      <c r="L90" s="141"/>
      <c r="M90" s="210"/>
      <c r="N90" s="153"/>
      <c r="O90" s="153"/>
      <c r="P90" s="211">
        <f>P91+P114+P117+P159+P162+P164+P202+P251</f>
        <v>0</v>
      </c>
      <c r="Q90" s="153"/>
      <c r="R90" s="211">
        <f>R91+R114+R117+R159+R162+R164+R202+R251</f>
        <v>115.85797999999998</v>
      </c>
      <c r="S90" s="153"/>
      <c r="T90" s="212">
        <f>T91+T114+T117+T159+T162+T164+T202+T251</f>
        <v>0.028</v>
      </c>
      <c r="AT90" s="128" t="s">
        <v>70</v>
      </c>
      <c r="AU90" s="128" t="s">
        <v>143</v>
      </c>
      <c r="BK90" s="213">
        <f>BK91+BK114+BK117+BK159+BK162+BK164+BK202+BK251</f>
        <v>0</v>
      </c>
    </row>
    <row r="91" spans="2:63" s="215" customFormat="1" ht="37.35" customHeight="1">
      <c r="B91" s="214"/>
      <c r="D91" s="216" t="s">
        <v>70</v>
      </c>
      <c r="E91" s="217" t="s">
        <v>78</v>
      </c>
      <c r="F91" s="217" t="s">
        <v>197</v>
      </c>
      <c r="I91" s="25"/>
      <c r="J91" s="218">
        <f>BK91</f>
        <v>0</v>
      </c>
      <c r="L91" s="214"/>
      <c r="M91" s="219"/>
      <c r="N91" s="220"/>
      <c r="O91" s="220"/>
      <c r="P91" s="221">
        <f>SUM(P92:P113)</f>
        <v>0</v>
      </c>
      <c r="Q91" s="220"/>
      <c r="R91" s="221">
        <f>SUM(R92:R113)</f>
        <v>112.04704</v>
      </c>
      <c r="S91" s="220"/>
      <c r="T91" s="222">
        <f>SUM(T92:T113)</f>
        <v>0</v>
      </c>
      <c r="AR91" s="216" t="s">
        <v>78</v>
      </c>
      <c r="AT91" s="223" t="s">
        <v>70</v>
      </c>
      <c r="AU91" s="223" t="s">
        <v>71</v>
      </c>
      <c r="AY91" s="216" t="s">
        <v>196</v>
      </c>
      <c r="BK91" s="224">
        <f>SUM(BK92:BK113)</f>
        <v>0</v>
      </c>
    </row>
    <row r="92" spans="2:65" s="140" customFormat="1" ht="25.5" customHeight="1">
      <c r="B92" s="141"/>
      <c r="C92" s="227" t="s">
        <v>78</v>
      </c>
      <c r="D92" s="227" t="s">
        <v>198</v>
      </c>
      <c r="E92" s="228" t="s">
        <v>253</v>
      </c>
      <c r="F92" s="229" t="s">
        <v>254</v>
      </c>
      <c r="G92" s="230" t="s">
        <v>201</v>
      </c>
      <c r="H92" s="231">
        <v>70</v>
      </c>
      <c r="I92" s="26"/>
      <c r="J92" s="232">
        <f>ROUND(I92*H92,2)</f>
        <v>0</v>
      </c>
      <c r="K92" s="229" t="s">
        <v>202</v>
      </c>
      <c r="L92" s="141"/>
      <c r="M92" s="233" t="s">
        <v>5</v>
      </c>
      <c r="N92" s="234" t="s">
        <v>42</v>
      </c>
      <c r="O92" s="142"/>
      <c r="P92" s="235">
        <f>O92*H92</f>
        <v>0</v>
      </c>
      <c r="Q92" s="235">
        <v>0</v>
      </c>
      <c r="R92" s="235">
        <f>Q92*H92</f>
        <v>0</v>
      </c>
      <c r="S92" s="235">
        <v>0</v>
      </c>
      <c r="T92" s="236">
        <f>S92*H92</f>
        <v>0</v>
      </c>
      <c r="AR92" s="128" t="s">
        <v>203</v>
      </c>
      <c r="AT92" s="128" t="s">
        <v>198</v>
      </c>
      <c r="AU92" s="128" t="s">
        <v>78</v>
      </c>
      <c r="AY92" s="128" t="s">
        <v>196</v>
      </c>
      <c r="BE92" s="237">
        <f>IF(N92="základní",J92,0)</f>
        <v>0</v>
      </c>
      <c r="BF92" s="237">
        <f>IF(N92="snížená",J92,0)</f>
        <v>0</v>
      </c>
      <c r="BG92" s="237">
        <f>IF(N92="zákl. přenesená",J92,0)</f>
        <v>0</v>
      </c>
      <c r="BH92" s="237">
        <f>IF(N92="sníž. přenesená",J92,0)</f>
        <v>0</v>
      </c>
      <c r="BI92" s="237">
        <f>IF(N92="nulová",J92,0)</f>
        <v>0</v>
      </c>
      <c r="BJ92" s="128" t="s">
        <v>78</v>
      </c>
      <c r="BK92" s="237">
        <f>ROUND(I92*H92,2)</f>
        <v>0</v>
      </c>
      <c r="BL92" s="128" t="s">
        <v>203</v>
      </c>
      <c r="BM92" s="128" t="s">
        <v>80</v>
      </c>
    </row>
    <row r="93" spans="2:47" s="140" customFormat="1" ht="256.5">
      <c r="B93" s="141"/>
      <c r="D93" s="238" t="s">
        <v>204</v>
      </c>
      <c r="F93" s="239" t="s">
        <v>239</v>
      </c>
      <c r="I93" s="22"/>
      <c r="L93" s="141"/>
      <c r="M93" s="240"/>
      <c r="N93" s="142"/>
      <c r="O93" s="142"/>
      <c r="P93" s="142"/>
      <c r="Q93" s="142"/>
      <c r="R93" s="142"/>
      <c r="S93" s="142"/>
      <c r="T93" s="241"/>
      <c r="AT93" s="128" t="s">
        <v>204</v>
      </c>
      <c r="AU93" s="128" t="s">
        <v>78</v>
      </c>
    </row>
    <row r="94" spans="2:65" s="140" customFormat="1" ht="38.25" customHeight="1">
      <c r="B94" s="141"/>
      <c r="C94" s="227" t="s">
        <v>80</v>
      </c>
      <c r="D94" s="227" t="s">
        <v>198</v>
      </c>
      <c r="E94" s="228" t="s">
        <v>258</v>
      </c>
      <c r="F94" s="229" t="s">
        <v>259</v>
      </c>
      <c r="G94" s="230" t="s">
        <v>201</v>
      </c>
      <c r="H94" s="231">
        <v>70</v>
      </c>
      <c r="I94" s="26"/>
      <c r="J94" s="232">
        <f>ROUND(I94*H94,2)</f>
        <v>0</v>
      </c>
      <c r="K94" s="229" t="s">
        <v>202</v>
      </c>
      <c r="L94" s="141"/>
      <c r="M94" s="233" t="s">
        <v>5</v>
      </c>
      <c r="N94" s="234" t="s">
        <v>42</v>
      </c>
      <c r="O94" s="142"/>
      <c r="P94" s="235">
        <f>O94*H94</f>
        <v>0</v>
      </c>
      <c r="Q94" s="235">
        <v>0</v>
      </c>
      <c r="R94" s="235">
        <f>Q94*H94</f>
        <v>0</v>
      </c>
      <c r="S94" s="235">
        <v>0</v>
      </c>
      <c r="T94" s="236">
        <f>S94*H94</f>
        <v>0</v>
      </c>
      <c r="AR94" s="128" t="s">
        <v>203</v>
      </c>
      <c r="AT94" s="128" t="s">
        <v>198</v>
      </c>
      <c r="AU94" s="128" t="s">
        <v>78</v>
      </c>
      <c r="AY94" s="128" t="s">
        <v>196</v>
      </c>
      <c r="BE94" s="237">
        <f>IF(N94="základní",J94,0)</f>
        <v>0</v>
      </c>
      <c r="BF94" s="237">
        <f>IF(N94="snížená",J94,0)</f>
        <v>0</v>
      </c>
      <c r="BG94" s="237">
        <f>IF(N94="zákl. přenesená",J94,0)</f>
        <v>0</v>
      </c>
      <c r="BH94" s="237">
        <f>IF(N94="sníž. přenesená",J94,0)</f>
        <v>0</v>
      </c>
      <c r="BI94" s="237">
        <f>IF(N94="nulová",J94,0)</f>
        <v>0</v>
      </c>
      <c r="BJ94" s="128" t="s">
        <v>78</v>
      </c>
      <c r="BK94" s="237">
        <f>ROUND(I94*H94,2)</f>
        <v>0</v>
      </c>
      <c r="BL94" s="128" t="s">
        <v>203</v>
      </c>
      <c r="BM94" s="128" t="s">
        <v>203</v>
      </c>
    </row>
    <row r="95" spans="2:47" s="140" customFormat="1" ht="256.5">
      <c r="B95" s="141"/>
      <c r="D95" s="238" t="s">
        <v>204</v>
      </c>
      <c r="F95" s="239" t="s">
        <v>239</v>
      </c>
      <c r="I95" s="22"/>
      <c r="L95" s="141"/>
      <c r="M95" s="240"/>
      <c r="N95" s="142"/>
      <c r="O95" s="142"/>
      <c r="P95" s="142"/>
      <c r="Q95" s="142"/>
      <c r="R95" s="142"/>
      <c r="S95" s="142"/>
      <c r="T95" s="241"/>
      <c r="AT95" s="128" t="s">
        <v>204</v>
      </c>
      <c r="AU95" s="128" t="s">
        <v>78</v>
      </c>
    </row>
    <row r="96" spans="2:65" s="140" customFormat="1" ht="25.5" customHeight="1">
      <c r="B96" s="141"/>
      <c r="C96" s="227" t="s">
        <v>215</v>
      </c>
      <c r="D96" s="227" t="s">
        <v>198</v>
      </c>
      <c r="E96" s="228" t="s">
        <v>1957</v>
      </c>
      <c r="F96" s="229" t="s">
        <v>1958</v>
      </c>
      <c r="G96" s="230" t="s">
        <v>330</v>
      </c>
      <c r="H96" s="231">
        <v>56</v>
      </c>
      <c r="I96" s="26"/>
      <c r="J96" s="232">
        <f>ROUND(I96*H96,2)</f>
        <v>0</v>
      </c>
      <c r="K96" s="229" t="s">
        <v>202</v>
      </c>
      <c r="L96" s="141"/>
      <c r="M96" s="233" t="s">
        <v>5</v>
      </c>
      <c r="N96" s="234" t="s">
        <v>42</v>
      </c>
      <c r="O96" s="142"/>
      <c r="P96" s="235">
        <f>O96*H96</f>
        <v>0</v>
      </c>
      <c r="Q96" s="235">
        <v>0.00084</v>
      </c>
      <c r="R96" s="235">
        <f>Q96*H96</f>
        <v>0.04704</v>
      </c>
      <c r="S96" s="235">
        <v>0</v>
      </c>
      <c r="T96" s="236">
        <f>S96*H96</f>
        <v>0</v>
      </c>
      <c r="AR96" s="128" t="s">
        <v>203</v>
      </c>
      <c r="AT96" s="128" t="s">
        <v>198</v>
      </c>
      <c r="AU96" s="128" t="s">
        <v>78</v>
      </c>
      <c r="AY96" s="128" t="s">
        <v>196</v>
      </c>
      <c r="BE96" s="237">
        <f>IF(N96="základní",J96,0)</f>
        <v>0</v>
      </c>
      <c r="BF96" s="237">
        <f>IF(N96="snížená",J96,0)</f>
        <v>0</v>
      </c>
      <c r="BG96" s="237">
        <f>IF(N96="zákl. přenesená",J96,0)</f>
        <v>0</v>
      </c>
      <c r="BH96" s="237">
        <f>IF(N96="sníž. přenesená",J96,0)</f>
        <v>0</v>
      </c>
      <c r="BI96" s="237">
        <f>IF(N96="nulová",J96,0)</f>
        <v>0</v>
      </c>
      <c r="BJ96" s="128" t="s">
        <v>78</v>
      </c>
      <c r="BK96" s="237">
        <f>ROUND(I96*H96,2)</f>
        <v>0</v>
      </c>
      <c r="BL96" s="128" t="s">
        <v>203</v>
      </c>
      <c r="BM96" s="128" t="s">
        <v>221</v>
      </c>
    </row>
    <row r="97" spans="2:47" s="140" customFormat="1" ht="189">
      <c r="B97" s="141"/>
      <c r="D97" s="238" t="s">
        <v>204</v>
      </c>
      <c r="F97" s="239" t="s">
        <v>1959</v>
      </c>
      <c r="I97" s="22"/>
      <c r="L97" s="141"/>
      <c r="M97" s="240"/>
      <c r="N97" s="142"/>
      <c r="O97" s="142"/>
      <c r="P97" s="142"/>
      <c r="Q97" s="142"/>
      <c r="R97" s="142"/>
      <c r="S97" s="142"/>
      <c r="T97" s="241"/>
      <c r="AT97" s="128" t="s">
        <v>204</v>
      </c>
      <c r="AU97" s="128" t="s">
        <v>78</v>
      </c>
    </row>
    <row r="98" spans="2:65" s="140" customFormat="1" ht="25.5" customHeight="1">
      <c r="B98" s="141"/>
      <c r="C98" s="227" t="s">
        <v>203</v>
      </c>
      <c r="D98" s="227" t="s">
        <v>198</v>
      </c>
      <c r="E98" s="228" t="s">
        <v>1960</v>
      </c>
      <c r="F98" s="229" t="s">
        <v>1961</v>
      </c>
      <c r="G98" s="230" t="s">
        <v>330</v>
      </c>
      <c r="H98" s="231">
        <v>56</v>
      </c>
      <c r="I98" s="26"/>
      <c r="J98" s="232">
        <f>ROUND(I98*H98,2)</f>
        <v>0</v>
      </c>
      <c r="K98" s="229" t="s">
        <v>202</v>
      </c>
      <c r="L98" s="141"/>
      <c r="M98" s="233" t="s">
        <v>5</v>
      </c>
      <c r="N98" s="234" t="s">
        <v>42</v>
      </c>
      <c r="O98" s="142"/>
      <c r="P98" s="235">
        <f>O98*H98</f>
        <v>0</v>
      </c>
      <c r="Q98" s="235">
        <v>0</v>
      </c>
      <c r="R98" s="235">
        <f>Q98*H98</f>
        <v>0</v>
      </c>
      <c r="S98" s="235">
        <v>0</v>
      </c>
      <c r="T98" s="236">
        <f>S98*H98</f>
        <v>0</v>
      </c>
      <c r="AR98" s="128" t="s">
        <v>203</v>
      </c>
      <c r="AT98" s="128" t="s">
        <v>198</v>
      </c>
      <c r="AU98" s="128" t="s">
        <v>78</v>
      </c>
      <c r="AY98" s="128" t="s">
        <v>196</v>
      </c>
      <c r="BE98" s="237">
        <f>IF(N98="základní",J98,0)</f>
        <v>0</v>
      </c>
      <c r="BF98" s="237">
        <f>IF(N98="snížená",J98,0)</f>
        <v>0</v>
      </c>
      <c r="BG98" s="237">
        <f>IF(N98="zákl. přenesená",J98,0)</f>
        <v>0</v>
      </c>
      <c r="BH98" s="237">
        <f>IF(N98="sníž. přenesená",J98,0)</f>
        <v>0</v>
      </c>
      <c r="BI98" s="237">
        <f>IF(N98="nulová",J98,0)</f>
        <v>0</v>
      </c>
      <c r="BJ98" s="128" t="s">
        <v>78</v>
      </c>
      <c r="BK98" s="237">
        <f>ROUND(I98*H98,2)</f>
        <v>0</v>
      </c>
      <c r="BL98" s="128" t="s">
        <v>203</v>
      </c>
      <c r="BM98" s="128" t="s">
        <v>230</v>
      </c>
    </row>
    <row r="99" spans="2:65" s="140" customFormat="1" ht="38.25" customHeight="1">
      <c r="B99" s="141"/>
      <c r="C99" s="227" t="s">
        <v>224</v>
      </c>
      <c r="D99" s="227" t="s">
        <v>198</v>
      </c>
      <c r="E99" s="228" t="s">
        <v>1962</v>
      </c>
      <c r="F99" s="229" t="s">
        <v>1963</v>
      </c>
      <c r="G99" s="230" t="s">
        <v>201</v>
      </c>
      <c r="H99" s="231">
        <v>56</v>
      </c>
      <c r="I99" s="26"/>
      <c r="J99" s="232">
        <f>ROUND(I99*H99,2)</f>
        <v>0</v>
      </c>
      <c r="K99" s="229" t="s">
        <v>202</v>
      </c>
      <c r="L99" s="141"/>
      <c r="M99" s="233" t="s">
        <v>5</v>
      </c>
      <c r="N99" s="234" t="s">
        <v>42</v>
      </c>
      <c r="O99" s="142"/>
      <c r="P99" s="235">
        <f>O99*H99</f>
        <v>0</v>
      </c>
      <c r="Q99" s="235">
        <v>0</v>
      </c>
      <c r="R99" s="235">
        <f>Q99*H99</f>
        <v>0</v>
      </c>
      <c r="S99" s="235">
        <v>0</v>
      </c>
      <c r="T99" s="236">
        <f>S99*H99</f>
        <v>0</v>
      </c>
      <c r="AR99" s="128" t="s">
        <v>203</v>
      </c>
      <c r="AT99" s="128" t="s">
        <v>198</v>
      </c>
      <c r="AU99" s="128" t="s">
        <v>78</v>
      </c>
      <c r="AY99" s="128" t="s">
        <v>196</v>
      </c>
      <c r="BE99" s="237">
        <f>IF(N99="základní",J99,0)</f>
        <v>0</v>
      </c>
      <c r="BF99" s="237">
        <f>IF(N99="snížená",J99,0)</f>
        <v>0</v>
      </c>
      <c r="BG99" s="237">
        <f>IF(N99="zákl. přenesená",J99,0)</f>
        <v>0</v>
      </c>
      <c r="BH99" s="237">
        <f>IF(N99="sníž. přenesená",J99,0)</f>
        <v>0</v>
      </c>
      <c r="BI99" s="237">
        <f>IF(N99="nulová",J99,0)</f>
        <v>0</v>
      </c>
      <c r="BJ99" s="128" t="s">
        <v>78</v>
      </c>
      <c r="BK99" s="237">
        <f>ROUND(I99*H99,2)</f>
        <v>0</v>
      </c>
      <c r="BL99" s="128" t="s">
        <v>203</v>
      </c>
      <c r="BM99" s="128" t="s">
        <v>238</v>
      </c>
    </row>
    <row r="100" spans="2:47" s="140" customFormat="1" ht="135">
      <c r="B100" s="141"/>
      <c r="D100" s="238" t="s">
        <v>204</v>
      </c>
      <c r="F100" s="239" t="s">
        <v>1964</v>
      </c>
      <c r="I100" s="22"/>
      <c r="L100" s="141"/>
      <c r="M100" s="240"/>
      <c r="N100" s="142"/>
      <c r="O100" s="142"/>
      <c r="P100" s="142"/>
      <c r="Q100" s="142"/>
      <c r="R100" s="142"/>
      <c r="S100" s="142"/>
      <c r="T100" s="241"/>
      <c r="AT100" s="128" t="s">
        <v>204</v>
      </c>
      <c r="AU100" s="128" t="s">
        <v>78</v>
      </c>
    </row>
    <row r="101" spans="2:65" s="140" customFormat="1" ht="16.5" customHeight="1">
      <c r="B101" s="141"/>
      <c r="C101" s="266" t="s">
        <v>221</v>
      </c>
      <c r="D101" s="266" t="s">
        <v>297</v>
      </c>
      <c r="E101" s="267" t="s">
        <v>1965</v>
      </c>
      <c r="F101" s="268" t="s">
        <v>1966</v>
      </c>
      <c r="G101" s="269" t="s">
        <v>285</v>
      </c>
      <c r="H101" s="270">
        <v>112</v>
      </c>
      <c r="I101" s="30"/>
      <c r="J101" s="271">
        <f>ROUND(I101*H101,2)</f>
        <v>0</v>
      </c>
      <c r="K101" s="268" t="s">
        <v>202</v>
      </c>
      <c r="L101" s="272"/>
      <c r="M101" s="273" t="s">
        <v>5</v>
      </c>
      <c r="N101" s="274" t="s">
        <v>42</v>
      </c>
      <c r="O101" s="142"/>
      <c r="P101" s="235">
        <f>O101*H101</f>
        <v>0</v>
      </c>
      <c r="Q101" s="235">
        <v>1</v>
      </c>
      <c r="R101" s="235">
        <f>Q101*H101</f>
        <v>112</v>
      </c>
      <c r="S101" s="235">
        <v>0</v>
      </c>
      <c r="T101" s="236">
        <f>S101*H101</f>
        <v>0</v>
      </c>
      <c r="AR101" s="128" t="s">
        <v>230</v>
      </c>
      <c r="AT101" s="128" t="s">
        <v>297</v>
      </c>
      <c r="AU101" s="128" t="s">
        <v>78</v>
      </c>
      <c r="AY101" s="128" t="s">
        <v>196</v>
      </c>
      <c r="BE101" s="237">
        <f>IF(N101="základní",J101,0)</f>
        <v>0</v>
      </c>
      <c r="BF101" s="237">
        <f>IF(N101="snížená",J101,0)</f>
        <v>0</v>
      </c>
      <c r="BG101" s="237">
        <f>IF(N101="zákl. přenesená",J101,0)</f>
        <v>0</v>
      </c>
      <c r="BH101" s="237">
        <f>IF(N101="sníž. přenesená",J101,0)</f>
        <v>0</v>
      </c>
      <c r="BI101" s="237">
        <f>IF(N101="nulová",J101,0)</f>
        <v>0</v>
      </c>
      <c r="BJ101" s="128" t="s">
        <v>78</v>
      </c>
      <c r="BK101" s="237">
        <f>ROUND(I101*H101,2)</f>
        <v>0</v>
      </c>
      <c r="BL101" s="128" t="s">
        <v>203</v>
      </c>
      <c r="BM101" s="128" t="s">
        <v>1967</v>
      </c>
    </row>
    <row r="102" spans="2:51" s="250" customFormat="1" ht="13.5">
      <c r="B102" s="249"/>
      <c r="D102" s="238" t="s">
        <v>206</v>
      </c>
      <c r="F102" s="252" t="s">
        <v>1968</v>
      </c>
      <c r="H102" s="253">
        <v>112</v>
      </c>
      <c r="I102" s="28"/>
      <c r="L102" s="249"/>
      <c r="M102" s="254"/>
      <c r="N102" s="255"/>
      <c r="O102" s="255"/>
      <c r="P102" s="255"/>
      <c r="Q102" s="255"/>
      <c r="R102" s="255"/>
      <c r="S102" s="255"/>
      <c r="T102" s="256"/>
      <c r="AT102" s="251" t="s">
        <v>206</v>
      </c>
      <c r="AU102" s="251" t="s">
        <v>78</v>
      </c>
      <c r="AV102" s="250" t="s">
        <v>80</v>
      </c>
      <c r="AW102" s="250" t="s">
        <v>6</v>
      </c>
      <c r="AX102" s="250" t="s">
        <v>78</v>
      </c>
      <c r="AY102" s="251" t="s">
        <v>196</v>
      </c>
    </row>
    <row r="103" spans="2:65" s="140" customFormat="1" ht="25.5" customHeight="1">
      <c r="B103" s="141"/>
      <c r="C103" s="227" t="s">
        <v>232</v>
      </c>
      <c r="D103" s="227" t="s">
        <v>198</v>
      </c>
      <c r="E103" s="228" t="s">
        <v>290</v>
      </c>
      <c r="F103" s="229" t="s">
        <v>291</v>
      </c>
      <c r="G103" s="230" t="s">
        <v>201</v>
      </c>
      <c r="H103" s="231">
        <v>56</v>
      </c>
      <c r="I103" s="26"/>
      <c r="J103" s="232">
        <f>ROUND(I103*H103,2)</f>
        <v>0</v>
      </c>
      <c r="K103" s="229" t="s">
        <v>202</v>
      </c>
      <c r="L103" s="141"/>
      <c r="M103" s="233" t="s">
        <v>5</v>
      </c>
      <c r="N103" s="234" t="s">
        <v>42</v>
      </c>
      <c r="O103" s="142"/>
      <c r="P103" s="235">
        <f>O103*H103</f>
        <v>0</v>
      </c>
      <c r="Q103" s="235">
        <v>0</v>
      </c>
      <c r="R103" s="235">
        <f>Q103*H103</f>
        <v>0</v>
      </c>
      <c r="S103" s="235">
        <v>0</v>
      </c>
      <c r="T103" s="236">
        <f>S103*H103</f>
        <v>0</v>
      </c>
      <c r="AR103" s="128" t="s">
        <v>203</v>
      </c>
      <c r="AT103" s="128" t="s">
        <v>198</v>
      </c>
      <c r="AU103" s="128" t="s">
        <v>78</v>
      </c>
      <c r="AY103" s="128" t="s">
        <v>196</v>
      </c>
      <c r="BE103" s="237">
        <f>IF(N103="základní",J103,0)</f>
        <v>0</v>
      </c>
      <c r="BF103" s="237">
        <f>IF(N103="snížená",J103,0)</f>
        <v>0</v>
      </c>
      <c r="BG103" s="237">
        <f>IF(N103="zákl. přenesená",J103,0)</f>
        <v>0</v>
      </c>
      <c r="BH103" s="237">
        <f>IF(N103="sníž. přenesená",J103,0)</f>
        <v>0</v>
      </c>
      <c r="BI103" s="237">
        <f>IF(N103="nulová",J103,0)</f>
        <v>0</v>
      </c>
      <c r="BJ103" s="128" t="s">
        <v>78</v>
      </c>
      <c r="BK103" s="237">
        <f>ROUND(I103*H103,2)</f>
        <v>0</v>
      </c>
      <c r="BL103" s="128" t="s">
        <v>203</v>
      </c>
      <c r="BM103" s="128" t="s">
        <v>248</v>
      </c>
    </row>
    <row r="104" spans="2:47" s="140" customFormat="1" ht="409.5">
      <c r="B104" s="141"/>
      <c r="D104" s="238" t="s">
        <v>204</v>
      </c>
      <c r="F104" s="265" t="s">
        <v>293</v>
      </c>
      <c r="I104" s="22"/>
      <c r="L104" s="141"/>
      <c r="M104" s="240"/>
      <c r="N104" s="142"/>
      <c r="O104" s="142"/>
      <c r="P104" s="142"/>
      <c r="Q104" s="142"/>
      <c r="R104" s="142"/>
      <c r="S104" s="142"/>
      <c r="T104" s="241"/>
      <c r="AT104" s="128" t="s">
        <v>204</v>
      </c>
      <c r="AU104" s="128" t="s">
        <v>78</v>
      </c>
    </row>
    <row r="105" spans="2:65" s="140" customFormat="1" ht="38.25" customHeight="1">
      <c r="B105" s="141"/>
      <c r="C105" s="227" t="s">
        <v>230</v>
      </c>
      <c r="D105" s="227" t="s">
        <v>198</v>
      </c>
      <c r="E105" s="228" t="s">
        <v>1969</v>
      </c>
      <c r="F105" s="229" t="s">
        <v>1970</v>
      </c>
      <c r="G105" s="230" t="s">
        <v>201</v>
      </c>
      <c r="H105" s="231">
        <v>14</v>
      </c>
      <c r="I105" s="26"/>
      <c r="J105" s="232">
        <f>ROUND(I105*H105,2)</f>
        <v>0</v>
      </c>
      <c r="K105" s="229" t="s">
        <v>202</v>
      </c>
      <c r="L105" s="141"/>
      <c r="M105" s="233" t="s">
        <v>5</v>
      </c>
      <c r="N105" s="234" t="s">
        <v>42</v>
      </c>
      <c r="O105" s="142"/>
      <c r="P105" s="235">
        <f>O105*H105</f>
        <v>0</v>
      </c>
      <c r="Q105" s="235">
        <v>0</v>
      </c>
      <c r="R105" s="235">
        <f>Q105*H105</f>
        <v>0</v>
      </c>
      <c r="S105" s="235">
        <v>0</v>
      </c>
      <c r="T105" s="236">
        <f>S105*H105</f>
        <v>0</v>
      </c>
      <c r="AR105" s="128" t="s">
        <v>203</v>
      </c>
      <c r="AT105" s="128" t="s">
        <v>198</v>
      </c>
      <c r="AU105" s="128" t="s">
        <v>78</v>
      </c>
      <c r="AY105" s="128" t="s">
        <v>196</v>
      </c>
      <c r="BE105" s="237">
        <f>IF(N105="základní",J105,0)</f>
        <v>0</v>
      </c>
      <c r="BF105" s="237">
        <f>IF(N105="snížená",J105,0)</f>
        <v>0</v>
      </c>
      <c r="BG105" s="237">
        <f>IF(N105="zákl. přenesená",J105,0)</f>
        <v>0</v>
      </c>
      <c r="BH105" s="237">
        <f>IF(N105="sníž. přenesená",J105,0)</f>
        <v>0</v>
      </c>
      <c r="BI105" s="237">
        <f>IF(N105="nulová",J105,0)</f>
        <v>0</v>
      </c>
      <c r="BJ105" s="128" t="s">
        <v>78</v>
      </c>
      <c r="BK105" s="237">
        <f>ROUND(I105*H105,2)</f>
        <v>0</v>
      </c>
      <c r="BL105" s="128" t="s">
        <v>203</v>
      </c>
      <c r="BM105" s="128" t="s">
        <v>255</v>
      </c>
    </row>
    <row r="106" spans="2:47" s="140" customFormat="1" ht="243">
      <c r="B106" s="141"/>
      <c r="D106" s="238" t="s">
        <v>204</v>
      </c>
      <c r="F106" s="239" t="s">
        <v>264</v>
      </c>
      <c r="I106" s="22"/>
      <c r="L106" s="141"/>
      <c r="M106" s="240"/>
      <c r="N106" s="142"/>
      <c r="O106" s="142"/>
      <c r="P106" s="142"/>
      <c r="Q106" s="142"/>
      <c r="R106" s="142"/>
      <c r="S106" s="142"/>
      <c r="T106" s="241"/>
      <c r="AT106" s="128" t="s">
        <v>204</v>
      </c>
      <c r="AU106" s="128" t="s">
        <v>78</v>
      </c>
    </row>
    <row r="107" spans="2:65" s="140" customFormat="1" ht="51" customHeight="1">
      <c r="B107" s="141"/>
      <c r="C107" s="227" t="s">
        <v>242</v>
      </c>
      <c r="D107" s="227" t="s">
        <v>198</v>
      </c>
      <c r="E107" s="228" t="s">
        <v>1971</v>
      </c>
      <c r="F107" s="229" t="s">
        <v>1972</v>
      </c>
      <c r="G107" s="230" t="s">
        <v>201</v>
      </c>
      <c r="H107" s="231">
        <v>14</v>
      </c>
      <c r="I107" s="26"/>
      <c r="J107" s="232">
        <f>ROUND(I107*H107,2)</f>
        <v>0</v>
      </c>
      <c r="K107" s="229" t="s">
        <v>202</v>
      </c>
      <c r="L107" s="141"/>
      <c r="M107" s="233" t="s">
        <v>5</v>
      </c>
      <c r="N107" s="234" t="s">
        <v>42</v>
      </c>
      <c r="O107" s="142"/>
      <c r="P107" s="235">
        <f>O107*H107</f>
        <v>0</v>
      </c>
      <c r="Q107" s="235">
        <v>0</v>
      </c>
      <c r="R107" s="235">
        <f>Q107*H107</f>
        <v>0</v>
      </c>
      <c r="S107" s="235">
        <v>0</v>
      </c>
      <c r="T107" s="236">
        <f>S107*H107</f>
        <v>0</v>
      </c>
      <c r="AR107" s="128" t="s">
        <v>203</v>
      </c>
      <c r="AT107" s="128" t="s">
        <v>198</v>
      </c>
      <c r="AU107" s="128" t="s">
        <v>78</v>
      </c>
      <c r="AY107" s="128" t="s">
        <v>196</v>
      </c>
      <c r="BE107" s="237">
        <f>IF(N107="základní",J107,0)</f>
        <v>0</v>
      </c>
      <c r="BF107" s="237">
        <f>IF(N107="snížená",J107,0)</f>
        <v>0</v>
      </c>
      <c r="BG107" s="237">
        <f>IF(N107="zákl. přenesená",J107,0)</f>
        <v>0</v>
      </c>
      <c r="BH107" s="237">
        <f>IF(N107="sníž. přenesená",J107,0)</f>
        <v>0</v>
      </c>
      <c r="BI107" s="237">
        <f>IF(N107="nulová",J107,0)</f>
        <v>0</v>
      </c>
      <c r="BJ107" s="128" t="s">
        <v>78</v>
      </c>
      <c r="BK107" s="237">
        <f>ROUND(I107*H107,2)</f>
        <v>0</v>
      </c>
      <c r="BL107" s="128" t="s">
        <v>203</v>
      </c>
      <c r="BM107" s="128" t="s">
        <v>263</v>
      </c>
    </row>
    <row r="108" spans="2:47" s="140" customFormat="1" ht="243">
      <c r="B108" s="141"/>
      <c r="D108" s="238" t="s">
        <v>204</v>
      </c>
      <c r="F108" s="239" t="s">
        <v>264</v>
      </c>
      <c r="I108" s="22"/>
      <c r="L108" s="141"/>
      <c r="M108" s="240"/>
      <c r="N108" s="142"/>
      <c r="O108" s="142"/>
      <c r="P108" s="142"/>
      <c r="Q108" s="142"/>
      <c r="R108" s="142"/>
      <c r="S108" s="142"/>
      <c r="T108" s="241"/>
      <c r="AT108" s="128" t="s">
        <v>204</v>
      </c>
      <c r="AU108" s="128" t="s">
        <v>78</v>
      </c>
    </row>
    <row r="109" spans="2:65" s="140" customFormat="1" ht="16.5" customHeight="1">
      <c r="B109" s="141"/>
      <c r="C109" s="227" t="s">
        <v>238</v>
      </c>
      <c r="D109" s="227" t="s">
        <v>198</v>
      </c>
      <c r="E109" s="228" t="s">
        <v>279</v>
      </c>
      <c r="F109" s="229" t="s">
        <v>280</v>
      </c>
      <c r="G109" s="230" t="s">
        <v>201</v>
      </c>
      <c r="H109" s="231">
        <v>14</v>
      </c>
      <c r="I109" s="26"/>
      <c r="J109" s="232">
        <f>ROUND(I109*H109,2)</f>
        <v>0</v>
      </c>
      <c r="K109" s="229" t="s">
        <v>202</v>
      </c>
      <c r="L109" s="141"/>
      <c r="M109" s="233" t="s">
        <v>5</v>
      </c>
      <c r="N109" s="234" t="s">
        <v>42</v>
      </c>
      <c r="O109" s="142"/>
      <c r="P109" s="235">
        <f>O109*H109</f>
        <v>0</v>
      </c>
      <c r="Q109" s="235">
        <v>0</v>
      </c>
      <c r="R109" s="235">
        <f>Q109*H109</f>
        <v>0</v>
      </c>
      <c r="S109" s="235">
        <v>0</v>
      </c>
      <c r="T109" s="236">
        <f>S109*H109</f>
        <v>0</v>
      </c>
      <c r="AR109" s="128" t="s">
        <v>203</v>
      </c>
      <c r="AT109" s="128" t="s">
        <v>198</v>
      </c>
      <c r="AU109" s="128" t="s">
        <v>78</v>
      </c>
      <c r="AY109" s="128" t="s">
        <v>196</v>
      </c>
      <c r="BE109" s="237">
        <f>IF(N109="základní",J109,0)</f>
        <v>0</v>
      </c>
      <c r="BF109" s="237">
        <f>IF(N109="snížená",J109,0)</f>
        <v>0</v>
      </c>
      <c r="BG109" s="237">
        <f>IF(N109="zákl. přenesená",J109,0)</f>
        <v>0</v>
      </c>
      <c r="BH109" s="237">
        <f>IF(N109="sníž. přenesená",J109,0)</f>
        <v>0</v>
      </c>
      <c r="BI109" s="237">
        <f>IF(N109="nulová",J109,0)</f>
        <v>0</v>
      </c>
      <c r="BJ109" s="128" t="s">
        <v>78</v>
      </c>
      <c r="BK109" s="237">
        <f>ROUND(I109*H109,2)</f>
        <v>0</v>
      </c>
      <c r="BL109" s="128" t="s">
        <v>203</v>
      </c>
      <c r="BM109" s="128" t="s">
        <v>1973</v>
      </c>
    </row>
    <row r="110" spans="2:47" s="140" customFormat="1" ht="378">
      <c r="B110" s="141"/>
      <c r="D110" s="238" t="s">
        <v>204</v>
      </c>
      <c r="F110" s="239" t="s">
        <v>282</v>
      </c>
      <c r="I110" s="22"/>
      <c r="L110" s="141"/>
      <c r="M110" s="240"/>
      <c r="N110" s="142"/>
      <c r="O110" s="142"/>
      <c r="P110" s="142"/>
      <c r="Q110" s="142"/>
      <c r="R110" s="142"/>
      <c r="S110" s="142"/>
      <c r="T110" s="241"/>
      <c r="AT110" s="128" t="s">
        <v>204</v>
      </c>
      <c r="AU110" s="128" t="s">
        <v>78</v>
      </c>
    </row>
    <row r="111" spans="2:65" s="140" customFormat="1" ht="25.5" customHeight="1">
      <c r="B111" s="141"/>
      <c r="C111" s="227" t="s">
        <v>249</v>
      </c>
      <c r="D111" s="227" t="s">
        <v>198</v>
      </c>
      <c r="E111" s="228" t="s">
        <v>283</v>
      </c>
      <c r="F111" s="229" t="s">
        <v>284</v>
      </c>
      <c r="G111" s="230" t="s">
        <v>285</v>
      </c>
      <c r="H111" s="231">
        <v>25.2</v>
      </c>
      <c r="I111" s="26"/>
      <c r="J111" s="232">
        <f>ROUND(I111*H111,2)</f>
        <v>0</v>
      </c>
      <c r="K111" s="229" t="s">
        <v>202</v>
      </c>
      <c r="L111" s="141"/>
      <c r="M111" s="233" t="s">
        <v>5</v>
      </c>
      <c r="N111" s="234" t="s">
        <v>42</v>
      </c>
      <c r="O111" s="142"/>
      <c r="P111" s="235">
        <f>O111*H111</f>
        <v>0</v>
      </c>
      <c r="Q111" s="235">
        <v>0</v>
      </c>
      <c r="R111" s="235">
        <f>Q111*H111</f>
        <v>0</v>
      </c>
      <c r="S111" s="235">
        <v>0</v>
      </c>
      <c r="T111" s="236">
        <f>S111*H111</f>
        <v>0</v>
      </c>
      <c r="AR111" s="128" t="s">
        <v>203</v>
      </c>
      <c r="AT111" s="128" t="s">
        <v>198</v>
      </c>
      <c r="AU111" s="128" t="s">
        <v>78</v>
      </c>
      <c r="AY111" s="128" t="s">
        <v>196</v>
      </c>
      <c r="BE111" s="237">
        <f>IF(N111="základní",J111,0)</f>
        <v>0</v>
      </c>
      <c r="BF111" s="237">
        <f>IF(N111="snížená",J111,0)</f>
        <v>0</v>
      </c>
      <c r="BG111" s="237">
        <f>IF(N111="zákl. přenesená",J111,0)</f>
        <v>0</v>
      </c>
      <c r="BH111" s="237">
        <f>IF(N111="sníž. přenesená",J111,0)</f>
        <v>0</v>
      </c>
      <c r="BI111" s="237">
        <f>IF(N111="nulová",J111,0)</f>
        <v>0</v>
      </c>
      <c r="BJ111" s="128" t="s">
        <v>78</v>
      </c>
      <c r="BK111" s="237">
        <f>ROUND(I111*H111,2)</f>
        <v>0</v>
      </c>
      <c r="BL111" s="128" t="s">
        <v>203</v>
      </c>
      <c r="BM111" s="128" t="s">
        <v>269</v>
      </c>
    </row>
    <row r="112" spans="2:47" s="140" customFormat="1" ht="40.5">
      <c r="B112" s="141"/>
      <c r="D112" s="238" t="s">
        <v>204</v>
      </c>
      <c r="F112" s="239" t="s">
        <v>287</v>
      </c>
      <c r="I112" s="22"/>
      <c r="L112" s="141"/>
      <c r="M112" s="240"/>
      <c r="N112" s="142"/>
      <c r="O112" s="142"/>
      <c r="P112" s="142"/>
      <c r="Q112" s="142"/>
      <c r="R112" s="142"/>
      <c r="S112" s="142"/>
      <c r="T112" s="241"/>
      <c r="AT112" s="128" t="s">
        <v>204</v>
      </c>
      <c r="AU112" s="128" t="s">
        <v>78</v>
      </c>
    </row>
    <row r="113" spans="2:51" s="250" customFormat="1" ht="13.5">
      <c r="B113" s="249"/>
      <c r="D113" s="238" t="s">
        <v>206</v>
      </c>
      <c r="F113" s="252" t="s">
        <v>1974</v>
      </c>
      <c r="H113" s="253">
        <v>25.2</v>
      </c>
      <c r="I113" s="28"/>
      <c r="L113" s="249"/>
      <c r="M113" s="254"/>
      <c r="N113" s="255"/>
      <c r="O113" s="255"/>
      <c r="P113" s="255"/>
      <c r="Q113" s="255"/>
      <c r="R113" s="255"/>
      <c r="S113" s="255"/>
      <c r="T113" s="256"/>
      <c r="AT113" s="251" t="s">
        <v>206</v>
      </c>
      <c r="AU113" s="251" t="s">
        <v>78</v>
      </c>
      <c r="AV113" s="250" t="s">
        <v>80</v>
      </c>
      <c r="AW113" s="250" t="s">
        <v>6</v>
      </c>
      <c r="AX113" s="250" t="s">
        <v>78</v>
      </c>
      <c r="AY113" s="251" t="s">
        <v>196</v>
      </c>
    </row>
    <row r="114" spans="2:63" s="215" customFormat="1" ht="37.35" customHeight="1">
      <c r="B114" s="214"/>
      <c r="D114" s="216" t="s">
        <v>70</v>
      </c>
      <c r="E114" s="217" t="s">
        <v>203</v>
      </c>
      <c r="F114" s="217" t="s">
        <v>500</v>
      </c>
      <c r="I114" s="25"/>
      <c r="J114" s="218">
        <f>BK114</f>
        <v>0</v>
      </c>
      <c r="L114" s="214"/>
      <c r="M114" s="219"/>
      <c r="N114" s="220"/>
      <c r="O114" s="220"/>
      <c r="P114" s="221">
        <f>SUM(P115:P116)</f>
        <v>0</v>
      </c>
      <c r="Q114" s="220"/>
      <c r="R114" s="221">
        <f>SUM(R115:R116)</f>
        <v>0</v>
      </c>
      <c r="S114" s="220"/>
      <c r="T114" s="222">
        <f>SUM(T115:T116)</f>
        <v>0</v>
      </c>
      <c r="AR114" s="216" t="s">
        <v>78</v>
      </c>
      <c r="AT114" s="223" t="s">
        <v>70</v>
      </c>
      <c r="AU114" s="223" t="s">
        <v>71</v>
      </c>
      <c r="AY114" s="216" t="s">
        <v>196</v>
      </c>
      <c r="BK114" s="224">
        <f>SUM(BK115:BK116)</f>
        <v>0</v>
      </c>
    </row>
    <row r="115" spans="2:65" s="140" customFormat="1" ht="25.5" customHeight="1">
      <c r="B115" s="141"/>
      <c r="C115" s="227" t="s">
        <v>248</v>
      </c>
      <c r="D115" s="227" t="s">
        <v>198</v>
      </c>
      <c r="E115" s="228" t="s">
        <v>1975</v>
      </c>
      <c r="F115" s="229" t="s">
        <v>1976</v>
      </c>
      <c r="G115" s="230" t="s">
        <v>201</v>
      </c>
      <c r="H115" s="231">
        <v>20</v>
      </c>
      <c r="I115" s="26"/>
      <c r="J115" s="232">
        <f>ROUND(I115*H115,2)</f>
        <v>0</v>
      </c>
      <c r="K115" s="229" t="s">
        <v>202</v>
      </c>
      <c r="L115" s="141"/>
      <c r="M115" s="233" t="s">
        <v>5</v>
      </c>
      <c r="N115" s="234" t="s">
        <v>42</v>
      </c>
      <c r="O115" s="142"/>
      <c r="P115" s="235">
        <f>O115*H115</f>
        <v>0</v>
      </c>
      <c r="Q115" s="235">
        <v>0</v>
      </c>
      <c r="R115" s="235">
        <f>Q115*H115</f>
        <v>0</v>
      </c>
      <c r="S115" s="235">
        <v>0</v>
      </c>
      <c r="T115" s="236">
        <f>S115*H115</f>
        <v>0</v>
      </c>
      <c r="AR115" s="128" t="s">
        <v>203</v>
      </c>
      <c r="AT115" s="128" t="s">
        <v>198</v>
      </c>
      <c r="AU115" s="128" t="s">
        <v>78</v>
      </c>
      <c r="AY115" s="128" t="s">
        <v>196</v>
      </c>
      <c r="BE115" s="237">
        <f>IF(N115="základní",J115,0)</f>
        <v>0</v>
      </c>
      <c r="BF115" s="237">
        <f>IF(N115="snížená",J115,0)</f>
        <v>0</v>
      </c>
      <c r="BG115" s="237">
        <f>IF(N115="zákl. přenesená",J115,0)</f>
        <v>0</v>
      </c>
      <c r="BH115" s="237">
        <f>IF(N115="sníž. přenesená",J115,0)</f>
        <v>0</v>
      </c>
      <c r="BI115" s="237">
        <f>IF(N115="nulová",J115,0)</f>
        <v>0</v>
      </c>
      <c r="BJ115" s="128" t="s">
        <v>78</v>
      </c>
      <c r="BK115" s="237">
        <f>ROUND(I115*H115,2)</f>
        <v>0</v>
      </c>
      <c r="BL115" s="128" t="s">
        <v>203</v>
      </c>
      <c r="BM115" s="128" t="s">
        <v>274</v>
      </c>
    </row>
    <row r="116" spans="2:47" s="140" customFormat="1" ht="67.5">
      <c r="B116" s="141"/>
      <c r="D116" s="238" t="s">
        <v>204</v>
      </c>
      <c r="F116" s="239" t="s">
        <v>1977</v>
      </c>
      <c r="I116" s="22"/>
      <c r="L116" s="141"/>
      <c r="M116" s="240"/>
      <c r="N116" s="142"/>
      <c r="O116" s="142"/>
      <c r="P116" s="142"/>
      <c r="Q116" s="142"/>
      <c r="R116" s="142"/>
      <c r="S116" s="142"/>
      <c r="T116" s="241"/>
      <c r="AT116" s="128" t="s">
        <v>204</v>
      </c>
      <c r="AU116" s="128" t="s">
        <v>78</v>
      </c>
    </row>
    <row r="117" spans="2:63" s="215" customFormat="1" ht="37.35" customHeight="1">
      <c r="B117" s="214"/>
      <c r="D117" s="216" t="s">
        <v>70</v>
      </c>
      <c r="E117" s="217" t="s">
        <v>230</v>
      </c>
      <c r="F117" s="217" t="s">
        <v>1978</v>
      </c>
      <c r="I117" s="25"/>
      <c r="J117" s="218">
        <f>BK117</f>
        <v>0</v>
      </c>
      <c r="L117" s="214"/>
      <c r="M117" s="219"/>
      <c r="N117" s="220"/>
      <c r="O117" s="220"/>
      <c r="P117" s="221">
        <f>SUM(P118:P158)</f>
        <v>0</v>
      </c>
      <c r="Q117" s="220"/>
      <c r="R117" s="221">
        <f>SUM(R118:R158)</f>
        <v>1.9897300000000004</v>
      </c>
      <c r="S117" s="220"/>
      <c r="T117" s="222">
        <f>SUM(T118:T158)</f>
        <v>0.028</v>
      </c>
      <c r="AR117" s="216" t="s">
        <v>78</v>
      </c>
      <c r="AT117" s="223" t="s">
        <v>70</v>
      </c>
      <c r="AU117" s="223" t="s">
        <v>71</v>
      </c>
      <c r="AY117" s="216" t="s">
        <v>196</v>
      </c>
      <c r="BK117" s="224">
        <f>SUM(BK118:BK158)</f>
        <v>0</v>
      </c>
    </row>
    <row r="118" spans="2:65" s="140" customFormat="1" ht="16.5" customHeight="1">
      <c r="B118" s="141"/>
      <c r="C118" s="227" t="s">
        <v>257</v>
      </c>
      <c r="D118" s="227" t="s">
        <v>198</v>
      </c>
      <c r="E118" s="228" t="s">
        <v>1979</v>
      </c>
      <c r="F118" s="229" t="s">
        <v>1980</v>
      </c>
      <c r="G118" s="230" t="s">
        <v>304</v>
      </c>
      <c r="H118" s="231">
        <v>36</v>
      </c>
      <c r="I118" s="26"/>
      <c r="J118" s="232">
        <f>ROUND(I118*H118,2)</f>
        <v>0</v>
      </c>
      <c r="K118" s="229" t="s">
        <v>202</v>
      </c>
      <c r="L118" s="141"/>
      <c r="M118" s="233" t="s">
        <v>5</v>
      </c>
      <c r="N118" s="234" t="s">
        <v>42</v>
      </c>
      <c r="O118" s="142"/>
      <c r="P118" s="235">
        <f>O118*H118</f>
        <v>0</v>
      </c>
      <c r="Q118" s="235">
        <v>0.00132</v>
      </c>
      <c r="R118" s="235">
        <f>Q118*H118</f>
        <v>0.04752</v>
      </c>
      <c r="S118" s="235">
        <v>0</v>
      </c>
      <c r="T118" s="236">
        <f>S118*H118</f>
        <v>0</v>
      </c>
      <c r="AR118" s="128" t="s">
        <v>203</v>
      </c>
      <c r="AT118" s="128" t="s">
        <v>198</v>
      </c>
      <c r="AU118" s="128" t="s">
        <v>78</v>
      </c>
      <c r="AY118" s="128" t="s">
        <v>196</v>
      </c>
      <c r="BE118" s="237">
        <f>IF(N118="základní",J118,0)</f>
        <v>0</v>
      </c>
      <c r="BF118" s="237">
        <f>IF(N118="snížená",J118,0)</f>
        <v>0</v>
      </c>
      <c r="BG118" s="237">
        <f>IF(N118="zákl. přenesená",J118,0)</f>
        <v>0</v>
      </c>
      <c r="BH118" s="237">
        <f>IF(N118="sníž. přenesená",J118,0)</f>
        <v>0</v>
      </c>
      <c r="BI118" s="237">
        <f>IF(N118="nulová",J118,0)</f>
        <v>0</v>
      </c>
      <c r="BJ118" s="128" t="s">
        <v>78</v>
      </c>
      <c r="BK118" s="237">
        <f>ROUND(I118*H118,2)</f>
        <v>0</v>
      </c>
      <c r="BL118" s="128" t="s">
        <v>203</v>
      </c>
      <c r="BM118" s="128" t="s">
        <v>281</v>
      </c>
    </row>
    <row r="119" spans="2:47" s="140" customFormat="1" ht="67.5">
      <c r="B119" s="141"/>
      <c r="D119" s="238" t="s">
        <v>204</v>
      </c>
      <c r="F119" s="239" t="s">
        <v>1981</v>
      </c>
      <c r="I119" s="22"/>
      <c r="L119" s="141"/>
      <c r="M119" s="240"/>
      <c r="N119" s="142"/>
      <c r="O119" s="142"/>
      <c r="P119" s="142"/>
      <c r="Q119" s="142"/>
      <c r="R119" s="142"/>
      <c r="S119" s="142"/>
      <c r="T119" s="241"/>
      <c r="AT119" s="128" t="s">
        <v>204</v>
      </c>
      <c r="AU119" s="128" t="s">
        <v>78</v>
      </c>
    </row>
    <row r="120" spans="2:65" s="140" customFormat="1" ht="16.5" customHeight="1">
      <c r="B120" s="141"/>
      <c r="C120" s="227" t="s">
        <v>255</v>
      </c>
      <c r="D120" s="227" t="s">
        <v>198</v>
      </c>
      <c r="E120" s="228" t="s">
        <v>1982</v>
      </c>
      <c r="F120" s="229" t="s">
        <v>1983</v>
      </c>
      <c r="G120" s="230" t="s">
        <v>304</v>
      </c>
      <c r="H120" s="231">
        <v>42</v>
      </c>
      <c r="I120" s="26"/>
      <c r="J120" s="232">
        <f>ROUND(I120*H120,2)</f>
        <v>0</v>
      </c>
      <c r="K120" s="229" t="s">
        <v>202</v>
      </c>
      <c r="L120" s="141"/>
      <c r="M120" s="233" t="s">
        <v>5</v>
      </c>
      <c r="N120" s="234" t="s">
        <v>42</v>
      </c>
      <c r="O120" s="142"/>
      <c r="P120" s="235">
        <f>O120*H120</f>
        <v>0</v>
      </c>
      <c r="Q120" s="235">
        <v>0.00182</v>
      </c>
      <c r="R120" s="235">
        <f>Q120*H120</f>
        <v>0.07644</v>
      </c>
      <c r="S120" s="235">
        <v>0</v>
      </c>
      <c r="T120" s="236">
        <f>S120*H120</f>
        <v>0</v>
      </c>
      <c r="AR120" s="128" t="s">
        <v>203</v>
      </c>
      <c r="AT120" s="128" t="s">
        <v>198</v>
      </c>
      <c r="AU120" s="128" t="s">
        <v>78</v>
      </c>
      <c r="AY120" s="128" t="s">
        <v>196</v>
      </c>
      <c r="BE120" s="237">
        <f>IF(N120="základní",J120,0)</f>
        <v>0</v>
      </c>
      <c r="BF120" s="237">
        <f>IF(N120="snížená",J120,0)</f>
        <v>0</v>
      </c>
      <c r="BG120" s="237">
        <f>IF(N120="zákl. přenesená",J120,0)</f>
        <v>0</v>
      </c>
      <c r="BH120" s="237">
        <f>IF(N120="sníž. přenesená",J120,0)</f>
        <v>0</v>
      </c>
      <c r="BI120" s="237">
        <f>IF(N120="nulová",J120,0)</f>
        <v>0</v>
      </c>
      <c r="BJ120" s="128" t="s">
        <v>78</v>
      </c>
      <c r="BK120" s="237">
        <f>ROUND(I120*H120,2)</f>
        <v>0</v>
      </c>
      <c r="BL120" s="128" t="s">
        <v>203</v>
      </c>
      <c r="BM120" s="128" t="s">
        <v>286</v>
      </c>
    </row>
    <row r="121" spans="2:47" s="140" customFormat="1" ht="67.5">
      <c r="B121" s="141"/>
      <c r="D121" s="238" t="s">
        <v>204</v>
      </c>
      <c r="F121" s="239" t="s">
        <v>1981</v>
      </c>
      <c r="I121" s="22"/>
      <c r="L121" s="141"/>
      <c r="M121" s="240"/>
      <c r="N121" s="142"/>
      <c r="O121" s="142"/>
      <c r="P121" s="142"/>
      <c r="Q121" s="142"/>
      <c r="R121" s="142"/>
      <c r="S121" s="142"/>
      <c r="T121" s="241"/>
      <c r="AT121" s="128" t="s">
        <v>204</v>
      </c>
      <c r="AU121" s="128" t="s">
        <v>78</v>
      </c>
    </row>
    <row r="122" spans="2:65" s="140" customFormat="1" ht="16.5" customHeight="1">
      <c r="B122" s="141"/>
      <c r="C122" s="227" t="s">
        <v>11</v>
      </c>
      <c r="D122" s="227" t="s">
        <v>198</v>
      </c>
      <c r="E122" s="228" t="s">
        <v>1984</v>
      </c>
      <c r="F122" s="229" t="s">
        <v>1985</v>
      </c>
      <c r="G122" s="230" t="s">
        <v>304</v>
      </c>
      <c r="H122" s="231">
        <v>64</v>
      </c>
      <c r="I122" s="26"/>
      <c r="J122" s="232">
        <f>ROUND(I122*H122,2)</f>
        <v>0</v>
      </c>
      <c r="K122" s="229" t="s">
        <v>202</v>
      </c>
      <c r="L122" s="141"/>
      <c r="M122" s="233" t="s">
        <v>5</v>
      </c>
      <c r="N122" s="234" t="s">
        <v>42</v>
      </c>
      <c r="O122" s="142"/>
      <c r="P122" s="235">
        <f>O122*H122</f>
        <v>0</v>
      </c>
      <c r="Q122" s="235">
        <v>0.00282</v>
      </c>
      <c r="R122" s="235">
        <f>Q122*H122</f>
        <v>0.18048</v>
      </c>
      <c r="S122" s="235">
        <v>0</v>
      </c>
      <c r="T122" s="236">
        <f>S122*H122</f>
        <v>0</v>
      </c>
      <c r="AR122" s="128" t="s">
        <v>203</v>
      </c>
      <c r="AT122" s="128" t="s">
        <v>198</v>
      </c>
      <c r="AU122" s="128" t="s">
        <v>78</v>
      </c>
      <c r="AY122" s="128" t="s">
        <v>196</v>
      </c>
      <c r="BE122" s="237">
        <f>IF(N122="základní",J122,0)</f>
        <v>0</v>
      </c>
      <c r="BF122" s="237">
        <f>IF(N122="snížená",J122,0)</f>
        <v>0</v>
      </c>
      <c r="BG122" s="237">
        <f>IF(N122="zákl. přenesená",J122,0)</f>
        <v>0</v>
      </c>
      <c r="BH122" s="237">
        <f>IF(N122="sníž. přenesená",J122,0)</f>
        <v>0</v>
      </c>
      <c r="BI122" s="237">
        <f>IF(N122="nulová",J122,0)</f>
        <v>0</v>
      </c>
      <c r="BJ122" s="128" t="s">
        <v>78</v>
      </c>
      <c r="BK122" s="237">
        <f>ROUND(I122*H122,2)</f>
        <v>0</v>
      </c>
      <c r="BL122" s="128" t="s">
        <v>203</v>
      </c>
      <c r="BM122" s="128" t="s">
        <v>292</v>
      </c>
    </row>
    <row r="123" spans="2:47" s="140" customFormat="1" ht="67.5">
      <c r="B123" s="141"/>
      <c r="D123" s="238" t="s">
        <v>204</v>
      </c>
      <c r="F123" s="239" t="s">
        <v>1981</v>
      </c>
      <c r="I123" s="22"/>
      <c r="L123" s="141"/>
      <c r="M123" s="240"/>
      <c r="N123" s="142"/>
      <c r="O123" s="142"/>
      <c r="P123" s="142"/>
      <c r="Q123" s="142"/>
      <c r="R123" s="142"/>
      <c r="S123" s="142"/>
      <c r="T123" s="241"/>
      <c r="AT123" s="128" t="s">
        <v>204</v>
      </c>
      <c r="AU123" s="128" t="s">
        <v>78</v>
      </c>
    </row>
    <row r="124" spans="2:65" s="140" customFormat="1" ht="25.5" customHeight="1">
      <c r="B124" s="141"/>
      <c r="C124" s="227" t="s">
        <v>263</v>
      </c>
      <c r="D124" s="227" t="s">
        <v>198</v>
      </c>
      <c r="E124" s="228" t="s">
        <v>1986</v>
      </c>
      <c r="F124" s="229" t="s">
        <v>1987</v>
      </c>
      <c r="G124" s="230" t="s">
        <v>355</v>
      </c>
      <c r="H124" s="231">
        <v>2</v>
      </c>
      <c r="I124" s="26"/>
      <c r="J124" s="232">
        <f>ROUND(I124*H124,2)</f>
        <v>0</v>
      </c>
      <c r="K124" s="229" t="s">
        <v>202</v>
      </c>
      <c r="L124" s="141"/>
      <c r="M124" s="233" t="s">
        <v>5</v>
      </c>
      <c r="N124" s="234" t="s">
        <v>42</v>
      </c>
      <c r="O124" s="142"/>
      <c r="P124" s="235">
        <f>O124*H124</f>
        <v>0</v>
      </c>
      <c r="Q124" s="235">
        <v>0.0015</v>
      </c>
      <c r="R124" s="235">
        <f>Q124*H124</f>
        <v>0.003</v>
      </c>
      <c r="S124" s="235">
        <v>0</v>
      </c>
      <c r="T124" s="236">
        <f>S124*H124</f>
        <v>0</v>
      </c>
      <c r="AR124" s="128" t="s">
        <v>203</v>
      </c>
      <c r="AT124" s="128" t="s">
        <v>198</v>
      </c>
      <c r="AU124" s="128" t="s">
        <v>78</v>
      </c>
      <c r="AY124" s="128" t="s">
        <v>196</v>
      </c>
      <c r="BE124" s="237">
        <f>IF(N124="základní",J124,0)</f>
        <v>0</v>
      </c>
      <c r="BF124" s="237">
        <f>IF(N124="snížená",J124,0)</f>
        <v>0</v>
      </c>
      <c r="BG124" s="237">
        <f>IF(N124="zákl. přenesená",J124,0)</f>
        <v>0</v>
      </c>
      <c r="BH124" s="237">
        <f>IF(N124="sníž. přenesená",J124,0)</f>
        <v>0</v>
      </c>
      <c r="BI124" s="237">
        <f>IF(N124="nulová",J124,0)</f>
        <v>0</v>
      </c>
      <c r="BJ124" s="128" t="s">
        <v>78</v>
      </c>
      <c r="BK124" s="237">
        <f>ROUND(I124*H124,2)</f>
        <v>0</v>
      </c>
      <c r="BL124" s="128" t="s">
        <v>203</v>
      </c>
      <c r="BM124" s="128" t="s">
        <v>300</v>
      </c>
    </row>
    <row r="125" spans="2:65" s="140" customFormat="1" ht="25.5" customHeight="1">
      <c r="B125" s="141"/>
      <c r="C125" s="227" t="s">
        <v>278</v>
      </c>
      <c r="D125" s="227" t="s">
        <v>198</v>
      </c>
      <c r="E125" s="228" t="s">
        <v>1988</v>
      </c>
      <c r="F125" s="229" t="s">
        <v>1989</v>
      </c>
      <c r="G125" s="230" t="s">
        <v>355</v>
      </c>
      <c r="H125" s="231">
        <v>2</v>
      </c>
      <c r="I125" s="26"/>
      <c r="J125" s="232">
        <f>ROUND(I125*H125,2)</f>
        <v>0</v>
      </c>
      <c r="K125" s="229" t="s">
        <v>5</v>
      </c>
      <c r="L125" s="141"/>
      <c r="M125" s="233" t="s">
        <v>5</v>
      </c>
      <c r="N125" s="234" t="s">
        <v>42</v>
      </c>
      <c r="O125" s="142"/>
      <c r="P125" s="235">
        <f>O125*H125</f>
        <v>0</v>
      </c>
      <c r="Q125" s="235">
        <v>0.0015</v>
      </c>
      <c r="R125" s="235">
        <f>Q125*H125</f>
        <v>0.003</v>
      </c>
      <c r="S125" s="235">
        <v>0</v>
      </c>
      <c r="T125" s="236">
        <f>S125*H125</f>
        <v>0</v>
      </c>
      <c r="AR125" s="128" t="s">
        <v>203</v>
      </c>
      <c r="AT125" s="128" t="s">
        <v>198</v>
      </c>
      <c r="AU125" s="128" t="s">
        <v>78</v>
      </c>
      <c r="AY125" s="128" t="s">
        <v>196</v>
      </c>
      <c r="BE125" s="237">
        <f>IF(N125="základní",J125,0)</f>
        <v>0</v>
      </c>
      <c r="BF125" s="237">
        <f>IF(N125="snížená",J125,0)</f>
        <v>0</v>
      </c>
      <c r="BG125" s="237">
        <f>IF(N125="zákl. přenesená",J125,0)</f>
        <v>0</v>
      </c>
      <c r="BH125" s="237">
        <f>IF(N125="sníž. přenesená",J125,0)</f>
        <v>0</v>
      </c>
      <c r="BI125" s="237">
        <f>IF(N125="nulová",J125,0)</f>
        <v>0</v>
      </c>
      <c r="BJ125" s="128" t="s">
        <v>78</v>
      </c>
      <c r="BK125" s="237">
        <f>ROUND(I125*H125,2)</f>
        <v>0</v>
      </c>
      <c r="BL125" s="128" t="s">
        <v>203</v>
      </c>
      <c r="BM125" s="128" t="s">
        <v>305</v>
      </c>
    </row>
    <row r="126" spans="2:65" s="140" customFormat="1" ht="25.5" customHeight="1">
      <c r="B126" s="141"/>
      <c r="C126" s="227" t="s">
        <v>269</v>
      </c>
      <c r="D126" s="227" t="s">
        <v>198</v>
      </c>
      <c r="E126" s="228" t="s">
        <v>1990</v>
      </c>
      <c r="F126" s="229" t="s">
        <v>1991</v>
      </c>
      <c r="G126" s="230" t="s">
        <v>355</v>
      </c>
      <c r="H126" s="231">
        <v>1</v>
      </c>
      <c r="I126" s="26"/>
      <c r="J126" s="232">
        <f>ROUND(I126*H126,2)</f>
        <v>0</v>
      </c>
      <c r="K126" s="229" t="s">
        <v>202</v>
      </c>
      <c r="L126" s="141"/>
      <c r="M126" s="233" t="s">
        <v>5</v>
      </c>
      <c r="N126" s="234" t="s">
        <v>42</v>
      </c>
      <c r="O126" s="142"/>
      <c r="P126" s="235">
        <f>O126*H126</f>
        <v>0</v>
      </c>
      <c r="Q126" s="235">
        <v>0.21734</v>
      </c>
      <c r="R126" s="235">
        <f>Q126*H126</f>
        <v>0.21734</v>
      </c>
      <c r="S126" s="235">
        <v>0</v>
      </c>
      <c r="T126" s="236">
        <f>S126*H126</f>
        <v>0</v>
      </c>
      <c r="AR126" s="128" t="s">
        <v>203</v>
      </c>
      <c r="AT126" s="128" t="s">
        <v>198</v>
      </c>
      <c r="AU126" s="128" t="s">
        <v>78</v>
      </c>
      <c r="AY126" s="128" t="s">
        <v>196</v>
      </c>
      <c r="BE126" s="237">
        <f>IF(N126="základní",J126,0)</f>
        <v>0</v>
      </c>
      <c r="BF126" s="237">
        <f>IF(N126="snížená",J126,0)</f>
        <v>0</v>
      </c>
      <c r="BG126" s="237">
        <f>IF(N126="zákl. přenesená",J126,0)</f>
        <v>0</v>
      </c>
      <c r="BH126" s="237">
        <f>IF(N126="sníž. přenesená",J126,0)</f>
        <v>0</v>
      </c>
      <c r="BI126" s="237">
        <f>IF(N126="nulová",J126,0)</f>
        <v>0</v>
      </c>
      <c r="BJ126" s="128" t="s">
        <v>78</v>
      </c>
      <c r="BK126" s="237">
        <f>ROUND(I126*H126,2)</f>
        <v>0</v>
      </c>
      <c r="BL126" s="128" t="s">
        <v>203</v>
      </c>
      <c r="BM126" s="128" t="s">
        <v>313</v>
      </c>
    </row>
    <row r="127" spans="2:47" s="140" customFormat="1" ht="216">
      <c r="B127" s="141"/>
      <c r="D127" s="238" t="s">
        <v>204</v>
      </c>
      <c r="F127" s="239" t="s">
        <v>1992</v>
      </c>
      <c r="I127" s="22"/>
      <c r="L127" s="141"/>
      <c r="M127" s="240"/>
      <c r="N127" s="142"/>
      <c r="O127" s="142"/>
      <c r="P127" s="142"/>
      <c r="Q127" s="142"/>
      <c r="R127" s="142"/>
      <c r="S127" s="142"/>
      <c r="T127" s="241"/>
      <c r="AT127" s="128" t="s">
        <v>204</v>
      </c>
      <c r="AU127" s="128" t="s">
        <v>78</v>
      </c>
    </row>
    <row r="128" spans="2:65" s="140" customFormat="1" ht="16.5" customHeight="1">
      <c r="B128" s="141"/>
      <c r="C128" s="266" t="s">
        <v>289</v>
      </c>
      <c r="D128" s="266" t="s">
        <v>297</v>
      </c>
      <c r="E128" s="267" t="s">
        <v>1993</v>
      </c>
      <c r="F128" s="268" t="s">
        <v>1994</v>
      </c>
      <c r="G128" s="269" t="s">
        <v>355</v>
      </c>
      <c r="H128" s="270">
        <v>1</v>
      </c>
      <c r="I128" s="30"/>
      <c r="J128" s="271">
        <f>ROUND(I128*H128,2)</f>
        <v>0</v>
      </c>
      <c r="K128" s="268" t="s">
        <v>202</v>
      </c>
      <c r="L128" s="272"/>
      <c r="M128" s="273" t="s">
        <v>5</v>
      </c>
      <c r="N128" s="274" t="s">
        <v>42</v>
      </c>
      <c r="O128" s="142"/>
      <c r="P128" s="235">
        <f>O128*H128</f>
        <v>0</v>
      </c>
      <c r="Q128" s="235">
        <v>0.196</v>
      </c>
      <c r="R128" s="235">
        <f>Q128*H128</f>
        <v>0.196</v>
      </c>
      <c r="S128" s="235">
        <v>0</v>
      </c>
      <c r="T128" s="236">
        <f>S128*H128</f>
        <v>0</v>
      </c>
      <c r="AR128" s="128" t="s">
        <v>230</v>
      </c>
      <c r="AT128" s="128" t="s">
        <v>297</v>
      </c>
      <c r="AU128" s="128" t="s">
        <v>78</v>
      </c>
      <c r="AY128" s="128" t="s">
        <v>196</v>
      </c>
      <c r="BE128" s="237">
        <f>IF(N128="základní",J128,0)</f>
        <v>0</v>
      </c>
      <c r="BF128" s="237">
        <f>IF(N128="snížená",J128,0)</f>
        <v>0</v>
      </c>
      <c r="BG128" s="237">
        <f>IF(N128="zákl. přenesená",J128,0)</f>
        <v>0</v>
      </c>
      <c r="BH128" s="237">
        <f>IF(N128="sníž. přenesená",J128,0)</f>
        <v>0</v>
      </c>
      <c r="BI128" s="237">
        <f>IF(N128="nulová",J128,0)</f>
        <v>0</v>
      </c>
      <c r="BJ128" s="128" t="s">
        <v>78</v>
      </c>
      <c r="BK128" s="237">
        <f>ROUND(I128*H128,2)</f>
        <v>0</v>
      </c>
      <c r="BL128" s="128" t="s">
        <v>203</v>
      </c>
      <c r="BM128" s="128" t="s">
        <v>1995</v>
      </c>
    </row>
    <row r="129" spans="2:65" s="140" customFormat="1" ht="16.5" customHeight="1">
      <c r="B129" s="141"/>
      <c r="C129" s="227" t="s">
        <v>274</v>
      </c>
      <c r="D129" s="227" t="s">
        <v>198</v>
      </c>
      <c r="E129" s="228" t="s">
        <v>1996</v>
      </c>
      <c r="F129" s="229" t="s">
        <v>1997</v>
      </c>
      <c r="G129" s="230" t="s">
        <v>355</v>
      </c>
      <c r="H129" s="231">
        <v>1</v>
      </c>
      <c r="I129" s="26"/>
      <c r="J129" s="232">
        <f>ROUND(I129*H129,2)</f>
        <v>0</v>
      </c>
      <c r="K129" s="229" t="s">
        <v>5</v>
      </c>
      <c r="L129" s="141"/>
      <c r="M129" s="233" t="s">
        <v>5</v>
      </c>
      <c r="N129" s="234" t="s">
        <v>42</v>
      </c>
      <c r="O129" s="142"/>
      <c r="P129" s="235">
        <f>O129*H129</f>
        <v>0</v>
      </c>
      <c r="Q129" s="235">
        <v>0</v>
      </c>
      <c r="R129" s="235">
        <f>Q129*H129</f>
        <v>0</v>
      </c>
      <c r="S129" s="235">
        <v>0</v>
      </c>
      <c r="T129" s="236">
        <f>S129*H129</f>
        <v>0</v>
      </c>
      <c r="AR129" s="128" t="s">
        <v>203</v>
      </c>
      <c r="AT129" s="128" t="s">
        <v>198</v>
      </c>
      <c r="AU129" s="128" t="s">
        <v>78</v>
      </c>
      <c r="AY129" s="128" t="s">
        <v>196</v>
      </c>
      <c r="BE129" s="237">
        <f>IF(N129="základní",J129,0)</f>
        <v>0</v>
      </c>
      <c r="BF129" s="237">
        <f>IF(N129="snížená",J129,0)</f>
        <v>0</v>
      </c>
      <c r="BG129" s="237">
        <f>IF(N129="zákl. přenesená",J129,0)</f>
        <v>0</v>
      </c>
      <c r="BH129" s="237">
        <f>IF(N129="sníž. přenesená",J129,0)</f>
        <v>0</v>
      </c>
      <c r="BI129" s="237">
        <f>IF(N129="nulová",J129,0)</f>
        <v>0</v>
      </c>
      <c r="BJ129" s="128" t="s">
        <v>78</v>
      </c>
      <c r="BK129" s="237">
        <f>ROUND(I129*H129,2)</f>
        <v>0</v>
      </c>
      <c r="BL129" s="128" t="s">
        <v>203</v>
      </c>
      <c r="BM129" s="128" t="s">
        <v>320</v>
      </c>
    </row>
    <row r="130" spans="2:65" s="140" customFormat="1" ht="25.5" customHeight="1">
      <c r="B130" s="141"/>
      <c r="C130" s="227" t="s">
        <v>10</v>
      </c>
      <c r="D130" s="227" t="s">
        <v>198</v>
      </c>
      <c r="E130" s="228" t="s">
        <v>1998</v>
      </c>
      <c r="F130" s="229" t="s">
        <v>1999</v>
      </c>
      <c r="G130" s="230" t="s">
        <v>355</v>
      </c>
      <c r="H130" s="231">
        <v>6</v>
      </c>
      <c r="I130" s="26"/>
      <c r="J130" s="232">
        <f>ROUND(I130*H130,2)</f>
        <v>0</v>
      </c>
      <c r="K130" s="229" t="s">
        <v>202</v>
      </c>
      <c r="L130" s="141"/>
      <c r="M130" s="233" t="s">
        <v>5</v>
      </c>
      <c r="N130" s="234" t="s">
        <v>42</v>
      </c>
      <c r="O130" s="142"/>
      <c r="P130" s="235">
        <f>O130*H130</f>
        <v>0</v>
      </c>
      <c r="Q130" s="235">
        <v>0.00315</v>
      </c>
      <c r="R130" s="235">
        <f>Q130*H130</f>
        <v>0.0189</v>
      </c>
      <c r="S130" s="235">
        <v>0</v>
      </c>
      <c r="T130" s="236">
        <f>S130*H130</f>
        <v>0</v>
      </c>
      <c r="AR130" s="128" t="s">
        <v>203</v>
      </c>
      <c r="AT130" s="128" t="s">
        <v>198</v>
      </c>
      <c r="AU130" s="128" t="s">
        <v>78</v>
      </c>
      <c r="AY130" s="128" t="s">
        <v>196</v>
      </c>
      <c r="BE130" s="237">
        <f>IF(N130="základní",J130,0)</f>
        <v>0</v>
      </c>
      <c r="BF130" s="237">
        <f>IF(N130="snížená",J130,0)</f>
        <v>0</v>
      </c>
      <c r="BG130" s="237">
        <f>IF(N130="zákl. přenesená",J130,0)</f>
        <v>0</v>
      </c>
      <c r="BH130" s="237">
        <f>IF(N130="sníž. přenesená",J130,0)</f>
        <v>0</v>
      </c>
      <c r="BI130" s="237">
        <f>IF(N130="nulová",J130,0)</f>
        <v>0</v>
      </c>
      <c r="BJ130" s="128" t="s">
        <v>78</v>
      </c>
      <c r="BK130" s="237">
        <f>ROUND(I130*H130,2)</f>
        <v>0</v>
      </c>
      <c r="BL130" s="128" t="s">
        <v>203</v>
      </c>
      <c r="BM130" s="128" t="s">
        <v>2000</v>
      </c>
    </row>
    <row r="131" spans="2:65" s="140" customFormat="1" ht="25.5" customHeight="1">
      <c r="B131" s="141"/>
      <c r="C131" s="227" t="s">
        <v>281</v>
      </c>
      <c r="D131" s="227" t="s">
        <v>198</v>
      </c>
      <c r="E131" s="228" t="s">
        <v>2001</v>
      </c>
      <c r="F131" s="229" t="s">
        <v>2002</v>
      </c>
      <c r="G131" s="230" t="s">
        <v>355</v>
      </c>
      <c r="H131" s="231">
        <v>1</v>
      </c>
      <c r="I131" s="26"/>
      <c r="J131" s="232">
        <f>ROUND(I131*H131,2)</f>
        <v>0</v>
      </c>
      <c r="K131" s="229" t="s">
        <v>202</v>
      </c>
      <c r="L131" s="141"/>
      <c r="M131" s="233" t="s">
        <v>5</v>
      </c>
      <c r="N131" s="234" t="s">
        <v>42</v>
      </c>
      <c r="O131" s="142"/>
      <c r="P131" s="235">
        <f>O131*H131</f>
        <v>0</v>
      </c>
      <c r="Q131" s="235">
        <v>0.01239</v>
      </c>
      <c r="R131" s="235">
        <f>Q131*H131</f>
        <v>0.01239</v>
      </c>
      <c r="S131" s="235">
        <v>0.008</v>
      </c>
      <c r="T131" s="236">
        <f>S131*H131</f>
        <v>0.008</v>
      </c>
      <c r="AR131" s="128" t="s">
        <v>203</v>
      </c>
      <c r="AT131" s="128" t="s">
        <v>198</v>
      </c>
      <c r="AU131" s="128" t="s">
        <v>78</v>
      </c>
      <c r="AY131" s="128" t="s">
        <v>196</v>
      </c>
      <c r="BE131" s="237">
        <f>IF(N131="základní",J131,0)</f>
        <v>0</v>
      </c>
      <c r="BF131" s="237">
        <f>IF(N131="snížená",J131,0)</f>
        <v>0</v>
      </c>
      <c r="BG131" s="237">
        <f>IF(N131="zákl. přenesená",J131,0)</f>
        <v>0</v>
      </c>
      <c r="BH131" s="237">
        <f>IF(N131="sníž. přenesená",J131,0)</f>
        <v>0</v>
      </c>
      <c r="BI131" s="237">
        <f>IF(N131="nulová",J131,0)</f>
        <v>0</v>
      </c>
      <c r="BJ131" s="128" t="s">
        <v>78</v>
      </c>
      <c r="BK131" s="237">
        <f>ROUND(I131*H131,2)</f>
        <v>0</v>
      </c>
      <c r="BL131" s="128" t="s">
        <v>203</v>
      </c>
      <c r="BM131" s="128" t="s">
        <v>2003</v>
      </c>
    </row>
    <row r="132" spans="2:47" s="140" customFormat="1" ht="40.5">
      <c r="B132" s="141"/>
      <c r="D132" s="238" t="s">
        <v>204</v>
      </c>
      <c r="F132" s="239" t="s">
        <v>2004</v>
      </c>
      <c r="I132" s="22"/>
      <c r="L132" s="141"/>
      <c r="M132" s="240"/>
      <c r="N132" s="142"/>
      <c r="O132" s="142"/>
      <c r="P132" s="142"/>
      <c r="Q132" s="142"/>
      <c r="R132" s="142"/>
      <c r="S132" s="142"/>
      <c r="T132" s="241"/>
      <c r="AT132" s="128" t="s">
        <v>204</v>
      </c>
      <c r="AU132" s="128" t="s">
        <v>78</v>
      </c>
    </row>
    <row r="133" spans="2:65" s="140" customFormat="1" ht="25.5" customHeight="1">
      <c r="B133" s="141"/>
      <c r="C133" s="227" t="s">
        <v>306</v>
      </c>
      <c r="D133" s="227" t="s">
        <v>198</v>
      </c>
      <c r="E133" s="228" t="s">
        <v>2005</v>
      </c>
      <c r="F133" s="229" t="s">
        <v>2006</v>
      </c>
      <c r="G133" s="230" t="s">
        <v>355</v>
      </c>
      <c r="H133" s="231">
        <v>5</v>
      </c>
      <c r="I133" s="26"/>
      <c r="J133" s="232">
        <f>ROUND(I133*H133,2)</f>
        <v>0</v>
      </c>
      <c r="K133" s="229" t="s">
        <v>202</v>
      </c>
      <c r="L133" s="141"/>
      <c r="M133" s="233" t="s">
        <v>5</v>
      </c>
      <c r="N133" s="234" t="s">
        <v>42</v>
      </c>
      <c r="O133" s="142"/>
      <c r="P133" s="235">
        <f>O133*H133</f>
        <v>0</v>
      </c>
      <c r="Q133" s="235">
        <v>0.01298</v>
      </c>
      <c r="R133" s="235">
        <f>Q133*H133</f>
        <v>0.0649</v>
      </c>
      <c r="S133" s="235">
        <v>0.004</v>
      </c>
      <c r="T133" s="236">
        <f>S133*H133</f>
        <v>0.02</v>
      </c>
      <c r="AR133" s="128" t="s">
        <v>203</v>
      </c>
      <c r="AT133" s="128" t="s">
        <v>198</v>
      </c>
      <c r="AU133" s="128" t="s">
        <v>78</v>
      </c>
      <c r="AY133" s="128" t="s">
        <v>196</v>
      </c>
      <c r="BE133" s="237">
        <f>IF(N133="základní",J133,0)</f>
        <v>0</v>
      </c>
      <c r="BF133" s="237">
        <f>IF(N133="snížená",J133,0)</f>
        <v>0</v>
      </c>
      <c r="BG133" s="237">
        <f>IF(N133="zákl. přenesená",J133,0)</f>
        <v>0</v>
      </c>
      <c r="BH133" s="237">
        <f>IF(N133="sníž. přenesená",J133,0)</f>
        <v>0</v>
      </c>
      <c r="BI133" s="237">
        <f>IF(N133="nulová",J133,0)</f>
        <v>0</v>
      </c>
      <c r="BJ133" s="128" t="s">
        <v>78</v>
      </c>
      <c r="BK133" s="237">
        <f>ROUND(I133*H133,2)</f>
        <v>0</v>
      </c>
      <c r="BL133" s="128" t="s">
        <v>203</v>
      </c>
      <c r="BM133" s="128" t="s">
        <v>2007</v>
      </c>
    </row>
    <row r="134" spans="2:47" s="140" customFormat="1" ht="40.5">
      <c r="B134" s="141"/>
      <c r="D134" s="238" t="s">
        <v>204</v>
      </c>
      <c r="F134" s="239" t="s">
        <v>2004</v>
      </c>
      <c r="I134" s="22"/>
      <c r="L134" s="141"/>
      <c r="M134" s="240"/>
      <c r="N134" s="142"/>
      <c r="O134" s="142"/>
      <c r="P134" s="142"/>
      <c r="Q134" s="142"/>
      <c r="R134" s="142"/>
      <c r="S134" s="142"/>
      <c r="T134" s="241"/>
      <c r="AT134" s="128" t="s">
        <v>204</v>
      </c>
      <c r="AU134" s="128" t="s">
        <v>78</v>
      </c>
    </row>
    <row r="135" spans="2:65" s="140" customFormat="1" ht="25.5" customHeight="1">
      <c r="B135" s="141"/>
      <c r="C135" s="227" t="s">
        <v>286</v>
      </c>
      <c r="D135" s="227" t="s">
        <v>198</v>
      </c>
      <c r="E135" s="228" t="s">
        <v>2008</v>
      </c>
      <c r="F135" s="229" t="s">
        <v>2009</v>
      </c>
      <c r="G135" s="230" t="s">
        <v>355</v>
      </c>
      <c r="H135" s="231">
        <v>1</v>
      </c>
      <c r="I135" s="26"/>
      <c r="J135" s="232">
        <f>ROUND(I135*H135,2)</f>
        <v>0</v>
      </c>
      <c r="K135" s="229" t="s">
        <v>202</v>
      </c>
      <c r="L135" s="141"/>
      <c r="M135" s="233" t="s">
        <v>5</v>
      </c>
      <c r="N135" s="234" t="s">
        <v>42</v>
      </c>
      <c r="O135" s="142"/>
      <c r="P135" s="235">
        <f>O135*H135</f>
        <v>0</v>
      </c>
      <c r="Q135" s="235">
        <v>0.0066</v>
      </c>
      <c r="R135" s="235">
        <f>Q135*H135</f>
        <v>0.0066</v>
      </c>
      <c r="S135" s="235">
        <v>0</v>
      </c>
      <c r="T135" s="236">
        <f>S135*H135</f>
        <v>0</v>
      </c>
      <c r="AR135" s="128" t="s">
        <v>203</v>
      </c>
      <c r="AT135" s="128" t="s">
        <v>198</v>
      </c>
      <c r="AU135" s="128" t="s">
        <v>78</v>
      </c>
      <c r="AY135" s="128" t="s">
        <v>196</v>
      </c>
      <c r="BE135" s="237">
        <f>IF(N135="základní",J135,0)</f>
        <v>0</v>
      </c>
      <c r="BF135" s="237">
        <f>IF(N135="snížená",J135,0)</f>
        <v>0</v>
      </c>
      <c r="BG135" s="237">
        <f>IF(N135="zákl. přenesená",J135,0)</f>
        <v>0</v>
      </c>
      <c r="BH135" s="237">
        <f>IF(N135="sníž. přenesená",J135,0)</f>
        <v>0</v>
      </c>
      <c r="BI135" s="237">
        <f>IF(N135="nulová",J135,0)</f>
        <v>0</v>
      </c>
      <c r="BJ135" s="128" t="s">
        <v>78</v>
      </c>
      <c r="BK135" s="237">
        <f>ROUND(I135*H135,2)</f>
        <v>0</v>
      </c>
      <c r="BL135" s="128" t="s">
        <v>203</v>
      </c>
      <c r="BM135" s="128" t="s">
        <v>333</v>
      </c>
    </row>
    <row r="136" spans="2:47" s="140" customFormat="1" ht="54">
      <c r="B136" s="141"/>
      <c r="D136" s="238" t="s">
        <v>204</v>
      </c>
      <c r="F136" s="239" t="s">
        <v>2010</v>
      </c>
      <c r="I136" s="22"/>
      <c r="L136" s="141"/>
      <c r="M136" s="240"/>
      <c r="N136" s="142"/>
      <c r="O136" s="142"/>
      <c r="P136" s="142"/>
      <c r="Q136" s="142"/>
      <c r="R136" s="142"/>
      <c r="S136" s="142"/>
      <c r="T136" s="241"/>
      <c r="AT136" s="128" t="s">
        <v>204</v>
      </c>
      <c r="AU136" s="128" t="s">
        <v>78</v>
      </c>
    </row>
    <row r="137" spans="2:65" s="140" customFormat="1" ht="16.5" customHeight="1">
      <c r="B137" s="141"/>
      <c r="C137" s="266" t="s">
        <v>317</v>
      </c>
      <c r="D137" s="266" t="s">
        <v>297</v>
      </c>
      <c r="E137" s="267" t="s">
        <v>2011</v>
      </c>
      <c r="F137" s="268" t="s">
        <v>2012</v>
      </c>
      <c r="G137" s="269" t="s">
        <v>355</v>
      </c>
      <c r="H137" s="270">
        <v>1</v>
      </c>
      <c r="I137" s="30"/>
      <c r="J137" s="271">
        <f>ROUND(I137*H137,2)</f>
        <v>0</v>
      </c>
      <c r="K137" s="268" t="s">
        <v>202</v>
      </c>
      <c r="L137" s="272"/>
      <c r="M137" s="273" t="s">
        <v>5</v>
      </c>
      <c r="N137" s="274" t="s">
        <v>42</v>
      </c>
      <c r="O137" s="142"/>
      <c r="P137" s="235">
        <f>O137*H137</f>
        <v>0</v>
      </c>
      <c r="Q137" s="235">
        <v>0.053</v>
      </c>
      <c r="R137" s="235">
        <f>Q137*H137</f>
        <v>0.053</v>
      </c>
      <c r="S137" s="235">
        <v>0</v>
      </c>
      <c r="T137" s="236">
        <f>S137*H137</f>
        <v>0</v>
      </c>
      <c r="AR137" s="128" t="s">
        <v>230</v>
      </c>
      <c r="AT137" s="128" t="s">
        <v>297</v>
      </c>
      <c r="AU137" s="128" t="s">
        <v>78</v>
      </c>
      <c r="AY137" s="128" t="s">
        <v>196</v>
      </c>
      <c r="BE137" s="237">
        <f>IF(N137="základní",J137,0)</f>
        <v>0</v>
      </c>
      <c r="BF137" s="237">
        <f>IF(N137="snížená",J137,0)</f>
        <v>0</v>
      </c>
      <c r="BG137" s="237">
        <f>IF(N137="zákl. přenesená",J137,0)</f>
        <v>0</v>
      </c>
      <c r="BH137" s="237">
        <f>IF(N137="sníž. přenesená",J137,0)</f>
        <v>0</v>
      </c>
      <c r="BI137" s="237">
        <f>IF(N137="nulová",J137,0)</f>
        <v>0</v>
      </c>
      <c r="BJ137" s="128" t="s">
        <v>78</v>
      </c>
      <c r="BK137" s="237">
        <f>ROUND(I137*H137,2)</f>
        <v>0</v>
      </c>
      <c r="BL137" s="128" t="s">
        <v>203</v>
      </c>
      <c r="BM137" s="128" t="s">
        <v>2013</v>
      </c>
    </row>
    <row r="138" spans="2:65" s="140" customFormat="1" ht="25.5" customHeight="1">
      <c r="B138" s="141"/>
      <c r="C138" s="227" t="s">
        <v>292</v>
      </c>
      <c r="D138" s="227" t="s">
        <v>198</v>
      </c>
      <c r="E138" s="228" t="s">
        <v>2014</v>
      </c>
      <c r="F138" s="229" t="s">
        <v>2015</v>
      </c>
      <c r="G138" s="230" t="s">
        <v>355</v>
      </c>
      <c r="H138" s="231">
        <v>2</v>
      </c>
      <c r="I138" s="26"/>
      <c r="J138" s="232">
        <f>ROUND(I138*H138,2)</f>
        <v>0</v>
      </c>
      <c r="K138" s="229" t="s">
        <v>202</v>
      </c>
      <c r="L138" s="141"/>
      <c r="M138" s="233" t="s">
        <v>5</v>
      </c>
      <c r="N138" s="234" t="s">
        <v>42</v>
      </c>
      <c r="O138" s="142"/>
      <c r="P138" s="235">
        <f>O138*H138</f>
        <v>0</v>
      </c>
      <c r="Q138" s="235">
        <v>0.0066</v>
      </c>
      <c r="R138" s="235">
        <f>Q138*H138</f>
        <v>0.0132</v>
      </c>
      <c r="S138" s="235">
        <v>0</v>
      </c>
      <c r="T138" s="236">
        <f>S138*H138</f>
        <v>0</v>
      </c>
      <c r="AR138" s="128" t="s">
        <v>203</v>
      </c>
      <c r="AT138" s="128" t="s">
        <v>198</v>
      </c>
      <c r="AU138" s="128" t="s">
        <v>78</v>
      </c>
      <c r="AY138" s="128" t="s">
        <v>196</v>
      </c>
      <c r="BE138" s="237">
        <f>IF(N138="základní",J138,0)</f>
        <v>0</v>
      </c>
      <c r="BF138" s="237">
        <f>IF(N138="snížená",J138,0)</f>
        <v>0</v>
      </c>
      <c r="BG138" s="237">
        <f>IF(N138="zákl. přenesená",J138,0)</f>
        <v>0</v>
      </c>
      <c r="BH138" s="237">
        <f>IF(N138="sníž. přenesená",J138,0)</f>
        <v>0</v>
      </c>
      <c r="BI138" s="237">
        <f>IF(N138="nulová",J138,0)</f>
        <v>0</v>
      </c>
      <c r="BJ138" s="128" t="s">
        <v>78</v>
      </c>
      <c r="BK138" s="237">
        <f>ROUND(I138*H138,2)</f>
        <v>0</v>
      </c>
      <c r="BL138" s="128" t="s">
        <v>203</v>
      </c>
      <c r="BM138" s="128" t="s">
        <v>337</v>
      </c>
    </row>
    <row r="139" spans="2:47" s="140" customFormat="1" ht="54">
      <c r="B139" s="141"/>
      <c r="D139" s="238" t="s">
        <v>204</v>
      </c>
      <c r="F139" s="239" t="s">
        <v>2010</v>
      </c>
      <c r="I139" s="22"/>
      <c r="L139" s="141"/>
      <c r="M139" s="240"/>
      <c r="N139" s="142"/>
      <c r="O139" s="142"/>
      <c r="P139" s="142"/>
      <c r="Q139" s="142"/>
      <c r="R139" s="142"/>
      <c r="S139" s="142"/>
      <c r="T139" s="241"/>
      <c r="AT139" s="128" t="s">
        <v>204</v>
      </c>
      <c r="AU139" s="128" t="s">
        <v>78</v>
      </c>
    </row>
    <row r="140" spans="2:65" s="140" customFormat="1" ht="16.5" customHeight="1">
      <c r="B140" s="141"/>
      <c r="C140" s="266" t="s">
        <v>327</v>
      </c>
      <c r="D140" s="266" t="s">
        <v>297</v>
      </c>
      <c r="E140" s="267" t="s">
        <v>2011</v>
      </c>
      <c r="F140" s="268" t="s">
        <v>2012</v>
      </c>
      <c r="G140" s="269" t="s">
        <v>355</v>
      </c>
      <c r="H140" s="270">
        <v>4</v>
      </c>
      <c r="I140" s="30"/>
      <c r="J140" s="271">
        <f>ROUND(I140*H140,2)</f>
        <v>0</v>
      </c>
      <c r="K140" s="268" t="s">
        <v>202</v>
      </c>
      <c r="L140" s="272"/>
      <c r="M140" s="273" t="s">
        <v>5</v>
      </c>
      <c r="N140" s="274" t="s">
        <v>42</v>
      </c>
      <c r="O140" s="142"/>
      <c r="P140" s="235">
        <f>O140*H140</f>
        <v>0</v>
      </c>
      <c r="Q140" s="235">
        <v>0.053</v>
      </c>
      <c r="R140" s="235">
        <f>Q140*H140</f>
        <v>0.212</v>
      </c>
      <c r="S140" s="235">
        <v>0</v>
      </c>
      <c r="T140" s="236">
        <f>S140*H140</f>
        <v>0</v>
      </c>
      <c r="AR140" s="128" t="s">
        <v>230</v>
      </c>
      <c r="AT140" s="128" t="s">
        <v>297</v>
      </c>
      <c r="AU140" s="128" t="s">
        <v>78</v>
      </c>
      <c r="AY140" s="128" t="s">
        <v>196</v>
      </c>
      <c r="BE140" s="237">
        <f>IF(N140="základní",J140,0)</f>
        <v>0</v>
      </c>
      <c r="BF140" s="237">
        <f>IF(N140="snížená",J140,0)</f>
        <v>0</v>
      </c>
      <c r="BG140" s="237">
        <f>IF(N140="zákl. přenesená",J140,0)</f>
        <v>0</v>
      </c>
      <c r="BH140" s="237">
        <f>IF(N140="sníž. přenesená",J140,0)</f>
        <v>0</v>
      </c>
      <c r="BI140" s="237">
        <f>IF(N140="nulová",J140,0)</f>
        <v>0</v>
      </c>
      <c r="BJ140" s="128" t="s">
        <v>78</v>
      </c>
      <c r="BK140" s="237">
        <f>ROUND(I140*H140,2)</f>
        <v>0</v>
      </c>
      <c r="BL140" s="128" t="s">
        <v>203</v>
      </c>
      <c r="BM140" s="128" t="s">
        <v>2016</v>
      </c>
    </row>
    <row r="141" spans="2:65" s="140" customFormat="1" ht="25.5" customHeight="1">
      <c r="B141" s="141"/>
      <c r="C141" s="227" t="s">
        <v>296</v>
      </c>
      <c r="D141" s="227" t="s">
        <v>198</v>
      </c>
      <c r="E141" s="228" t="s">
        <v>2017</v>
      </c>
      <c r="F141" s="229" t="s">
        <v>2018</v>
      </c>
      <c r="G141" s="230" t="s">
        <v>355</v>
      </c>
      <c r="H141" s="231">
        <v>2</v>
      </c>
      <c r="I141" s="26"/>
      <c r="J141" s="232">
        <f>ROUND(I141*H141,2)</f>
        <v>0</v>
      </c>
      <c r="K141" s="229" t="s">
        <v>202</v>
      </c>
      <c r="L141" s="141"/>
      <c r="M141" s="233" t="s">
        <v>5</v>
      </c>
      <c r="N141" s="234" t="s">
        <v>42</v>
      </c>
      <c r="O141" s="142"/>
      <c r="P141" s="235">
        <f>O141*H141</f>
        <v>0</v>
      </c>
      <c r="Q141" s="235">
        <v>0.0066</v>
      </c>
      <c r="R141" s="235">
        <f>Q141*H141</f>
        <v>0.0132</v>
      </c>
      <c r="S141" s="235">
        <v>0</v>
      </c>
      <c r="T141" s="236">
        <f>S141*H141</f>
        <v>0</v>
      </c>
      <c r="AR141" s="128" t="s">
        <v>203</v>
      </c>
      <c r="AT141" s="128" t="s">
        <v>198</v>
      </c>
      <c r="AU141" s="128" t="s">
        <v>78</v>
      </c>
      <c r="AY141" s="128" t="s">
        <v>196</v>
      </c>
      <c r="BE141" s="237">
        <f>IF(N141="základní",J141,0)</f>
        <v>0</v>
      </c>
      <c r="BF141" s="237">
        <f>IF(N141="snížená",J141,0)</f>
        <v>0</v>
      </c>
      <c r="BG141" s="237">
        <f>IF(N141="zákl. přenesená",J141,0)</f>
        <v>0</v>
      </c>
      <c r="BH141" s="237">
        <f>IF(N141="sníž. přenesená",J141,0)</f>
        <v>0</v>
      </c>
      <c r="BI141" s="237">
        <f>IF(N141="nulová",J141,0)</f>
        <v>0</v>
      </c>
      <c r="BJ141" s="128" t="s">
        <v>78</v>
      </c>
      <c r="BK141" s="237">
        <f>ROUND(I141*H141,2)</f>
        <v>0</v>
      </c>
      <c r="BL141" s="128" t="s">
        <v>203</v>
      </c>
      <c r="BM141" s="128" t="s">
        <v>342</v>
      </c>
    </row>
    <row r="142" spans="2:47" s="140" customFormat="1" ht="54">
      <c r="B142" s="141"/>
      <c r="D142" s="238" t="s">
        <v>204</v>
      </c>
      <c r="F142" s="239" t="s">
        <v>2010</v>
      </c>
      <c r="I142" s="22"/>
      <c r="L142" s="141"/>
      <c r="M142" s="240"/>
      <c r="N142" s="142"/>
      <c r="O142" s="142"/>
      <c r="P142" s="142"/>
      <c r="Q142" s="142"/>
      <c r="R142" s="142"/>
      <c r="S142" s="142"/>
      <c r="T142" s="241"/>
      <c r="AT142" s="128" t="s">
        <v>204</v>
      </c>
      <c r="AU142" s="128" t="s">
        <v>78</v>
      </c>
    </row>
    <row r="143" spans="2:65" s="140" customFormat="1" ht="16.5" customHeight="1">
      <c r="B143" s="141"/>
      <c r="C143" s="266" t="s">
        <v>334</v>
      </c>
      <c r="D143" s="266" t="s">
        <v>297</v>
      </c>
      <c r="E143" s="267" t="s">
        <v>2019</v>
      </c>
      <c r="F143" s="268" t="s">
        <v>2020</v>
      </c>
      <c r="G143" s="269" t="s">
        <v>355</v>
      </c>
      <c r="H143" s="270">
        <v>10</v>
      </c>
      <c r="I143" s="30"/>
      <c r="J143" s="271">
        <f>ROUND(I143*H143,2)</f>
        <v>0</v>
      </c>
      <c r="K143" s="268" t="s">
        <v>202</v>
      </c>
      <c r="L143" s="272"/>
      <c r="M143" s="273" t="s">
        <v>5</v>
      </c>
      <c r="N143" s="274" t="s">
        <v>42</v>
      </c>
      <c r="O143" s="142"/>
      <c r="P143" s="235">
        <f>O143*H143</f>
        <v>0</v>
      </c>
      <c r="Q143" s="235">
        <v>0.081</v>
      </c>
      <c r="R143" s="235">
        <f>Q143*H143</f>
        <v>0.81</v>
      </c>
      <c r="S143" s="235">
        <v>0</v>
      </c>
      <c r="T143" s="236">
        <f>S143*H143</f>
        <v>0</v>
      </c>
      <c r="AR143" s="128" t="s">
        <v>230</v>
      </c>
      <c r="AT143" s="128" t="s">
        <v>297</v>
      </c>
      <c r="AU143" s="128" t="s">
        <v>78</v>
      </c>
      <c r="AY143" s="128" t="s">
        <v>196</v>
      </c>
      <c r="BE143" s="237">
        <f>IF(N143="základní",J143,0)</f>
        <v>0</v>
      </c>
      <c r="BF143" s="237">
        <f>IF(N143="snížená",J143,0)</f>
        <v>0</v>
      </c>
      <c r="BG143" s="237">
        <f>IF(N143="zákl. přenesená",J143,0)</f>
        <v>0</v>
      </c>
      <c r="BH143" s="237">
        <f>IF(N143="sníž. přenesená",J143,0)</f>
        <v>0</v>
      </c>
      <c r="BI143" s="237">
        <f>IF(N143="nulová",J143,0)</f>
        <v>0</v>
      </c>
      <c r="BJ143" s="128" t="s">
        <v>78</v>
      </c>
      <c r="BK143" s="237">
        <f>ROUND(I143*H143,2)</f>
        <v>0</v>
      </c>
      <c r="BL143" s="128" t="s">
        <v>203</v>
      </c>
      <c r="BM143" s="128" t="s">
        <v>2021</v>
      </c>
    </row>
    <row r="144" spans="2:65" s="140" customFormat="1" ht="25.5" customHeight="1">
      <c r="B144" s="141"/>
      <c r="C144" s="227" t="s">
        <v>300</v>
      </c>
      <c r="D144" s="227" t="s">
        <v>198</v>
      </c>
      <c r="E144" s="228" t="s">
        <v>2022</v>
      </c>
      <c r="F144" s="229" t="s">
        <v>2023</v>
      </c>
      <c r="G144" s="230" t="s">
        <v>201</v>
      </c>
      <c r="H144" s="231">
        <v>1</v>
      </c>
      <c r="I144" s="26"/>
      <c r="J144" s="232">
        <f>ROUND(I144*H144,2)</f>
        <v>0</v>
      </c>
      <c r="K144" s="229" t="s">
        <v>202</v>
      </c>
      <c r="L144" s="141"/>
      <c r="M144" s="233" t="s">
        <v>5</v>
      </c>
      <c r="N144" s="234" t="s">
        <v>42</v>
      </c>
      <c r="O144" s="142"/>
      <c r="P144" s="235">
        <f>O144*H144</f>
        <v>0</v>
      </c>
      <c r="Q144" s="235">
        <v>0</v>
      </c>
      <c r="R144" s="235">
        <f>Q144*H144</f>
        <v>0</v>
      </c>
      <c r="S144" s="235">
        <v>0</v>
      </c>
      <c r="T144" s="236">
        <f>S144*H144</f>
        <v>0</v>
      </c>
      <c r="AR144" s="128" t="s">
        <v>203</v>
      </c>
      <c r="AT144" s="128" t="s">
        <v>198</v>
      </c>
      <c r="AU144" s="128" t="s">
        <v>78</v>
      </c>
      <c r="AY144" s="128" t="s">
        <v>196</v>
      </c>
      <c r="BE144" s="237">
        <f>IF(N144="základní",J144,0)</f>
        <v>0</v>
      </c>
      <c r="BF144" s="237">
        <f>IF(N144="snížená",J144,0)</f>
        <v>0</v>
      </c>
      <c r="BG144" s="237">
        <f>IF(N144="zákl. přenesená",J144,0)</f>
        <v>0</v>
      </c>
      <c r="BH144" s="237">
        <f>IF(N144="sníž. přenesená",J144,0)</f>
        <v>0</v>
      </c>
      <c r="BI144" s="237">
        <f>IF(N144="nulová",J144,0)</f>
        <v>0</v>
      </c>
      <c r="BJ144" s="128" t="s">
        <v>78</v>
      </c>
      <c r="BK144" s="237">
        <f>ROUND(I144*H144,2)</f>
        <v>0</v>
      </c>
      <c r="BL144" s="128" t="s">
        <v>203</v>
      </c>
      <c r="BM144" s="128" t="s">
        <v>347</v>
      </c>
    </row>
    <row r="145" spans="2:47" s="140" customFormat="1" ht="54">
      <c r="B145" s="141"/>
      <c r="D145" s="238" t="s">
        <v>204</v>
      </c>
      <c r="F145" s="239" t="s">
        <v>2024</v>
      </c>
      <c r="I145" s="22"/>
      <c r="L145" s="141"/>
      <c r="M145" s="240"/>
      <c r="N145" s="142"/>
      <c r="O145" s="142"/>
      <c r="P145" s="142"/>
      <c r="Q145" s="142"/>
      <c r="R145" s="142"/>
      <c r="S145" s="142"/>
      <c r="T145" s="241"/>
      <c r="AT145" s="128" t="s">
        <v>204</v>
      </c>
      <c r="AU145" s="128" t="s">
        <v>78</v>
      </c>
    </row>
    <row r="146" spans="2:65" s="140" customFormat="1" ht="38.25" customHeight="1">
      <c r="B146" s="141"/>
      <c r="C146" s="227" t="s">
        <v>344</v>
      </c>
      <c r="D146" s="227" t="s">
        <v>198</v>
      </c>
      <c r="E146" s="228" t="s">
        <v>2025</v>
      </c>
      <c r="F146" s="229" t="s">
        <v>2026</v>
      </c>
      <c r="G146" s="230" t="s">
        <v>201</v>
      </c>
      <c r="H146" s="231">
        <v>1</v>
      </c>
      <c r="I146" s="26"/>
      <c r="J146" s="232">
        <f>ROUND(I146*H146,2)</f>
        <v>0</v>
      </c>
      <c r="K146" s="229" t="s">
        <v>202</v>
      </c>
      <c r="L146" s="141"/>
      <c r="M146" s="233" t="s">
        <v>5</v>
      </c>
      <c r="N146" s="234" t="s">
        <v>42</v>
      </c>
      <c r="O146" s="142"/>
      <c r="P146" s="235">
        <f>O146*H146</f>
        <v>0</v>
      </c>
      <c r="Q146" s="235">
        <v>0</v>
      </c>
      <c r="R146" s="235">
        <f>Q146*H146</f>
        <v>0</v>
      </c>
      <c r="S146" s="235">
        <v>0</v>
      </c>
      <c r="T146" s="236">
        <f>S146*H146</f>
        <v>0</v>
      </c>
      <c r="AR146" s="128" t="s">
        <v>203</v>
      </c>
      <c r="AT146" s="128" t="s">
        <v>198</v>
      </c>
      <c r="AU146" s="128" t="s">
        <v>78</v>
      </c>
      <c r="AY146" s="128" t="s">
        <v>196</v>
      </c>
      <c r="BE146" s="237">
        <f>IF(N146="základní",J146,0)</f>
        <v>0</v>
      </c>
      <c r="BF146" s="237">
        <f>IF(N146="snížená",J146,0)</f>
        <v>0</v>
      </c>
      <c r="BG146" s="237">
        <f>IF(N146="zákl. přenesená",J146,0)</f>
        <v>0</v>
      </c>
      <c r="BH146" s="237">
        <f>IF(N146="sníž. přenesená",J146,0)</f>
        <v>0</v>
      </c>
      <c r="BI146" s="237">
        <f>IF(N146="nulová",J146,0)</f>
        <v>0</v>
      </c>
      <c r="BJ146" s="128" t="s">
        <v>78</v>
      </c>
      <c r="BK146" s="237">
        <f>ROUND(I146*H146,2)</f>
        <v>0</v>
      </c>
      <c r="BL146" s="128" t="s">
        <v>203</v>
      </c>
      <c r="BM146" s="128" t="s">
        <v>350</v>
      </c>
    </row>
    <row r="147" spans="2:47" s="140" customFormat="1" ht="81">
      <c r="B147" s="141"/>
      <c r="D147" s="238" t="s">
        <v>204</v>
      </c>
      <c r="F147" s="239" t="s">
        <v>2027</v>
      </c>
      <c r="I147" s="22"/>
      <c r="L147" s="141"/>
      <c r="M147" s="240"/>
      <c r="N147" s="142"/>
      <c r="O147" s="142"/>
      <c r="P147" s="142"/>
      <c r="Q147" s="142"/>
      <c r="R147" s="142"/>
      <c r="S147" s="142"/>
      <c r="T147" s="241"/>
      <c r="AT147" s="128" t="s">
        <v>204</v>
      </c>
      <c r="AU147" s="128" t="s">
        <v>78</v>
      </c>
    </row>
    <row r="148" spans="2:65" s="140" customFormat="1" ht="25.5" customHeight="1">
      <c r="B148" s="141"/>
      <c r="C148" s="227" t="s">
        <v>305</v>
      </c>
      <c r="D148" s="227" t="s">
        <v>198</v>
      </c>
      <c r="E148" s="228" t="s">
        <v>2028</v>
      </c>
      <c r="F148" s="229" t="s">
        <v>2029</v>
      </c>
      <c r="G148" s="230" t="s">
        <v>355</v>
      </c>
      <c r="H148" s="231">
        <v>50</v>
      </c>
      <c r="I148" s="26"/>
      <c r="J148" s="232">
        <f>ROUND(I148*H148,2)</f>
        <v>0</v>
      </c>
      <c r="K148" s="229" t="s">
        <v>202</v>
      </c>
      <c r="L148" s="141"/>
      <c r="M148" s="233" t="s">
        <v>5</v>
      </c>
      <c r="N148" s="234" t="s">
        <v>42</v>
      </c>
      <c r="O148" s="142"/>
      <c r="P148" s="235">
        <f>O148*H148</f>
        <v>0</v>
      </c>
      <c r="Q148" s="235">
        <v>0</v>
      </c>
      <c r="R148" s="235">
        <f>Q148*H148</f>
        <v>0</v>
      </c>
      <c r="S148" s="235">
        <v>0</v>
      </c>
      <c r="T148" s="236">
        <f>S148*H148</f>
        <v>0</v>
      </c>
      <c r="AR148" s="128" t="s">
        <v>203</v>
      </c>
      <c r="AT148" s="128" t="s">
        <v>198</v>
      </c>
      <c r="AU148" s="128" t="s">
        <v>78</v>
      </c>
      <c r="AY148" s="128" t="s">
        <v>196</v>
      </c>
      <c r="BE148" s="237">
        <f>IF(N148="základní",J148,0)</f>
        <v>0</v>
      </c>
      <c r="BF148" s="237">
        <f>IF(N148="snížená",J148,0)</f>
        <v>0</v>
      </c>
      <c r="BG148" s="237">
        <f>IF(N148="zákl. přenesená",J148,0)</f>
        <v>0</v>
      </c>
      <c r="BH148" s="237">
        <f>IF(N148="sníž. přenesená",J148,0)</f>
        <v>0</v>
      </c>
      <c r="BI148" s="237">
        <f>IF(N148="nulová",J148,0)</f>
        <v>0</v>
      </c>
      <c r="BJ148" s="128" t="s">
        <v>78</v>
      </c>
      <c r="BK148" s="237">
        <f>ROUND(I148*H148,2)</f>
        <v>0</v>
      </c>
      <c r="BL148" s="128" t="s">
        <v>203</v>
      </c>
      <c r="BM148" s="128" t="s">
        <v>2030</v>
      </c>
    </row>
    <row r="149" spans="2:47" s="140" customFormat="1" ht="40.5">
      <c r="B149" s="141"/>
      <c r="D149" s="238" t="s">
        <v>204</v>
      </c>
      <c r="F149" s="239" t="s">
        <v>2031</v>
      </c>
      <c r="I149" s="22"/>
      <c r="L149" s="141"/>
      <c r="M149" s="240"/>
      <c r="N149" s="142"/>
      <c r="O149" s="142"/>
      <c r="P149" s="142"/>
      <c r="Q149" s="142"/>
      <c r="R149" s="142"/>
      <c r="S149" s="142"/>
      <c r="T149" s="241"/>
      <c r="AT149" s="128" t="s">
        <v>204</v>
      </c>
      <c r="AU149" s="128" t="s">
        <v>78</v>
      </c>
    </row>
    <row r="150" spans="2:65" s="140" customFormat="1" ht="25.5" customHeight="1">
      <c r="B150" s="141"/>
      <c r="C150" s="227" t="s">
        <v>352</v>
      </c>
      <c r="D150" s="227" t="s">
        <v>198</v>
      </c>
      <c r="E150" s="228" t="s">
        <v>2032</v>
      </c>
      <c r="F150" s="229" t="s">
        <v>2033</v>
      </c>
      <c r="G150" s="230" t="s">
        <v>355</v>
      </c>
      <c r="H150" s="231">
        <v>21</v>
      </c>
      <c r="I150" s="26"/>
      <c r="J150" s="232">
        <f>ROUND(I150*H150,2)</f>
        <v>0</v>
      </c>
      <c r="K150" s="229" t="s">
        <v>202</v>
      </c>
      <c r="L150" s="141"/>
      <c r="M150" s="233" t="s">
        <v>5</v>
      </c>
      <c r="N150" s="234" t="s">
        <v>42</v>
      </c>
      <c r="O150" s="142"/>
      <c r="P150" s="235">
        <f>O150*H150</f>
        <v>0</v>
      </c>
      <c r="Q150" s="235">
        <v>1E-05</v>
      </c>
      <c r="R150" s="235">
        <f>Q150*H150</f>
        <v>0.00021</v>
      </c>
      <c r="S150" s="235">
        <v>0</v>
      </c>
      <c r="T150" s="236">
        <f>S150*H150</f>
        <v>0</v>
      </c>
      <c r="AR150" s="128" t="s">
        <v>203</v>
      </c>
      <c r="AT150" s="128" t="s">
        <v>198</v>
      </c>
      <c r="AU150" s="128" t="s">
        <v>78</v>
      </c>
      <c r="AY150" s="128" t="s">
        <v>196</v>
      </c>
      <c r="BE150" s="237">
        <f>IF(N150="základní",J150,0)</f>
        <v>0</v>
      </c>
      <c r="BF150" s="237">
        <f>IF(N150="snížená",J150,0)</f>
        <v>0</v>
      </c>
      <c r="BG150" s="237">
        <f>IF(N150="zákl. přenesená",J150,0)</f>
        <v>0</v>
      </c>
      <c r="BH150" s="237">
        <f>IF(N150="sníž. přenesená",J150,0)</f>
        <v>0</v>
      </c>
      <c r="BI150" s="237">
        <f>IF(N150="nulová",J150,0)</f>
        <v>0</v>
      </c>
      <c r="BJ150" s="128" t="s">
        <v>78</v>
      </c>
      <c r="BK150" s="237">
        <f>ROUND(I150*H150,2)</f>
        <v>0</v>
      </c>
      <c r="BL150" s="128" t="s">
        <v>203</v>
      </c>
      <c r="BM150" s="128" t="s">
        <v>2034</v>
      </c>
    </row>
    <row r="151" spans="2:47" s="140" customFormat="1" ht="40.5">
      <c r="B151" s="141"/>
      <c r="D151" s="238" t="s">
        <v>204</v>
      </c>
      <c r="F151" s="239" t="s">
        <v>2031</v>
      </c>
      <c r="I151" s="22"/>
      <c r="L151" s="141"/>
      <c r="M151" s="240"/>
      <c r="N151" s="142"/>
      <c r="O151" s="142"/>
      <c r="P151" s="142"/>
      <c r="Q151" s="142"/>
      <c r="R151" s="142"/>
      <c r="S151" s="142"/>
      <c r="T151" s="241"/>
      <c r="AT151" s="128" t="s">
        <v>204</v>
      </c>
      <c r="AU151" s="128" t="s">
        <v>78</v>
      </c>
    </row>
    <row r="152" spans="2:65" s="140" customFormat="1" ht="16.5" customHeight="1">
      <c r="B152" s="141"/>
      <c r="C152" s="266" t="s">
        <v>313</v>
      </c>
      <c r="D152" s="266" t="s">
        <v>297</v>
      </c>
      <c r="E152" s="267" t="s">
        <v>2035</v>
      </c>
      <c r="F152" s="268" t="s">
        <v>2036</v>
      </c>
      <c r="G152" s="269" t="s">
        <v>355</v>
      </c>
      <c r="H152" s="270">
        <v>1</v>
      </c>
      <c r="I152" s="30"/>
      <c r="J152" s="271">
        <f aca="true" t="shared" si="0" ref="J152:J158">ROUND(I152*H152,2)</f>
        <v>0</v>
      </c>
      <c r="K152" s="268" t="s">
        <v>202</v>
      </c>
      <c r="L152" s="272"/>
      <c r="M152" s="273" t="s">
        <v>5</v>
      </c>
      <c r="N152" s="274" t="s">
        <v>42</v>
      </c>
      <c r="O152" s="142"/>
      <c r="P152" s="235">
        <f aca="true" t="shared" si="1" ref="P152:P158">O152*H152</f>
        <v>0</v>
      </c>
      <c r="Q152" s="235">
        <v>0.00077</v>
      </c>
      <c r="R152" s="235">
        <f aca="true" t="shared" si="2" ref="R152:R158">Q152*H152</f>
        <v>0.00077</v>
      </c>
      <c r="S152" s="235">
        <v>0</v>
      </c>
      <c r="T152" s="236">
        <f aca="true" t="shared" si="3" ref="T152:T158">S152*H152</f>
        <v>0</v>
      </c>
      <c r="AR152" s="128" t="s">
        <v>230</v>
      </c>
      <c r="AT152" s="128" t="s">
        <v>297</v>
      </c>
      <c r="AU152" s="128" t="s">
        <v>78</v>
      </c>
      <c r="AY152" s="128" t="s">
        <v>196</v>
      </c>
      <c r="BE152" s="237">
        <f aca="true" t="shared" si="4" ref="BE152:BE158">IF(N152="základní",J152,0)</f>
        <v>0</v>
      </c>
      <c r="BF152" s="237">
        <f aca="true" t="shared" si="5" ref="BF152:BF158">IF(N152="snížená",J152,0)</f>
        <v>0</v>
      </c>
      <c r="BG152" s="237">
        <f aca="true" t="shared" si="6" ref="BG152:BG158">IF(N152="zákl. přenesená",J152,0)</f>
        <v>0</v>
      </c>
      <c r="BH152" s="237">
        <f aca="true" t="shared" si="7" ref="BH152:BH158">IF(N152="sníž. přenesená",J152,0)</f>
        <v>0</v>
      </c>
      <c r="BI152" s="237">
        <f aca="true" t="shared" si="8" ref="BI152:BI158">IF(N152="nulová",J152,0)</f>
        <v>0</v>
      </c>
      <c r="BJ152" s="128" t="s">
        <v>78</v>
      </c>
      <c r="BK152" s="237">
        <f aca="true" t="shared" si="9" ref="BK152:BK158">ROUND(I152*H152,2)</f>
        <v>0</v>
      </c>
      <c r="BL152" s="128" t="s">
        <v>203</v>
      </c>
      <c r="BM152" s="128" t="s">
        <v>2037</v>
      </c>
    </row>
    <row r="153" spans="2:65" s="140" customFormat="1" ht="16.5" customHeight="1">
      <c r="B153" s="141"/>
      <c r="C153" s="266" t="s">
        <v>364</v>
      </c>
      <c r="D153" s="266" t="s">
        <v>297</v>
      </c>
      <c r="E153" s="267" t="s">
        <v>2038</v>
      </c>
      <c r="F153" s="268" t="s">
        <v>2039</v>
      </c>
      <c r="G153" s="269" t="s">
        <v>355</v>
      </c>
      <c r="H153" s="270">
        <v>1</v>
      </c>
      <c r="I153" s="30"/>
      <c r="J153" s="271">
        <f t="shared" si="0"/>
        <v>0</v>
      </c>
      <c r="K153" s="268" t="s">
        <v>202</v>
      </c>
      <c r="L153" s="272"/>
      <c r="M153" s="273" t="s">
        <v>5</v>
      </c>
      <c r="N153" s="274" t="s">
        <v>42</v>
      </c>
      <c r="O153" s="142"/>
      <c r="P153" s="235">
        <f t="shared" si="1"/>
        <v>0</v>
      </c>
      <c r="Q153" s="235">
        <v>0.00138</v>
      </c>
      <c r="R153" s="235">
        <f t="shared" si="2"/>
        <v>0.00138</v>
      </c>
      <c r="S153" s="235">
        <v>0</v>
      </c>
      <c r="T153" s="236">
        <f t="shared" si="3"/>
        <v>0</v>
      </c>
      <c r="AR153" s="128" t="s">
        <v>230</v>
      </c>
      <c r="AT153" s="128" t="s">
        <v>297</v>
      </c>
      <c r="AU153" s="128" t="s">
        <v>78</v>
      </c>
      <c r="AY153" s="128" t="s">
        <v>196</v>
      </c>
      <c r="BE153" s="237">
        <f t="shared" si="4"/>
        <v>0</v>
      </c>
      <c r="BF153" s="237">
        <f t="shared" si="5"/>
        <v>0</v>
      </c>
      <c r="BG153" s="237">
        <f t="shared" si="6"/>
        <v>0</v>
      </c>
      <c r="BH153" s="237">
        <f t="shared" si="7"/>
        <v>0</v>
      </c>
      <c r="BI153" s="237">
        <f t="shared" si="8"/>
        <v>0</v>
      </c>
      <c r="BJ153" s="128" t="s">
        <v>78</v>
      </c>
      <c r="BK153" s="237">
        <f t="shared" si="9"/>
        <v>0</v>
      </c>
      <c r="BL153" s="128" t="s">
        <v>203</v>
      </c>
      <c r="BM153" s="128" t="s">
        <v>2040</v>
      </c>
    </row>
    <row r="154" spans="2:65" s="140" customFormat="1" ht="16.5" customHeight="1">
      <c r="B154" s="141"/>
      <c r="C154" s="266" t="s">
        <v>320</v>
      </c>
      <c r="D154" s="266" t="s">
        <v>297</v>
      </c>
      <c r="E154" s="267" t="s">
        <v>2041</v>
      </c>
      <c r="F154" s="268" t="s">
        <v>2042</v>
      </c>
      <c r="G154" s="269" t="s">
        <v>355</v>
      </c>
      <c r="H154" s="270">
        <v>1</v>
      </c>
      <c r="I154" s="30"/>
      <c r="J154" s="271">
        <f t="shared" si="0"/>
        <v>0</v>
      </c>
      <c r="K154" s="268" t="s">
        <v>202</v>
      </c>
      <c r="L154" s="272"/>
      <c r="M154" s="273" t="s">
        <v>5</v>
      </c>
      <c r="N154" s="274" t="s">
        <v>42</v>
      </c>
      <c r="O154" s="142"/>
      <c r="P154" s="235">
        <f t="shared" si="1"/>
        <v>0</v>
      </c>
      <c r="Q154" s="235">
        <v>0.00014</v>
      </c>
      <c r="R154" s="235">
        <f t="shared" si="2"/>
        <v>0.00014</v>
      </c>
      <c r="S154" s="235">
        <v>0</v>
      </c>
      <c r="T154" s="236">
        <f t="shared" si="3"/>
        <v>0</v>
      </c>
      <c r="AR154" s="128" t="s">
        <v>230</v>
      </c>
      <c r="AT154" s="128" t="s">
        <v>297</v>
      </c>
      <c r="AU154" s="128" t="s">
        <v>78</v>
      </c>
      <c r="AY154" s="128" t="s">
        <v>196</v>
      </c>
      <c r="BE154" s="237">
        <f t="shared" si="4"/>
        <v>0</v>
      </c>
      <c r="BF154" s="237">
        <f t="shared" si="5"/>
        <v>0</v>
      </c>
      <c r="BG154" s="237">
        <f t="shared" si="6"/>
        <v>0</v>
      </c>
      <c r="BH154" s="237">
        <f t="shared" si="7"/>
        <v>0</v>
      </c>
      <c r="BI154" s="237">
        <f t="shared" si="8"/>
        <v>0</v>
      </c>
      <c r="BJ154" s="128" t="s">
        <v>78</v>
      </c>
      <c r="BK154" s="237">
        <f t="shared" si="9"/>
        <v>0</v>
      </c>
      <c r="BL154" s="128" t="s">
        <v>203</v>
      </c>
      <c r="BM154" s="128" t="s">
        <v>2043</v>
      </c>
    </row>
    <row r="155" spans="2:65" s="140" customFormat="1" ht="16.5" customHeight="1">
      <c r="B155" s="141"/>
      <c r="C155" s="266" t="s">
        <v>372</v>
      </c>
      <c r="D155" s="266" t="s">
        <v>297</v>
      </c>
      <c r="E155" s="267" t="s">
        <v>2044</v>
      </c>
      <c r="F155" s="268" t="s">
        <v>2045</v>
      </c>
      <c r="G155" s="269" t="s">
        <v>355</v>
      </c>
      <c r="H155" s="270">
        <v>1</v>
      </c>
      <c r="I155" s="30"/>
      <c r="J155" s="271">
        <f t="shared" si="0"/>
        <v>0</v>
      </c>
      <c r="K155" s="268" t="s">
        <v>202</v>
      </c>
      <c r="L155" s="272"/>
      <c r="M155" s="273" t="s">
        <v>5</v>
      </c>
      <c r="N155" s="274" t="s">
        <v>42</v>
      </c>
      <c r="O155" s="142"/>
      <c r="P155" s="235">
        <f t="shared" si="1"/>
        <v>0</v>
      </c>
      <c r="Q155" s="235">
        <v>0.00029</v>
      </c>
      <c r="R155" s="235">
        <f t="shared" si="2"/>
        <v>0.00029</v>
      </c>
      <c r="S155" s="235">
        <v>0</v>
      </c>
      <c r="T155" s="236">
        <f t="shared" si="3"/>
        <v>0</v>
      </c>
      <c r="AR155" s="128" t="s">
        <v>230</v>
      </c>
      <c r="AT155" s="128" t="s">
        <v>297</v>
      </c>
      <c r="AU155" s="128" t="s">
        <v>78</v>
      </c>
      <c r="AY155" s="128" t="s">
        <v>196</v>
      </c>
      <c r="BE155" s="237">
        <f t="shared" si="4"/>
        <v>0</v>
      </c>
      <c r="BF155" s="237">
        <f t="shared" si="5"/>
        <v>0</v>
      </c>
      <c r="BG155" s="237">
        <f t="shared" si="6"/>
        <v>0</v>
      </c>
      <c r="BH155" s="237">
        <f t="shared" si="7"/>
        <v>0</v>
      </c>
      <c r="BI155" s="237">
        <f t="shared" si="8"/>
        <v>0</v>
      </c>
      <c r="BJ155" s="128" t="s">
        <v>78</v>
      </c>
      <c r="BK155" s="237">
        <f t="shared" si="9"/>
        <v>0</v>
      </c>
      <c r="BL155" s="128" t="s">
        <v>203</v>
      </c>
      <c r="BM155" s="128" t="s">
        <v>2046</v>
      </c>
    </row>
    <row r="156" spans="2:65" s="140" customFormat="1" ht="16.5" customHeight="1">
      <c r="B156" s="141"/>
      <c r="C156" s="266" t="s">
        <v>325</v>
      </c>
      <c r="D156" s="266" t="s">
        <v>297</v>
      </c>
      <c r="E156" s="267" t="s">
        <v>2047</v>
      </c>
      <c r="F156" s="268" t="s">
        <v>2048</v>
      </c>
      <c r="G156" s="269" t="s">
        <v>355</v>
      </c>
      <c r="H156" s="270">
        <v>21</v>
      </c>
      <c r="I156" s="30"/>
      <c r="J156" s="271">
        <f t="shared" si="0"/>
        <v>0</v>
      </c>
      <c r="K156" s="268" t="s">
        <v>202</v>
      </c>
      <c r="L156" s="272"/>
      <c r="M156" s="273" t="s">
        <v>5</v>
      </c>
      <c r="N156" s="274" t="s">
        <v>42</v>
      </c>
      <c r="O156" s="142"/>
      <c r="P156" s="235">
        <f t="shared" si="1"/>
        <v>0</v>
      </c>
      <c r="Q156" s="235">
        <v>0.00143</v>
      </c>
      <c r="R156" s="235">
        <f t="shared" si="2"/>
        <v>0.03003</v>
      </c>
      <c r="S156" s="235">
        <v>0</v>
      </c>
      <c r="T156" s="236">
        <f t="shared" si="3"/>
        <v>0</v>
      </c>
      <c r="AR156" s="128" t="s">
        <v>230</v>
      </c>
      <c r="AT156" s="128" t="s">
        <v>297</v>
      </c>
      <c r="AU156" s="128" t="s">
        <v>78</v>
      </c>
      <c r="AY156" s="128" t="s">
        <v>196</v>
      </c>
      <c r="BE156" s="237">
        <f t="shared" si="4"/>
        <v>0</v>
      </c>
      <c r="BF156" s="237">
        <f t="shared" si="5"/>
        <v>0</v>
      </c>
      <c r="BG156" s="237">
        <f t="shared" si="6"/>
        <v>0</v>
      </c>
      <c r="BH156" s="237">
        <f t="shared" si="7"/>
        <v>0</v>
      </c>
      <c r="BI156" s="237">
        <f t="shared" si="8"/>
        <v>0</v>
      </c>
      <c r="BJ156" s="128" t="s">
        <v>78</v>
      </c>
      <c r="BK156" s="237">
        <f t="shared" si="9"/>
        <v>0</v>
      </c>
      <c r="BL156" s="128" t="s">
        <v>203</v>
      </c>
      <c r="BM156" s="128" t="s">
        <v>2049</v>
      </c>
    </row>
    <row r="157" spans="2:65" s="140" customFormat="1" ht="16.5" customHeight="1">
      <c r="B157" s="141"/>
      <c r="C157" s="266" t="s">
        <v>379</v>
      </c>
      <c r="D157" s="266" t="s">
        <v>297</v>
      </c>
      <c r="E157" s="267" t="s">
        <v>2050</v>
      </c>
      <c r="F157" s="268" t="s">
        <v>2051</v>
      </c>
      <c r="G157" s="269" t="s">
        <v>355</v>
      </c>
      <c r="H157" s="270">
        <v>42</v>
      </c>
      <c r="I157" s="30"/>
      <c r="J157" s="271">
        <f t="shared" si="0"/>
        <v>0</v>
      </c>
      <c r="K157" s="268" t="s">
        <v>202</v>
      </c>
      <c r="L157" s="272"/>
      <c r="M157" s="273" t="s">
        <v>5</v>
      </c>
      <c r="N157" s="274" t="s">
        <v>42</v>
      </c>
      <c r="O157" s="142"/>
      <c r="P157" s="235">
        <f t="shared" si="1"/>
        <v>0</v>
      </c>
      <c r="Q157" s="235">
        <v>0.00065</v>
      </c>
      <c r="R157" s="235">
        <f t="shared" si="2"/>
        <v>0.027299999999999998</v>
      </c>
      <c r="S157" s="235">
        <v>0</v>
      </c>
      <c r="T157" s="236">
        <f t="shared" si="3"/>
        <v>0</v>
      </c>
      <c r="AR157" s="128" t="s">
        <v>230</v>
      </c>
      <c r="AT157" s="128" t="s">
        <v>297</v>
      </c>
      <c r="AU157" s="128" t="s">
        <v>78</v>
      </c>
      <c r="AY157" s="128" t="s">
        <v>196</v>
      </c>
      <c r="BE157" s="237">
        <f t="shared" si="4"/>
        <v>0</v>
      </c>
      <c r="BF157" s="237">
        <f t="shared" si="5"/>
        <v>0</v>
      </c>
      <c r="BG157" s="237">
        <f t="shared" si="6"/>
        <v>0</v>
      </c>
      <c r="BH157" s="237">
        <f t="shared" si="7"/>
        <v>0</v>
      </c>
      <c r="BI157" s="237">
        <f t="shared" si="8"/>
        <v>0</v>
      </c>
      <c r="BJ157" s="128" t="s">
        <v>78</v>
      </c>
      <c r="BK157" s="237">
        <f t="shared" si="9"/>
        <v>0</v>
      </c>
      <c r="BL157" s="128" t="s">
        <v>203</v>
      </c>
      <c r="BM157" s="128" t="s">
        <v>2052</v>
      </c>
    </row>
    <row r="158" spans="2:65" s="140" customFormat="1" ht="16.5" customHeight="1">
      <c r="B158" s="141"/>
      <c r="C158" s="266" t="s">
        <v>331</v>
      </c>
      <c r="D158" s="266" t="s">
        <v>297</v>
      </c>
      <c r="E158" s="267" t="s">
        <v>2053</v>
      </c>
      <c r="F158" s="268" t="s">
        <v>2054</v>
      </c>
      <c r="G158" s="269" t="s">
        <v>355</v>
      </c>
      <c r="H158" s="270">
        <v>4</v>
      </c>
      <c r="I158" s="30"/>
      <c r="J158" s="271">
        <f t="shared" si="0"/>
        <v>0</v>
      </c>
      <c r="K158" s="268" t="s">
        <v>202</v>
      </c>
      <c r="L158" s="272"/>
      <c r="M158" s="273" t="s">
        <v>5</v>
      </c>
      <c r="N158" s="274" t="s">
        <v>42</v>
      </c>
      <c r="O158" s="142"/>
      <c r="P158" s="235">
        <f t="shared" si="1"/>
        <v>0</v>
      </c>
      <c r="Q158" s="235">
        <v>0.00041</v>
      </c>
      <c r="R158" s="235">
        <f t="shared" si="2"/>
        <v>0.00164</v>
      </c>
      <c r="S158" s="235">
        <v>0</v>
      </c>
      <c r="T158" s="236">
        <f t="shared" si="3"/>
        <v>0</v>
      </c>
      <c r="AR158" s="128" t="s">
        <v>230</v>
      </c>
      <c r="AT158" s="128" t="s">
        <v>297</v>
      </c>
      <c r="AU158" s="128" t="s">
        <v>78</v>
      </c>
      <c r="AY158" s="128" t="s">
        <v>196</v>
      </c>
      <c r="BE158" s="237">
        <f t="shared" si="4"/>
        <v>0</v>
      </c>
      <c r="BF158" s="237">
        <f t="shared" si="5"/>
        <v>0</v>
      </c>
      <c r="BG158" s="237">
        <f t="shared" si="6"/>
        <v>0</v>
      </c>
      <c r="BH158" s="237">
        <f t="shared" si="7"/>
        <v>0</v>
      </c>
      <c r="BI158" s="237">
        <f t="shared" si="8"/>
        <v>0</v>
      </c>
      <c r="BJ158" s="128" t="s">
        <v>78</v>
      </c>
      <c r="BK158" s="237">
        <f t="shared" si="9"/>
        <v>0</v>
      </c>
      <c r="BL158" s="128" t="s">
        <v>203</v>
      </c>
      <c r="BM158" s="128" t="s">
        <v>2055</v>
      </c>
    </row>
    <row r="159" spans="2:63" s="215" customFormat="1" ht="37.35" customHeight="1">
      <c r="B159" s="214"/>
      <c r="D159" s="216" t="s">
        <v>70</v>
      </c>
      <c r="E159" s="217" t="s">
        <v>631</v>
      </c>
      <c r="F159" s="217" t="s">
        <v>969</v>
      </c>
      <c r="I159" s="25"/>
      <c r="J159" s="218">
        <f>BK159</f>
        <v>0</v>
      </c>
      <c r="L159" s="214"/>
      <c r="M159" s="219"/>
      <c r="N159" s="220"/>
      <c r="O159" s="220"/>
      <c r="P159" s="221">
        <f>SUM(P160:P161)</f>
        <v>0</v>
      </c>
      <c r="Q159" s="220"/>
      <c r="R159" s="221">
        <f>SUM(R160:R161)</f>
        <v>0</v>
      </c>
      <c r="S159" s="220"/>
      <c r="T159" s="222">
        <f>SUM(T160:T161)</f>
        <v>0</v>
      </c>
      <c r="AR159" s="216" t="s">
        <v>78</v>
      </c>
      <c r="AT159" s="223" t="s">
        <v>70</v>
      </c>
      <c r="AU159" s="223" t="s">
        <v>71</v>
      </c>
      <c r="AY159" s="216" t="s">
        <v>196</v>
      </c>
      <c r="BK159" s="224">
        <f>SUM(BK160:BK161)</f>
        <v>0</v>
      </c>
    </row>
    <row r="160" spans="2:65" s="140" customFormat="1" ht="38.25" customHeight="1">
      <c r="B160" s="141"/>
      <c r="C160" s="227" t="s">
        <v>387</v>
      </c>
      <c r="D160" s="227" t="s">
        <v>198</v>
      </c>
      <c r="E160" s="228" t="s">
        <v>2056</v>
      </c>
      <c r="F160" s="229" t="s">
        <v>2057</v>
      </c>
      <c r="G160" s="230" t="s">
        <v>285</v>
      </c>
      <c r="H160" s="231">
        <v>114.037</v>
      </c>
      <c r="I160" s="26"/>
      <c r="J160" s="232">
        <f>ROUND(I160*H160,2)</f>
        <v>0</v>
      </c>
      <c r="K160" s="229" t="s">
        <v>202</v>
      </c>
      <c r="L160" s="141"/>
      <c r="M160" s="233" t="s">
        <v>5</v>
      </c>
      <c r="N160" s="234" t="s">
        <v>42</v>
      </c>
      <c r="O160" s="142"/>
      <c r="P160" s="235">
        <f>O160*H160</f>
        <v>0</v>
      </c>
      <c r="Q160" s="235">
        <v>0</v>
      </c>
      <c r="R160" s="235">
        <f>Q160*H160</f>
        <v>0</v>
      </c>
      <c r="S160" s="235">
        <v>0</v>
      </c>
      <c r="T160" s="236">
        <f>S160*H160</f>
        <v>0</v>
      </c>
      <c r="AR160" s="128" t="s">
        <v>203</v>
      </c>
      <c r="AT160" s="128" t="s">
        <v>198</v>
      </c>
      <c r="AU160" s="128" t="s">
        <v>78</v>
      </c>
      <c r="AY160" s="128" t="s">
        <v>196</v>
      </c>
      <c r="BE160" s="237">
        <f>IF(N160="základní",J160,0)</f>
        <v>0</v>
      </c>
      <c r="BF160" s="237">
        <f>IF(N160="snížená",J160,0)</f>
        <v>0</v>
      </c>
      <c r="BG160" s="237">
        <f>IF(N160="zákl. přenesená",J160,0)</f>
        <v>0</v>
      </c>
      <c r="BH160" s="237">
        <f>IF(N160="sníž. přenesená",J160,0)</f>
        <v>0</v>
      </c>
      <c r="BI160" s="237">
        <f>IF(N160="nulová",J160,0)</f>
        <v>0</v>
      </c>
      <c r="BJ160" s="128" t="s">
        <v>78</v>
      </c>
      <c r="BK160" s="237">
        <f>ROUND(I160*H160,2)</f>
        <v>0</v>
      </c>
      <c r="BL160" s="128" t="s">
        <v>203</v>
      </c>
      <c r="BM160" s="128" t="s">
        <v>385</v>
      </c>
    </row>
    <row r="161" spans="2:47" s="140" customFormat="1" ht="67.5">
      <c r="B161" s="141"/>
      <c r="D161" s="238" t="s">
        <v>204</v>
      </c>
      <c r="F161" s="239" t="s">
        <v>2058</v>
      </c>
      <c r="I161" s="22"/>
      <c r="L161" s="141"/>
      <c r="M161" s="240"/>
      <c r="N161" s="142"/>
      <c r="O161" s="142"/>
      <c r="P161" s="142"/>
      <c r="Q161" s="142"/>
      <c r="R161" s="142"/>
      <c r="S161" s="142"/>
      <c r="T161" s="241"/>
      <c r="AT161" s="128" t="s">
        <v>204</v>
      </c>
      <c r="AU161" s="128" t="s">
        <v>78</v>
      </c>
    </row>
    <row r="162" spans="2:63" s="215" customFormat="1" ht="37.35" customHeight="1">
      <c r="B162" s="214"/>
      <c r="D162" s="216" t="s">
        <v>70</v>
      </c>
      <c r="E162" s="217" t="s">
        <v>2059</v>
      </c>
      <c r="F162" s="217" t="s">
        <v>2060</v>
      </c>
      <c r="I162" s="25"/>
      <c r="J162" s="218">
        <f>BK162</f>
        <v>0</v>
      </c>
      <c r="L162" s="214"/>
      <c r="M162" s="219"/>
      <c r="N162" s="220"/>
      <c r="O162" s="220"/>
      <c r="P162" s="221">
        <f>P163</f>
        <v>0</v>
      </c>
      <c r="Q162" s="220"/>
      <c r="R162" s="221">
        <f>R163</f>
        <v>0</v>
      </c>
      <c r="S162" s="220"/>
      <c r="T162" s="222">
        <f>T163</f>
        <v>0</v>
      </c>
      <c r="AR162" s="216" t="s">
        <v>78</v>
      </c>
      <c r="AT162" s="223" t="s">
        <v>70</v>
      </c>
      <c r="AU162" s="223" t="s">
        <v>71</v>
      </c>
      <c r="AY162" s="216" t="s">
        <v>196</v>
      </c>
      <c r="BK162" s="224">
        <f>BK163</f>
        <v>0</v>
      </c>
    </row>
    <row r="163" spans="2:65" s="140" customFormat="1" ht="16.5" customHeight="1">
      <c r="B163" s="141"/>
      <c r="C163" s="227" t="s">
        <v>333</v>
      </c>
      <c r="D163" s="227" t="s">
        <v>198</v>
      </c>
      <c r="E163" s="228" t="s">
        <v>2061</v>
      </c>
      <c r="F163" s="229" t="s">
        <v>2062</v>
      </c>
      <c r="G163" s="230" t="s">
        <v>916</v>
      </c>
      <c r="H163" s="231">
        <v>1</v>
      </c>
      <c r="I163" s="26"/>
      <c r="J163" s="232">
        <f>ROUND(I163*H163,2)</f>
        <v>0</v>
      </c>
      <c r="K163" s="229" t="s">
        <v>5</v>
      </c>
      <c r="L163" s="141"/>
      <c r="M163" s="233" t="s">
        <v>5</v>
      </c>
      <c r="N163" s="234" t="s">
        <v>42</v>
      </c>
      <c r="O163" s="142"/>
      <c r="P163" s="235">
        <f>O163*H163</f>
        <v>0</v>
      </c>
      <c r="Q163" s="235">
        <v>0</v>
      </c>
      <c r="R163" s="235">
        <f>Q163*H163</f>
        <v>0</v>
      </c>
      <c r="S163" s="235">
        <v>0</v>
      </c>
      <c r="T163" s="236">
        <f>S163*H163</f>
        <v>0</v>
      </c>
      <c r="AR163" s="128" t="s">
        <v>203</v>
      </c>
      <c r="AT163" s="128" t="s">
        <v>198</v>
      </c>
      <c r="AU163" s="128" t="s">
        <v>78</v>
      </c>
      <c r="AY163" s="128" t="s">
        <v>196</v>
      </c>
      <c r="BE163" s="237">
        <f>IF(N163="základní",J163,0)</f>
        <v>0</v>
      </c>
      <c r="BF163" s="237">
        <f>IF(N163="snížená",J163,0)</f>
        <v>0</v>
      </c>
      <c r="BG163" s="237">
        <f>IF(N163="zákl. přenesená",J163,0)</f>
        <v>0</v>
      </c>
      <c r="BH163" s="237">
        <f>IF(N163="sníž. přenesená",J163,0)</f>
        <v>0</v>
      </c>
      <c r="BI163" s="237">
        <f>IF(N163="nulová",J163,0)</f>
        <v>0</v>
      </c>
      <c r="BJ163" s="128" t="s">
        <v>78</v>
      </c>
      <c r="BK163" s="237">
        <f>ROUND(I163*H163,2)</f>
        <v>0</v>
      </c>
      <c r="BL163" s="128" t="s">
        <v>203</v>
      </c>
      <c r="BM163" s="128" t="s">
        <v>390</v>
      </c>
    </row>
    <row r="164" spans="2:63" s="215" customFormat="1" ht="37.35" customHeight="1">
      <c r="B164" s="214"/>
      <c r="D164" s="216" t="s">
        <v>70</v>
      </c>
      <c r="E164" s="217" t="s">
        <v>2063</v>
      </c>
      <c r="F164" s="217" t="s">
        <v>2064</v>
      </c>
      <c r="I164" s="25"/>
      <c r="J164" s="218">
        <f>BK164</f>
        <v>0</v>
      </c>
      <c r="L164" s="214"/>
      <c r="M164" s="219"/>
      <c r="N164" s="220"/>
      <c r="O164" s="220"/>
      <c r="P164" s="221">
        <f>SUM(P165:P201)</f>
        <v>0</v>
      </c>
      <c r="Q164" s="220"/>
      <c r="R164" s="221">
        <f>SUM(R165:R201)</f>
        <v>0.12553000000000003</v>
      </c>
      <c r="S164" s="220"/>
      <c r="T164" s="222">
        <f>SUM(T165:T201)</f>
        <v>0</v>
      </c>
      <c r="AR164" s="216" t="s">
        <v>80</v>
      </c>
      <c r="AT164" s="223" t="s">
        <v>70</v>
      </c>
      <c r="AU164" s="223" t="s">
        <v>71</v>
      </c>
      <c r="AY164" s="216" t="s">
        <v>196</v>
      </c>
      <c r="BK164" s="224">
        <f>SUM(BK165:BK201)</f>
        <v>0</v>
      </c>
    </row>
    <row r="165" spans="2:65" s="140" customFormat="1" ht="16.5" customHeight="1">
      <c r="B165" s="141"/>
      <c r="C165" s="227" t="s">
        <v>394</v>
      </c>
      <c r="D165" s="227" t="s">
        <v>198</v>
      </c>
      <c r="E165" s="228" t="s">
        <v>2065</v>
      </c>
      <c r="F165" s="229" t="s">
        <v>2066</v>
      </c>
      <c r="G165" s="230" t="s">
        <v>355</v>
      </c>
      <c r="H165" s="231">
        <v>4</v>
      </c>
      <c r="I165" s="26"/>
      <c r="J165" s="232">
        <f>ROUND(I165*H165,2)</f>
        <v>0</v>
      </c>
      <c r="K165" s="229" t="s">
        <v>202</v>
      </c>
      <c r="L165" s="141"/>
      <c r="M165" s="233" t="s">
        <v>5</v>
      </c>
      <c r="N165" s="234" t="s">
        <v>42</v>
      </c>
      <c r="O165" s="142"/>
      <c r="P165" s="235">
        <f>O165*H165</f>
        <v>0</v>
      </c>
      <c r="Q165" s="235">
        <v>0.00023</v>
      </c>
      <c r="R165" s="235">
        <f>Q165*H165</f>
        <v>0.00092</v>
      </c>
      <c r="S165" s="235">
        <v>0</v>
      </c>
      <c r="T165" s="236">
        <f>S165*H165</f>
        <v>0</v>
      </c>
      <c r="AR165" s="128" t="s">
        <v>263</v>
      </c>
      <c r="AT165" s="128" t="s">
        <v>198</v>
      </c>
      <c r="AU165" s="128" t="s">
        <v>78</v>
      </c>
      <c r="AY165" s="128" t="s">
        <v>196</v>
      </c>
      <c r="BE165" s="237">
        <f>IF(N165="základní",J165,0)</f>
        <v>0</v>
      </c>
      <c r="BF165" s="237">
        <f>IF(N165="snížená",J165,0)</f>
        <v>0</v>
      </c>
      <c r="BG165" s="237">
        <f>IF(N165="zákl. přenesená",J165,0)</f>
        <v>0</v>
      </c>
      <c r="BH165" s="237">
        <f>IF(N165="sníž. přenesená",J165,0)</f>
        <v>0</v>
      </c>
      <c r="BI165" s="237">
        <f>IF(N165="nulová",J165,0)</f>
        <v>0</v>
      </c>
      <c r="BJ165" s="128" t="s">
        <v>78</v>
      </c>
      <c r="BK165" s="237">
        <f>ROUND(I165*H165,2)</f>
        <v>0</v>
      </c>
      <c r="BL165" s="128" t="s">
        <v>263</v>
      </c>
      <c r="BM165" s="128" t="s">
        <v>400</v>
      </c>
    </row>
    <row r="166" spans="2:47" s="140" customFormat="1" ht="108">
      <c r="B166" s="141"/>
      <c r="D166" s="238" t="s">
        <v>204</v>
      </c>
      <c r="F166" s="239" t="s">
        <v>2067</v>
      </c>
      <c r="I166" s="22"/>
      <c r="L166" s="141"/>
      <c r="M166" s="240"/>
      <c r="N166" s="142"/>
      <c r="O166" s="142"/>
      <c r="P166" s="142"/>
      <c r="Q166" s="142"/>
      <c r="R166" s="142"/>
      <c r="S166" s="142"/>
      <c r="T166" s="241"/>
      <c r="AT166" s="128" t="s">
        <v>204</v>
      </c>
      <c r="AU166" s="128" t="s">
        <v>78</v>
      </c>
    </row>
    <row r="167" spans="2:65" s="140" customFormat="1" ht="16.5" customHeight="1">
      <c r="B167" s="141"/>
      <c r="C167" s="227" t="s">
        <v>337</v>
      </c>
      <c r="D167" s="227" t="s">
        <v>198</v>
      </c>
      <c r="E167" s="228" t="s">
        <v>2068</v>
      </c>
      <c r="F167" s="229" t="s">
        <v>2069</v>
      </c>
      <c r="G167" s="230" t="s">
        <v>355</v>
      </c>
      <c r="H167" s="231">
        <v>1</v>
      </c>
      <c r="I167" s="26"/>
      <c r="J167" s="232">
        <f>ROUND(I167*H167,2)</f>
        <v>0</v>
      </c>
      <c r="K167" s="229" t="s">
        <v>202</v>
      </c>
      <c r="L167" s="141"/>
      <c r="M167" s="233" t="s">
        <v>5</v>
      </c>
      <c r="N167" s="234" t="s">
        <v>42</v>
      </c>
      <c r="O167" s="142"/>
      <c r="P167" s="235">
        <f>O167*H167</f>
        <v>0</v>
      </c>
      <c r="Q167" s="235">
        <v>0.00023</v>
      </c>
      <c r="R167" s="235">
        <f>Q167*H167</f>
        <v>0.00023</v>
      </c>
      <c r="S167" s="235">
        <v>0</v>
      </c>
      <c r="T167" s="236">
        <f>S167*H167</f>
        <v>0</v>
      </c>
      <c r="AR167" s="128" t="s">
        <v>263</v>
      </c>
      <c r="AT167" s="128" t="s">
        <v>198</v>
      </c>
      <c r="AU167" s="128" t="s">
        <v>78</v>
      </c>
      <c r="AY167" s="128" t="s">
        <v>196</v>
      </c>
      <c r="BE167" s="237">
        <f>IF(N167="základní",J167,0)</f>
        <v>0</v>
      </c>
      <c r="BF167" s="237">
        <f>IF(N167="snížená",J167,0)</f>
        <v>0</v>
      </c>
      <c r="BG167" s="237">
        <f>IF(N167="zákl. přenesená",J167,0)</f>
        <v>0</v>
      </c>
      <c r="BH167" s="237">
        <f>IF(N167="sníž. přenesená",J167,0)</f>
        <v>0</v>
      </c>
      <c r="BI167" s="237">
        <f>IF(N167="nulová",J167,0)</f>
        <v>0</v>
      </c>
      <c r="BJ167" s="128" t="s">
        <v>78</v>
      </c>
      <c r="BK167" s="237">
        <f>ROUND(I167*H167,2)</f>
        <v>0</v>
      </c>
      <c r="BL167" s="128" t="s">
        <v>263</v>
      </c>
      <c r="BM167" s="128" t="s">
        <v>405</v>
      </c>
    </row>
    <row r="168" spans="2:47" s="140" customFormat="1" ht="108">
      <c r="B168" s="141"/>
      <c r="D168" s="238" t="s">
        <v>204</v>
      </c>
      <c r="F168" s="239" t="s">
        <v>2067</v>
      </c>
      <c r="I168" s="22"/>
      <c r="L168" s="141"/>
      <c r="M168" s="240"/>
      <c r="N168" s="142"/>
      <c r="O168" s="142"/>
      <c r="P168" s="142"/>
      <c r="Q168" s="142"/>
      <c r="R168" s="142"/>
      <c r="S168" s="142"/>
      <c r="T168" s="241"/>
      <c r="AT168" s="128" t="s">
        <v>204</v>
      </c>
      <c r="AU168" s="128" t="s">
        <v>78</v>
      </c>
    </row>
    <row r="169" spans="2:65" s="140" customFormat="1" ht="25.5" customHeight="1">
      <c r="B169" s="141"/>
      <c r="C169" s="227" t="s">
        <v>402</v>
      </c>
      <c r="D169" s="227" t="s">
        <v>198</v>
      </c>
      <c r="E169" s="228" t="s">
        <v>2070</v>
      </c>
      <c r="F169" s="229" t="s">
        <v>2071</v>
      </c>
      <c r="G169" s="230" t="s">
        <v>355</v>
      </c>
      <c r="H169" s="231">
        <v>1</v>
      </c>
      <c r="I169" s="26"/>
      <c r="J169" s="232">
        <f>ROUND(I169*H169,2)</f>
        <v>0</v>
      </c>
      <c r="K169" s="229" t="s">
        <v>202</v>
      </c>
      <c r="L169" s="141"/>
      <c r="M169" s="233" t="s">
        <v>5</v>
      </c>
      <c r="N169" s="234" t="s">
        <v>42</v>
      </c>
      <c r="O169" s="142"/>
      <c r="P169" s="235">
        <f>O169*H169</f>
        <v>0</v>
      </c>
      <c r="Q169" s="235">
        <v>0.00128</v>
      </c>
      <c r="R169" s="235">
        <f>Q169*H169</f>
        <v>0.00128</v>
      </c>
      <c r="S169" s="235">
        <v>0</v>
      </c>
      <c r="T169" s="236">
        <f>S169*H169</f>
        <v>0</v>
      </c>
      <c r="AR169" s="128" t="s">
        <v>263</v>
      </c>
      <c r="AT169" s="128" t="s">
        <v>198</v>
      </c>
      <c r="AU169" s="128" t="s">
        <v>78</v>
      </c>
      <c r="AY169" s="128" t="s">
        <v>196</v>
      </c>
      <c r="BE169" s="237">
        <f>IF(N169="základní",J169,0)</f>
        <v>0</v>
      </c>
      <c r="BF169" s="237">
        <f>IF(N169="snížená",J169,0)</f>
        <v>0</v>
      </c>
      <c r="BG169" s="237">
        <f>IF(N169="zákl. přenesená",J169,0)</f>
        <v>0</v>
      </c>
      <c r="BH169" s="237">
        <f>IF(N169="sníž. přenesená",J169,0)</f>
        <v>0</v>
      </c>
      <c r="BI169" s="237">
        <f>IF(N169="nulová",J169,0)</f>
        <v>0</v>
      </c>
      <c r="BJ169" s="128" t="s">
        <v>78</v>
      </c>
      <c r="BK169" s="237">
        <f>ROUND(I169*H169,2)</f>
        <v>0</v>
      </c>
      <c r="BL169" s="128" t="s">
        <v>263</v>
      </c>
      <c r="BM169" s="128" t="s">
        <v>408</v>
      </c>
    </row>
    <row r="170" spans="2:47" s="140" customFormat="1" ht="108">
      <c r="B170" s="141"/>
      <c r="D170" s="238" t="s">
        <v>204</v>
      </c>
      <c r="F170" s="239" t="s">
        <v>2067</v>
      </c>
      <c r="I170" s="22"/>
      <c r="L170" s="141"/>
      <c r="M170" s="240"/>
      <c r="N170" s="142"/>
      <c r="O170" s="142"/>
      <c r="P170" s="142"/>
      <c r="Q170" s="142"/>
      <c r="R170" s="142"/>
      <c r="S170" s="142"/>
      <c r="T170" s="241"/>
      <c r="AT170" s="128" t="s">
        <v>204</v>
      </c>
      <c r="AU170" s="128" t="s">
        <v>78</v>
      </c>
    </row>
    <row r="171" spans="2:65" s="140" customFormat="1" ht="25.5" customHeight="1">
      <c r="B171" s="141"/>
      <c r="C171" s="227" t="s">
        <v>342</v>
      </c>
      <c r="D171" s="227" t="s">
        <v>198</v>
      </c>
      <c r="E171" s="228" t="s">
        <v>2072</v>
      </c>
      <c r="F171" s="229" t="s">
        <v>2073</v>
      </c>
      <c r="G171" s="230" t="s">
        <v>304</v>
      </c>
      <c r="H171" s="231">
        <v>12</v>
      </c>
      <c r="I171" s="26"/>
      <c r="J171" s="232">
        <f>ROUND(I171*H171,2)</f>
        <v>0</v>
      </c>
      <c r="K171" s="229" t="s">
        <v>202</v>
      </c>
      <c r="L171" s="141"/>
      <c r="M171" s="233" t="s">
        <v>5</v>
      </c>
      <c r="N171" s="234" t="s">
        <v>42</v>
      </c>
      <c r="O171" s="142"/>
      <c r="P171" s="235">
        <f>O171*H171</f>
        <v>0</v>
      </c>
      <c r="Q171" s="235">
        <v>0.00032</v>
      </c>
      <c r="R171" s="235">
        <f>Q171*H171</f>
        <v>0.0038400000000000005</v>
      </c>
      <c r="S171" s="235">
        <v>0</v>
      </c>
      <c r="T171" s="236">
        <f>S171*H171</f>
        <v>0</v>
      </c>
      <c r="AR171" s="128" t="s">
        <v>263</v>
      </c>
      <c r="AT171" s="128" t="s">
        <v>198</v>
      </c>
      <c r="AU171" s="128" t="s">
        <v>78</v>
      </c>
      <c r="AY171" s="128" t="s">
        <v>196</v>
      </c>
      <c r="BE171" s="237">
        <f>IF(N171="základní",J171,0)</f>
        <v>0</v>
      </c>
      <c r="BF171" s="237">
        <f>IF(N171="snížená",J171,0)</f>
        <v>0</v>
      </c>
      <c r="BG171" s="237">
        <f>IF(N171="zákl. přenesená",J171,0)</f>
        <v>0</v>
      </c>
      <c r="BH171" s="237">
        <f>IF(N171="sníž. přenesená",J171,0)</f>
        <v>0</v>
      </c>
      <c r="BI171" s="237">
        <f>IF(N171="nulová",J171,0)</f>
        <v>0</v>
      </c>
      <c r="BJ171" s="128" t="s">
        <v>78</v>
      </c>
      <c r="BK171" s="237">
        <f>ROUND(I171*H171,2)</f>
        <v>0</v>
      </c>
      <c r="BL171" s="128" t="s">
        <v>263</v>
      </c>
      <c r="BM171" s="128" t="s">
        <v>412</v>
      </c>
    </row>
    <row r="172" spans="2:47" s="140" customFormat="1" ht="67.5">
      <c r="B172" s="141"/>
      <c r="D172" s="238" t="s">
        <v>204</v>
      </c>
      <c r="F172" s="239" t="s">
        <v>1981</v>
      </c>
      <c r="I172" s="22"/>
      <c r="L172" s="141"/>
      <c r="M172" s="240"/>
      <c r="N172" s="142"/>
      <c r="O172" s="142"/>
      <c r="P172" s="142"/>
      <c r="Q172" s="142"/>
      <c r="R172" s="142"/>
      <c r="S172" s="142"/>
      <c r="T172" s="241"/>
      <c r="AT172" s="128" t="s">
        <v>204</v>
      </c>
      <c r="AU172" s="128" t="s">
        <v>78</v>
      </c>
    </row>
    <row r="173" spans="2:65" s="140" customFormat="1" ht="16.5" customHeight="1">
      <c r="B173" s="141"/>
      <c r="C173" s="227" t="s">
        <v>409</v>
      </c>
      <c r="D173" s="227" t="s">
        <v>198</v>
      </c>
      <c r="E173" s="228" t="s">
        <v>2074</v>
      </c>
      <c r="F173" s="229" t="s">
        <v>2075</v>
      </c>
      <c r="G173" s="230" t="s">
        <v>304</v>
      </c>
      <c r="H173" s="231">
        <v>4</v>
      </c>
      <c r="I173" s="26"/>
      <c r="J173" s="232">
        <f>ROUND(I173*H173,2)</f>
        <v>0</v>
      </c>
      <c r="K173" s="229" t="s">
        <v>5</v>
      </c>
      <c r="L173" s="141"/>
      <c r="M173" s="233" t="s">
        <v>5</v>
      </c>
      <c r="N173" s="234" t="s">
        <v>42</v>
      </c>
      <c r="O173" s="142"/>
      <c r="P173" s="235">
        <f>O173*H173</f>
        <v>0</v>
      </c>
      <c r="Q173" s="235">
        <v>0.00036</v>
      </c>
      <c r="R173" s="235">
        <f>Q173*H173</f>
        <v>0.00144</v>
      </c>
      <c r="S173" s="235">
        <v>0</v>
      </c>
      <c r="T173" s="236">
        <f>S173*H173</f>
        <v>0</v>
      </c>
      <c r="AR173" s="128" t="s">
        <v>263</v>
      </c>
      <c r="AT173" s="128" t="s">
        <v>198</v>
      </c>
      <c r="AU173" s="128" t="s">
        <v>78</v>
      </c>
      <c r="AY173" s="128" t="s">
        <v>196</v>
      </c>
      <c r="BE173" s="237">
        <f>IF(N173="základní",J173,0)</f>
        <v>0</v>
      </c>
      <c r="BF173" s="237">
        <f>IF(N173="snížená",J173,0)</f>
        <v>0</v>
      </c>
      <c r="BG173" s="237">
        <f>IF(N173="zákl. přenesená",J173,0)</f>
        <v>0</v>
      </c>
      <c r="BH173" s="237">
        <f>IF(N173="sníž. přenesená",J173,0)</f>
        <v>0</v>
      </c>
      <c r="BI173" s="237">
        <f>IF(N173="nulová",J173,0)</f>
        <v>0</v>
      </c>
      <c r="BJ173" s="128" t="s">
        <v>78</v>
      </c>
      <c r="BK173" s="237">
        <f>ROUND(I173*H173,2)</f>
        <v>0</v>
      </c>
      <c r="BL173" s="128" t="s">
        <v>263</v>
      </c>
      <c r="BM173" s="128" t="s">
        <v>415</v>
      </c>
    </row>
    <row r="174" spans="2:47" s="140" customFormat="1" ht="67.5">
      <c r="B174" s="141"/>
      <c r="D174" s="238" t="s">
        <v>204</v>
      </c>
      <c r="F174" s="239" t="s">
        <v>1981</v>
      </c>
      <c r="I174" s="22"/>
      <c r="L174" s="141"/>
      <c r="M174" s="240"/>
      <c r="N174" s="142"/>
      <c r="O174" s="142"/>
      <c r="P174" s="142"/>
      <c r="Q174" s="142"/>
      <c r="R174" s="142"/>
      <c r="S174" s="142"/>
      <c r="T174" s="241"/>
      <c r="AT174" s="128" t="s">
        <v>204</v>
      </c>
      <c r="AU174" s="128" t="s">
        <v>78</v>
      </c>
    </row>
    <row r="175" spans="2:65" s="140" customFormat="1" ht="16.5" customHeight="1">
      <c r="B175" s="141"/>
      <c r="C175" s="227" t="s">
        <v>347</v>
      </c>
      <c r="D175" s="227" t="s">
        <v>198</v>
      </c>
      <c r="E175" s="228" t="s">
        <v>2076</v>
      </c>
      <c r="F175" s="229" t="s">
        <v>2077</v>
      </c>
      <c r="G175" s="230" t="s">
        <v>304</v>
      </c>
      <c r="H175" s="231">
        <v>14</v>
      </c>
      <c r="I175" s="26"/>
      <c r="J175" s="232">
        <f>ROUND(I175*H175,2)</f>
        <v>0</v>
      </c>
      <c r="K175" s="229" t="s">
        <v>202</v>
      </c>
      <c r="L175" s="141"/>
      <c r="M175" s="233" t="s">
        <v>5</v>
      </c>
      <c r="N175" s="234" t="s">
        <v>42</v>
      </c>
      <c r="O175" s="142"/>
      <c r="P175" s="235">
        <f>O175*H175</f>
        <v>0</v>
      </c>
      <c r="Q175" s="235">
        <v>0.00036</v>
      </c>
      <c r="R175" s="235">
        <f>Q175*H175</f>
        <v>0.00504</v>
      </c>
      <c r="S175" s="235">
        <v>0</v>
      </c>
      <c r="T175" s="236">
        <f>S175*H175</f>
        <v>0</v>
      </c>
      <c r="AR175" s="128" t="s">
        <v>263</v>
      </c>
      <c r="AT175" s="128" t="s">
        <v>198</v>
      </c>
      <c r="AU175" s="128" t="s">
        <v>78</v>
      </c>
      <c r="AY175" s="128" t="s">
        <v>196</v>
      </c>
      <c r="BE175" s="237">
        <f>IF(N175="základní",J175,0)</f>
        <v>0</v>
      </c>
      <c r="BF175" s="237">
        <f>IF(N175="snížená",J175,0)</f>
        <v>0</v>
      </c>
      <c r="BG175" s="237">
        <f>IF(N175="zákl. přenesená",J175,0)</f>
        <v>0</v>
      </c>
      <c r="BH175" s="237">
        <f>IF(N175="sníž. přenesená",J175,0)</f>
        <v>0</v>
      </c>
      <c r="BI175" s="237">
        <f>IF(N175="nulová",J175,0)</f>
        <v>0</v>
      </c>
      <c r="BJ175" s="128" t="s">
        <v>78</v>
      </c>
      <c r="BK175" s="237">
        <f>ROUND(I175*H175,2)</f>
        <v>0</v>
      </c>
      <c r="BL175" s="128" t="s">
        <v>263</v>
      </c>
      <c r="BM175" s="128" t="s">
        <v>419</v>
      </c>
    </row>
    <row r="176" spans="2:47" s="140" customFormat="1" ht="67.5">
      <c r="B176" s="141"/>
      <c r="D176" s="238" t="s">
        <v>204</v>
      </c>
      <c r="F176" s="239" t="s">
        <v>1981</v>
      </c>
      <c r="I176" s="22"/>
      <c r="L176" s="141"/>
      <c r="M176" s="240"/>
      <c r="N176" s="142"/>
      <c r="O176" s="142"/>
      <c r="P176" s="142"/>
      <c r="Q176" s="142"/>
      <c r="R176" s="142"/>
      <c r="S176" s="142"/>
      <c r="T176" s="241"/>
      <c r="AT176" s="128" t="s">
        <v>204</v>
      </c>
      <c r="AU176" s="128" t="s">
        <v>78</v>
      </c>
    </row>
    <row r="177" spans="2:65" s="140" customFormat="1" ht="16.5" customHeight="1">
      <c r="B177" s="141"/>
      <c r="C177" s="227" t="s">
        <v>416</v>
      </c>
      <c r="D177" s="227" t="s">
        <v>198</v>
      </c>
      <c r="E177" s="228" t="s">
        <v>2078</v>
      </c>
      <c r="F177" s="229" t="s">
        <v>2079</v>
      </c>
      <c r="G177" s="230" t="s">
        <v>304</v>
      </c>
      <c r="H177" s="231">
        <v>34</v>
      </c>
      <c r="I177" s="26"/>
      <c r="J177" s="232">
        <f>ROUND(I177*H177,2)</f>
        <v>0</v>
      </c>
      <c r="K177" s="229" t="s">
        <v>202</v>
      </c>
      <c r="L177" s="141"/>
      <c r="M177" s="233" t="s">
        <v>5</v>
      </c>
      <c r="N177" s="234" t="s">
        <v>42</v>
      </c>
      <c r="O177" s="142"/>
      <c r="P177" s="235">
        <f>O177*H177</f>
        <v>0</v>
      </c>
      <c r="Q177" s="235">
        <v>0.00046</v>
      </c>
      <c r="R177" s="235">
        <f>Q177*H177</f>
        <v>0.01564</v>
      </c>
      <c r="S177" s="235">
        <v>0</v>
      </c>
      <c r="T177" s="236">
        <f>S177*H177</f>
        <v>0</v>
      </c>
      <c r="AR177" s="128" t="s">
        <v>263</v>
      </c>
      <c r="AT177" s="128" t="s">
        <v>198</v>
      </c>
      <c r="AU177" s="128" t="s">
        <v>78</v>
      </c>
      <c r="AY177" s="128" t="s">
        <v>196</v>
      </c>
      <c r="BE177" s="237">
        <f>IF(N177="základní",J177,0)</f>
        <v>0</v>
      </c>
      <c r="BF177" s="237">
        <f>IF(N177="snížená",J177,0)</f>
        <v>0</v>
      </c>
      <c r="BG177" s="237">
        <f>IF(N177="zákl. přenesená",J177,0)</f>
        <v>0</v>
      </c>
      <c r="BH177" s="237">
        <f>IF(N177="sníž. přenesená",J177,0)</f>
        <v>0</v>
      </c>
      <c r="BI177" s="237">
        <f>IF(N177="nulová",J177,0)</f>
        <v>0</v>
      </c>
      <c r="BJ177" s="128" t="s">
        <v>78</v>
      </c>
      <c r="BK177" s="237">
        <f>ROUND(I177*H177,2)</f>
        <v>0</v>
      </c>
      <c r="BL177" s="128" t="s">
        <v>263</v>
      </c>
      <c r="BM177" s="128" t="s">
        <v>422</v>
      </c>
    </row>
    <row r="178" spans="2:47" s="140" customFormat="1" ht="67.5">
      <c r="B178" s="141"/>
      <c r="D178" s="238" t="s">
        <v>204</v>
      </c>
      <c r="F178" s="239" t="s">
        <v>1981</v>
      </c>
      <c r="I178" s="22"/>
      <c r="L178" s="141"/>
      <c r="M178" s="240"/>
      <c r="N178" s="142"/>
      <c r="O178" s="142"/>
      <c r="P178" s="142"/>
      <c r="Q178" s="142"/>
      <c r="R178" s="142"/>
      <c r="S178" s="142"/>
      <c r="T178" s="241"/>
      <c r="AT178" s="128" t="s">
        <v>204</v>
      </c>
      <c r="AU178" s="128" t="s">
        <v>78</v>
      </c>
    </row>
    <row r="179" spans="2:65" s="140" customFormat="1" ht="16.5" customHeight="1">
      <c r="B179" s="141"/>
      <c r="C179" s="227" t="s">
        <v>350</v>
      </c>
      <c r="D179" s="227" t="s">
        <v>198</v>
      </c>
      <c r="E179" s="228" t="s">
        <v>2080</v>
      </c>
      <c r="F179" s="229" t="s">
        <v>2081</v>
      </c>
      <c r="G179" s="230" t="s">
        <v>304</v>
      </c>
      <c r="H179" s="231">
        <v>44</v>
      </c>
      <c r="I179" s="26"/>
      <c r="J179" s="232">
        <f>ROUND(I179*H179,2)</f>
        <v>0</v>
      </c>
      <c r="K179" s="229" t="s">
        <v>202</v>
      </c>
      <c r="L179" s="141"/>
      <c r="M179" s="233" t="s">
        <v>5</v>
      </c>
      <c r="N179" s="234" t="s">
        <v>42</v>
      </c>
      <c r="O179" s="142"/>
      <c r="P179" s="235">
        <f>O179*H179</f>
        <v>0</v>
      </c>
      <c r="Q179" s="235">
        <v>0.00077</v>
      </c>
      <c r="R179" s="235">
        <f>Q179*H179</f>
        <v>0.03388</v>
      </c>
      <c r="S179" s="235">
        <v>0</v>
      </c>
      <c r="T179" s="236">
        <f>S179*H179</f>
        <v>0</v>
      </c>
      <c r="AR179" s="128" t="s">
        <v>263</v>
      </c>
      <c r="AT179" s="128" t="s">
        <v>198</v>
      </c>
      <c r="AU179" s="128" t="s">
        <v>78</v>
      </c>
      <c r="AY179" s="128" t="s">
        <v>196</v>
      </c>
      <c r="BE179" s="237">
        <f>IF(N179="základní",J179,0)</f>
        <v>0</v>
      </c>
      <c r="BF179" s="237">
        <f>IF(N179="snížená",J179,0)</f>
        <v>0</v>
      </c>
      <c r="BG179" s="237">
        <f>IF(N179="zákl. přenesená",J179,0)</f>
        <v>0</v>
      </c>
      <c r="BH179" s="237">
        <f>IF(N179="sníž. přenesená",J179,0)</f>
        <v>0</v>
      </c>
      <c r="BI179" s="237">
        <f>IF(N179="nulová",J179,0)</f>
        <v>0</v>
      </c>
      <c r="BJ179" s="128" t="s">
        <v>78</v>
      </c>
      <c r="BK179" s="237">
        <f>ROUND(I179*H179,2)</f>
        <v>0</v>
      </c>
      <c r="BL179" s="128" t="s">
        <v>263</v>
      </c>
      <c r="BM179" s="128" t="s">
        <v>426</v>
      </c>
    </row>
    <row r="180" spans="2:47" s="140" customFormat="1" ht="67.5">
      <c r="B180" s="141"/>
      <c r="D180" s="238" t="s">
        <v>204</v>
      </c>
      <c r="F180" s="239" t="s">
        <v>1981</v>
      </c>
      <c r="I180" s="22"/>
      <c r="L180" s="141"/>
      <c r="M180" s="240"/>
      <c r="N180" s="142"/>
      <c r="O180" s="142"/>
      <c r="P180" s="142"/>
      <c r="Q180" s="142"/>
      <c r="R180" s="142"/>
      <c r="S180" s="142"/>
      <c r="T180" s="241"/>
      <c r="AT180" s="128" t="s">
        <v>204</v>
      </c>
      <c r="AU180" s="128" t="s">
        <v>78</v>
      </c>
    </row>
    <row r="181" spans="2:65" s="140" customFormat="1" ht="16.5" customHeight="1">
      <c r="B181" s="141"/>
      <c r="C181" s="227" t="s">
        <v>423</v>
      </c>
      <c r="D181" s="227" t="s">
        <v>198</v>
      </c>
      <c r="E181" s="228" t="s">
        <v>2082</v>
      </c>
      <c r="F181" s="229" t="s">
        <v>2083</v>
      </c>
      <c r="G181" s="230" t="s">
        <v>304</v>
      </c>
      <c r="H181" s="231">
        <v>34</v>
      </c>
      <c r="I181" s="26"/>
      <c r="J181" s="232">
        <f>ROUND(I181*H181,2)</f>
        <v>0</v>
      </c>
      <c r="K181" s="229" t="s">
        <v>202</v>
      </c>
      <c r="L181" s="141"/>
      <c r="M181" s="233" t="s">
        <v>5</v>
      </c>
      <c r="N181" s="234" t="s">
        <v>42</v>
      </c>
      <c r="O181" s="142"/>
      <c r="P181" s="235">
        <f>O181*H181</f>
        <v>0</v>
      </c>
      <c r="Q181" s="235">
        <v>0.00177</v>
      </c>
      <c r="R181" s="235">
        <f>Q181*H181</f>
        <v>0.060180000000000004</v>
      </c>
      <c r="S181" s="235">
        <v>0</v>
      </c>
      <c r="T181" s="236">
        <f>S181*H181</f>
        <v>0</v>
      </c>
      <c r="AR181" s="128" t="s">
        <v>263</v>
      </c>
      <c r="AT181" s="128" t="s">
        <v>198</v>
      </c>
      <c r="AU181" s="128" t="s">
        <v>78</v>
      </c>
      <c r="AY181" s="128" t="s">
        <v>196</v>
      </c>
      <c r="BE181" s="237">
        <f>IF(N181="základní",J181,0)</f>
        <v>0</v>
      </c>
      <c r="BF181" s="237">
        <f>IF(N181="snížená",J181,0)</f>
        <v>0</v>
      </c>
      <c r="BG181" s="237">
        <f>IF(N181="zákl. přenesená",J181,0)</f>
        <v>0</v>
      </c>
      <c r="BH181" s="237">
        <f>IF(N181="sníž. přenesená",J181,0)</f>
        <v>0</v>
      </c>
      <c r="BI181" s="237">
        <f>IF(N181="nulová",J181,0)</f>
        <v>0</v>
      </c>
      <c r="BJ181" s="128" t="s">
        <v>78</v>
      </c>
      <c r="BK181" s="237">
        <f>ROUND(I181*H181,2)</f>
        <v>0</v>
      </c>
      <c r="BL181" s="128" t="s">
        <v>263</v>
      </c>
      <c r="BM181" s="128" t="s">
        <v>429</v>
      </c>
    </row>
    <row r="182" spans="2:47" s="140" customFormat="1" ht="67.5">
      <c r="B182" s="141"/>
      <c r="D182" s="238" t="s">
        <v>204</v>
      </c>
      <c r="F182" s="239" t="s">
        <v>1981</v>
      </c>
      <c r="I182" s="22"/>
      <c r="L182" s="141"/>
      <c r="M182" s="240"/>
      <c r="N182" s="142"/>
      <c r="O182" s="142"/>
      <c r="P182" s="142"/>
      <c r="Q182" s="142"/>
      <c r="R182" s="142"/>
      <c r="S182" s="142"/>
      <c r="T182" s="241"/>
      <c r="AT182" s="128" t="s">
        <v>204</v>
      </c>
      <c r="AU182" s="128" t="s">
        <v>78</v>
      </c>
    </row>
    <row r="183" spans="2:65" s="140" customFormat="1" ht="16.5" customHeight="1">
      <c r="B183" s="141"/>
      <c r="C183" s="266" t="s">
        <v>356</v>
      </c>
      <c r="D183" s="266" t="s">
        <v>297</v>
      </c>
      <c r="E183" s="267" t="s">
        <v>2084</v>
      </c>
      <c r="F183" s="268" t="s">
        <v>2085</v>
      </c>
      <c r="G183" s="269" t="s">
        <v>355</v>
      </c>
      <c r="H183" s="270">
        <v>2</v>
      </c>
      <c r="I183" s="30"/>
      <c r="J183" s="271">
        <f aca="true" t="shared" si="10" ref="J183:J191">ROUND(I183*H183,2)</f>
        <v>0</v>
      </c>
      <c r="K183" s="268" t="s">
        <v>202</v>
      </c>
      <c r="L183" s="272"/>
      <c r="M183" s="273" t="s">
        <v>5</v>
      </c>
      <c r="N183" s="274" t="s">
        <v>42</v>
      </c>
      <c r="O183" s="142"/>
      <c r="P183" s="235">
        <f aca="true" t="shared" si="11" ref="P183:P191">O183*H183</f>
        <v>0</v>
      </c>
      <c r="Q183" s="235">
        <v>0.00014</v>
      </c>
      <c r="R183" s="235">
        <f aca="true" t="shared" si="12" ref="R183:R191">Q183*H183</f>
        <v>0.00028</v>
      </c>
      <c r="S183" s="235">
        <v>0</v>
      </c>
      <c r="T183" s="236">
        <f aca="true" t="shared" si="13" ref="T183:T191">S183*H183</f>
        <v>0</v>
      </c>
      <c r="AR183" s="128" t="s">
        <v>305</v>
      </c>
      <c r="AT183" s="128" t="s">
        <v>297</v>
      </c>
      <c r="AU183" s="128" t="s">
        <v>78</v>
      </c>
      <c r="AY183" s="128" t="s">
        <v>196</v>
      </c>
      <c r="BE183" s="237">
        <f aca="true" t="shared" si="14" ref="BE183:BE191">IF(N183="základní",J183,0)</f>
        <v>0</v>
      </c>
      <c r="BF183" s="237">
        <f aca="true" t="shared" si="15" ref="BF183:BF191">IF(N183="snížená",J183,0)</f>
        <v>0</v>
      </c>
      <c r="BG183" s="237">
        <f aca="true" t="shared" si="16" ref="BG183:BG191">IF(N183="zákl. přenesená",J183,0)</f>
        <v>0</v>
      </c>
      <c r="BH183" s="237">
        <f aca="true" t="shared" si="17" ref="BH183:BH191">IF(N183="sníž. přenesená",J183,0)</f>
        <v>0</v>
      </c>
      <c r="BI183" s="237">
        <f aca="true" t="shared" si="18" ref="BI183:BI191">IF(N183="nulová",J183,0)</f>
        <v>0</v>
      </c>
      <c r="BJ183" s="128" t="s">
        <v>78</v>
      </c>
      <c r="BK183" s="237">
        <f aca="true" t="shared" si="19" ref="BK183:BK191">ROUND(I183*H183,2)</f>
        <v>0</v>
      </c>
      <c r="BL183" s="128" t="s">
        <v>263</v>
      </c>
      <c r="BM183" s="128" t="s">
        <v>2086</v>
      </c>
    </row>
    <row r="184" spans="2:65" s="140" customFormat="1" ht="16.5" customHeight="1">
      <c r="B184" s="141"/>
      <c r="C184" s="266" t="s">
        <v>431</v>
      </c>
      <c r="D184" s="266" t="s">
        <v>297</v>
      </c>
      <c r="E184" s="267" t="s">
        <v>2087</v>
      </c>
      <c r="F184" s="268" t="s">
        <v>2088</v>
      </c>
      <c r="G184" s="269" t="s">
        <v>355</v>
      </c>
      <c r="H184" s="270">
        <v>4</v>
      </c>
      <c r="I184" s="30"/>
      <c r="J184" s="271">
        <f t="shared" si="10"/>
        <v>0</v>
      </c>
      <c r="K184" s="268" t="s">
        <v>202</v>
      </c>
      <c r="L184" s="272"/>
      <c r="M184" s="273" t="s">
        <v>5</v>
      </c>
      <c r="N184" s="274" t="s">
        <v>42</v>
      </c>
      <c r="O184" s="142"/>
      <c r="P184" s="235">
        <f t="shared" si="11"/>
        <v>0</v>
      </c>
      <c r="Q184" s="235">
        <v>0.00033</v>
      </c>
      <c r="R184" s="235">
        <f t="shared" si="12"/>
        <v>0.00132</v>
      </c>
      <c r="S184" s="235">
        <v>0</v>
      </c>
      <c r="T184" s="236">
        <f t="shared" si="13"/>
        <v>0</v>
      </c>
      <c r="AR184" s="128" t="s">
        <v>305</v>
      </c>
      <c r="AT184" s="128" t="s">
        <v>297</v>
      </c>
      <c r="AU184" s="128" t="s">
        <v>78</v>
      </c>
      <c r="AY184" s="128" t="s">
        <v>196</v>
      </c>
      <c r="BE184" s="237">
        <f t="shared" si="14"/>
        <v>0</v>
      </c>
      <c r="BF184" s="237">
        <f t="shared" si="15"/>
        <v>0</v>
      </c>
      <c r="BG184" s="237">
        <f t="shared" si="16"/>
        <v>0</v>
      </c>
      <c r="BH184" s="237">
        <f t="shared" si="17"/>
        <v>0</v>
      </c>
      <c r="BI184" s="237">
        <f t="shared" si="18"/>
        <v>0</v>
      </c>
      <c r="BJ184" s="128" t="s">
        <v>78</v>
      </c>
      <c r="BK184" s="237">
        <f t="shared" si="19"/>
        <v>0</v>
      </c>
      <c r="BL184" s="128" t="s">
        <v>263</v>
      </c>
      <c r="BM184" s="128" t="s">
        <v>2089</v>
      </c>
    </row>
    <row r="185" spans="2:65" s="140" customFormat="1" ht="16.5" customHeight="1">
      <c r="B185" s="141"/>
      <c r="C185" s="266" t="s">
        <v>362</v>
      </c>
      <c r="D185" s="266" t="s">
        <v>297</v>
      </c>
      <c r="E185" s="267" t="s">
        <v>2090</v>
      </c>
      <c r="F185" s="268" t="s">
        <v>2091</v>
      </c>
      <c r="G185" s="269" t="s">
        <v>355</v>
      </c>
      <c r="H185" s="270">
        <v>3</v>
      </c>
      <c r="I185" s="30"/>
      <c r="J185" s="271">
        <f t="shared" si="10"/>
        <v>0</v>
      </c>
      <c r="K185" s="268" t="s">
        <v>202</v>
      </c>
      <c r="L185" s="272"/>
      <c r="M185" s="273" t="s">
        <v>5</v>
      </c>
      <c r="N185" s="274" t="s">
        <v>42</v>
      </c>
      <c r="O185" s="142"/>
      <c r="P185" s="235">
        <f t="shared" si="11"/>
        <v>0</v>
      </c>
      <c r="Q185" s="235">
        <v>3E-05</v>
      </c>
      <c r="R185" s="235">
        <f t="shared" si="12"/>
        <v>9E-05</v>
      </c>
      <c r="S185" s="235">
        <v>0</v>
      </c>
      <c r="T185" s="236">
        <f t="shared" si="13"/>
        <v>0</v>
      </c>
      <c r="AR185" s="128" t="s">
        <v>305</v>
      </c>
      <c r="AT185" s="128" t="s">
        <v>297</v>
      </c>
      <c r="AU185" s="128" t="s">
        <v>78</v>
      </c>
      <c r="AY185" s="128" t="s">
        <v>196</v>
      </c>
      <c r="BE185" s="237">
        <f t="shared" si="14"/>
        <v>0</v>
      </c>
      <c r="BF185" s="237">
        <f t="shared" si="15"/>
        <v>0</v>
      </c>
      <c r="BG185" s="237">
        <f t="shared" si="16"/>
        <v>0</v>
      </c>
      <c r="BH185" s="237">
        <f t="shared" si="17"/>
        <v>0</v>
      </c>
      <c r="BI185" s="237">
        <f t="shared" si="18"/>
        <v>0</v>
      </c>
      <c r="BJ185" s="128" t="s">
        <v>78</v>
      </c>
      <c r="BK185" s="237">
        <f t="shared" si="19"/>
        <v>0</v>
      </c>
      <c r="BL185" s="128" t="s">
        <v>263</v>
      </c>
      <c r="BM185" s="128" t="s">
        <v>2092</v>
      </c>
    </row>
    <row r="186" spans="2:65" s="140" customFormat="1" ht="16.5" customHeight="1">
      <c r="B186" s="141"/>
      <c r="C186" s="266" t="s">
        <v>441</v>
      </c>
      <c r="D186" s="266" t="s">
        <v>297</v>
      </c>
      <c r="E186" s="267" t="s">
        <v>2093</v>
      </c>
      <c r="F186" s="268" t="s">
        <v>2094</v>
      </c>
      <c r="G186" s="269" t="s">
        <v>355</v>
      </c>
      <c r="H186" s="270">
        <v>2</v>
      </c>
      <c r="I186" s="30"/>
      <c r="J186" s="271">
        <f t="shared" si="10"/>
        <v>0</v>
      </c>
      <c r="K186" s="268" t="s">
        <v>202</v>
      </c>
      <c r="L186" s="272"/>
      <c r="M186" s="273" t="s">
        <v>5</v>
      </c>
      <c r="N186" s="274" t="s">
        <v>42</v>
      </c>
      <c r="O186" s="142"/>
      <c r="P186" s="235">
        <f t="shared" si="11"/>
        <v>0</v>
      </c>
      <c r="Q186" s="235">
        <v>7E-05</v>
      </c>
      <c r="R186" s="235">
        <f t="shared" si="12"/>
        <v>0.00014</v>
      </c>
      <c r="S186" s="235">
        <v>0</v>
      </c>
      <c r="T186" s="236">
        <f t="shared" si="13"/>
        <v>0</v>
      </c>
      <c r="AR186" s="128" t="s">
        <v>305</v>
      </c>
      <c r="AT186" s="128" t="s">
        <v>297</v>
      </c>
      <c r="AU186" s="128" t="s">
        <v>78</v>
      </c>
      <c r="AY186" s="128" t="s">
        <v>196</v>
      </c>
      <c r="BE186" s="237">
        <f t="shared" si="14"/>
        <v>0</v>
      </c>
      <c r="BF186" s="237">
        <f t="shared" si="15"/>
        <v>0</v>
      </c>
      <c r="BG186" s="237">
        <f t="shared" si="16"/>
        <v>0</v>
      </c>
      <c r="BH186" s="237">
        <f t="shared" si="17"/>
        <v>0</v>
      </c>
      <c r="BI186" s="237">
        <f t="shared" si="18"/>
        <v>0</v>
      </c>
      <c r="BJ186" s="128" t="s">
        <v>78</v>
      </c>
      <c r="BK186" s="237">
        <f t="shared" si="19"/>
        <v>0</v>
      </c>
      <c r="BL186" s="128" t="s">
        <v>263</v>
      </c>
      <c r="BM186" s="128" t="s">
        <v>2095</v>
      </c>
    </row>
    <row r="187" spans="2:65" s="140" customFormat="1" ht="16.5" customHeight="1">
      <c r="B187" s="141"/>
      <c r="C187" s="227" t="s">
        <v>367</v>
      </c>
      <c r="D187" s="227" t="s">
        <v>198</v>
      </c>
      <c r="E187" s="228" t="s">
        <v>2096</v>
      </c>
      <c r="F187" s="229" t="s">
        <v>2097</v>
      </c>
      <c r="G187" s="230" t="s">
        <v>355</v>
      </c>
      <c r="H187" s="231">
        <v>2</v>
      </c>
      <c r="I187" s="26"/>
      <c r="J187" s="232">
        <f t="shared" si="10"/>
        <v>0</v>
      </c>
      <c r="K187" s="229" t="s">
        <v>202</v>
      </c>
      <c r="L187" s="141"/>
      <c r="M187" s="233" t="s">
        <v>5</v>
      </c>
      <c r="N187" s="234" t="s">
        <v>42</v>
      </c>
      <c r="O187" s="142"/>
      <c r="P187" s="235">
        <f t="shared" si="11"/>
        <v>0</v>
      </c>
      <c r="Q187" s="235">
        <v>0.00016</v>
      </c>
      <c r="R187" s="235">
        <f t="shared" si="12"/>
        <v>0.00032</v>
      </c>
      <c r="S187" s="235">
        <v>0</v>
      </c>
      <c r="T187" s="236">
        <f t="shared" si="13"/>
        <v>0</v>
      </c>
      <c r="AR187" s="128" t="s">
        <v>263</v>
      </c>
      <c r="AT187" s="128" t="s">
        <v>198</v>
      </c>
      <c r="AU187" s="128" t="s">
        <v>78</v>
      </c>
      <c r="AY187" s="128" t="s">
        <v>196</v>
      </c>
      <c r="BE187" s="237">
        <f t="shared" si="14"/>
        <v>0</v>
      </c>
      <c r="BF187" s="237">
        <f t="shared" si="15"/>
        <v>0</v>
      </c>
      <c r="BG187" s="237">
        <f t="shared" si="16"/>
        <v>0</v>
      </c>
      <c r="BH187" s="237">
        <f t="shared" si="17"/>
        <v>0</v>
      </c>
      <c r="BI187" s="237">
        <f t="shared" si="18"/>
        <v>0</v>
      </c>
      <c r="BJ187" s="128" t="s">
        <v>78</v>
      </c>
      <c r="BK187" s="237">
        <f t="shared" si="19"/>
        <v>0</v>
      </c>
      <c r="BL187" s="128" t="s">
        <v>263</v>
      </c>
      <c r="BM187" s="128" t="s">
        <v>466</v>
      </c>
    </row>
    <row r="188" spans="2:65" s="140" customFormat="1" ht="16.5" customHeight="1">
      <c r="B188" s="141"/>
      <c r="C188" s="227" t="s">
        <v>452</v>
      </c>
      <c r="D188" s="227" t="s">
        <v>198</v>
      </c>
      <c r="E188" s="228" t="s">
        <v>2098</v>
      </c>
      <c r="F188" s="229" t="s">
        <v>2099</v>
      </c>
      <c r="G188" s="230" t="s">
        <v>355</v>
      </c>
      <c r="H188" s="231">
        <v>2</v>
      </c>
      <c r="I188" s="26"/>
      <c r="J188" s="232">
        <f t="shared" si="10"/>
        <v>0</v>
      </c>
      <c r="K188" s="229" t="s">
        <v>202</v>
      </c>
      <c r="L188" s="141"/>
      <c r="M188" s="233" t="s">
        <v>5</v>
      </c>
      <c r="N188" s="234" t="s">
        <v>42</v>
      </c>
      <c r="O188" s="142"/>
      <c r="P188" s="235">
        <f t="shared" si="11"/>
        <v>0</v>
      </c>
      <c r="Q188" s="235">
        <v>0.00029</v>
      </c>
      <c r="R188" s="235">
        <f t="shared" si="12"/>
        <v>0.00058</v>
      </c>
      <c r="S188" s="235">
        <v>0</v>
      </c>
      <c r="T188" s="236">
        <f t="shared" si="13"/>
        <v>0</v>
      </c>
      <c r="AR188" s="128" t="s">
        <v>263</v>
      </c>
      <c r="AT188" s="128" t="s">
        <v>198</v>
      </c>
      <c r="AU188" s="128" t="s">
        <v>78</v>
      </c>
      <c r="AY188" s="128" t="s">
        <v>196</v>
      </c>
      <c r="BE188" s="237">
        <f t="shared" si="14"/>
        <v>0</v>
      </c>
      <c r="BF188" s="237">
        <f t="shared" si="15"/>
        <v>0</v>
      </c>
      <c r="BG188" s="237">
        <f t="shared" si="16"/>
        <v>0</v>
      </c>
      <c r="BH188" s="237">
        <f t="shared" si="17"/>
        <v>0</v>
      </c>
      <c r="BI188" s="237">
        <f t="shared" si="18"/>
        <v>0</v>
      </c>
      <c r="BJ188" s="128" t="s">
        <v>78</v>
      </c>
      <c r="BK188" s="237">
        <f t="shared" si="19"/>
        <v>0</v>
      </c>
      <c r="BL188" s="128" t="s">
        <v>263</v>
      </c>
      <c r="BM188" s="128" t="s">
        <v>469</v>
      </c>
    </row>
    <row r="189" spans="2:65" s="140" customFormat="1" ht="16.5" customHeight="1">
      <c r="B189" s="141"/>
      <c r="C189" s="227" t="s">
        <v>371</v>
      </c>
      <c r="D189" s="227" t="s">
        <v>198</v>
      </c>
      <c r="E189" s="228" t="s">
        <v>2100</v>
      </c>
      <c r="F189" s="229" t="s">
        <v>2101</v>
      </c>
      <c r="G189" s="230" t="s">
        <v>355</v>
      </c>
      <c r="H189" s="231">
        <v>2</v>
      </c>
      <c r="I189" s="26"/>
      <c r="J189" s="232">
        <f t="shared" si="10"/>
        <v>0</v>
      </c>
      <c r="K189" s="229" t="s">
        <v>202</v>
      </c>
      <c r="L189" s="141"/>
      <c r="M189" s="233" t="s">
        <v>5</v>
      </c>
      <c r="N189" s="234" t="s">
        <v>42</v>
      </c>
      <c r="O189" s="142"/>
      <c r="P189" s="235">
        <f t="shared" si="11"/>
        <v>0</v>
      </c>
      <c r="Q189" s="235">
        <v>9E-05</v>
      </c>
      <c r="R189" s="235">
        <f t="shared" si="12"/>
        <v>0.00018</v>
      </c>
      <c r="S189" s="235">
        <v>0</v>
      </c>
      <c r="T189" s="236">
        <f t="shared" si="13"/>
        <v>0</v>
      </c>
      <c r="AR189" s="128" t="s">
        <v>263</v>
      </c>
      <c r="AT189" s="128" t="s">
        <v>198</v>
      </c>
      <c r="AU189" s="128" t="s">
        <v>78</v>
      </c>
      <c r="AY189" s="128" t="s">
        <v>196</v>
      </c>
      <c r="BE189" s="237">
        <f t="shared" si="14"/>
        <v>0</v>
      </c>
      <c r="BF189" s="237">
        <f t="shared" si="15"/>
        <v>0</v>
      </c>
      <c r="BG189" s="237">
        <f t="shared" si="16"/>
        <v>0</v>
      </c>
      <c r="BH189" s="237">
        <f t="shared" si="17"/>
        <v>0</v>
      </c>
      <c r="BI189" s="237">
        <f t="shared" si="18"/>
        <v>0</v>
      </c>
      <c r="BJ189" s="128" t="s">
        <v>78</v>
      </c>
      <c r="BK189" s="237">
        <f t="shared" si="19"/>
        <v>0</v>
      </c>
      <c r="BL189" s="128" t="s">
        <v>263</v>
      </c>
      <c r="BM189" s="128" t="s">
        <v>473</v>
      </c>
    </row>
    <row r="190" spans="2:65" s="140" customFormat="1" ht="16.5" customHeight="1">
      <c r="B190" s="141"/>
      <c r="C190" s="227" t="s">
        <v>463</v>
      </c>
      <c r="D190" s="227" t="s">
        <v>198</v>
      </c>
      <c r="E190" s="228" t="s">
        <v>2102</v>
      </c>
      <c r="F190" s="229" t="s">
        <v>2103</v>
      </c>
      <c r="G190" s="230" t="s">
        <v>355</v>
      </c>
      <c r="H190" s="231">
        <v>1</v>
      </c>
      <c r="I190" s="26"/>
      <c r="J190" s="232">
        <f t="shared" si="10"/>
        <v>0</v>
      </c>
      <c r="K190" s="229" t="s">
        <v>202</v>
      </c>
      <c r="L190" s="141"/>
      <c r="M190" s="233" t="s">
        <v>5</v>
      </c>
      <c r="N190" s="234" t="s">
        <v>42</v>
      </c>
      <c r="O190" s="142"/>
      <c r="P190" s="235">
        <f t="shared" si="11"/>
        <v>0</v>
      </c>
      <c r="Q190" s="235">
        <v>0.00017</v>
      </c>
      <c r="R190" s="235">
        <f t="shared" si="12"/>
        <v>0.00017</v>
      </c>
      <c r="S190" s="235">
        <v>0</v>
      </c>
      <c r="T190" s="236">
        <f t="shared" si="13"/>
        <v>0</v>
      </c>
      <c r="AR190" s="128" t="s">
        <v>263</v>
      </c>
      <c r="AT190" s="128" t="s">
        <v>198</v>
      </c>
      <c r="AU190" s="128" t="s">
        <v>78</v>
      </c>
      <c r="AY190" s="128" t="s">
        <v>196</v>
      </c>
      <c r="BE190" s="237">
        <f t="shared" si="14"/>
        <v>0</v>
      </c>
      <c r="BF190" s="237">
        <f t="shared" si="15"/>
        <v>0</v>
      </c>
      <c r="BG190" s="237">
        <f t="shared" si="16"/>
        <v>0</v>
      </c>
      <c r="BH190" s="237">
        <f t="shared" si="17"/>
        <v>0</v>
      </c>
      <c r="BI190" s="237">
        <f t="shared" si="18"/>
        <v>0</v>
      </c>
      <c r="BJ190" s="128" t="s">
        <v>78</v>
      </c>
      <c r="BK190" s="237">
        <f t="shared" si="19"/>
        <v>0</v>
      </c>
      <c r="BL190" s="128" t="s">
        <v>263</v>
      </c>
      <c r="BM190" s="128" t="s">
        <v>476</v>
      </c>
    </row>
    <row r="191" spans="2:65" s="140" customFormat="1" ht="25.5" customHeight="1">
      <c r="B191" s="141"/>
      <c r="C191" s="227" t="s">
        <v>375</v>
      </c>
      <c r="D191" s="227" t="s">
        <v>198</v>
      </c>
      <c r="E191" s="228" t="s">
        <v>2104</v>
      </c>
      <c r="F191" s="229" t="s">
        <v>2105</v>
      </c>
      <c r="G191" s="230" t="s">
        <v>355</v>
      </c>
      <c r="H191" s="231">
        <v>19</v>
      </c>
      <c r="I191" s="26"/>
      <c r="J191" s="232">
        <f t="shared" si="10"/>
        <v>0</v>
      </c>
      <c r="K191" s="229" t="s">
        <v>202</v>
      </c>
      <c r="L191" s="141"/>
      <c r="M191" s="233" t="s">
        <v>5</v>
      </c>
      <c r="N191" s="234" t="s">
        <v>42</v>
      </c>
      <c r="O191" s="142"/>
      <c r="P191" s="235">
        <f t="shared" si="11"/>
        <v>0</v>
      </c>
      <c r="Q191" s="235">
        <v>0</v>
      </c>
      <c r="R191" s="235">
        <f t="shared" si="12"/>
        <v>0</v>
      </c>
      <c r="S191" s="235">
        <v>0</v>
      </c>
      <c r="T191" s="236">
        <f t="shared" si="13"/>
        <v>0</v>
      </c>
      <c r="AR191" s="128" t="s">
        <v>263</v>
      </c>
      <c r="AT191" s="128" t="s">
        <v>198</v>
      </c>
      <c r="AU191" s="128" t="s">
        <v>78</v>
      </c>
      <c r="AY191" s="128" t="s">
        <v>196</v>
      </c>
      <c r="BE191" s="237">
        <f t="shared" si="14"/>
        <v>0</v>
      </c>
      <c r="BF191" s="237">
        <f t="shared" si="15"/>
        <v>0</v>
      </c>
      <c r="BG191" s="237">
        <f t="shared" si="16"/>
        <v>0</v>
      </c>
      <c r="BH191" s="237">
        <f t="shared" si="17"/>
        <v>0</v>
      </c>
      <c r="BI191" s="237">
        <f t="shared" si="18"/>
        <v>0</v>
      </c>
      <c r="BJ191" s="128" t="s">
        <v>78</v>
      </c>
      <c r="BK191" s="237">
        <f t="shared" si="19"/>
        <v>0</v>
      </c>
      <c r="BL191" s="128" t="s">
        <v>263</v>
      </c>
      <c r="BM191" s="128" t="s">
        <v>480</v>
      </c>
    </row>
    <row r="192" spans="2:47" s="140" customFormat="1" ht="67.5">
      <c r="B192" s="141"/>
      <c r="D192" s="238" t="s">
        <v>204</v>
      </c>
      <c r="F192" s="239" t="s">
        <v>2106</v>
      </c>
      <c r="I192" s="22"/>
      <c r="L192" s="141"/>
      <c r="M192" s="240"/>
      <c r="N192" s="142"/>
      <c r="O192" s="142"/>
      <c r="P192" s="142"/>
      <c r="Q192" s="142"/>
      <c r="R192" s="142"/>
      <c r="S192" s="142"/>
      <c r="T192" s="241"/>
      <c r="AT192" s="128" t="s">
        <v>204</v>
      </c>
      <c r="AU192" s="128" t="s">
        <v>78</v>
      </c>
    </row>
    <row r="193" spans="2:65" s="140" customFormat="1" ht="25.5" customHeight="1">
      <c r="B193" s="141"/>
      <c r="C193" s="227" t="s">
        <v>470</v>
      </c>
      <c r="D193" s="227" t="s">
        <v>198</v>
      </c>
      <c r="E193" s="228" t="s">
        <v>2107</v>
      </c>
      <c r="F193" s="229" t="s">
        <v>2108</v>
      </c>
      <c r="G193" s="230" t="s">
        <v>355</v>
      </c>
      <c r="H193" s="231">
        <v>4</v>
      </c>
      <c r="I193" s="26"/>
      <c r="J193" s="232">
        <f>ROUND(I193*H193,2)</f>
        <v>0</v>
      </c>
      <c r="K193" s="229" t="s">
        <v>202</v>
      </c>
      <c r="L193" s="141"/>
      <c r="M193" s="233" t="s">
        <v>5</v>
      </c>
      <c r="N193" s="234" t="s">
        <v>42</v>
      </c>
      <c r="O193" s="142"/>
      <c r="P193" s="235">
        <f>O193*H193</f>
        <v>0</v>
      </c>
      <c r="Q193" s="235">
        <v>0</v>
      </c>
      <c r="R193" s="235">
        <f>Q193*H193</f>
        <v>0</v>
      </c>
      <c r="S193" s="235">
        <v>0</v>
      </c>
      <c r="T193" s="236">
        <f>S193*H193</f>
        <v>0</v>
      </c>
      <c r="AR193" s="128" t="s">
        <v>263</v>
      </c>
      <c r="AT193" s="128" t="s">
        <v>198</v>
      </c>
      <c r="AU193" s="128" t="s">
        <v>78</v>
      </c>
      <c r="AY193" s="128" t="s">
        <v>196</v>
      </c>
      <c r="BE193" s="237">
        <f>IF(N193="základní",J193,0)</f>
        <v>0</v>
      </c>
      <c r="BF193" s="237">
        <f>IF(N193="snížená",J193,0)</f>
        <v>0</v>
      </c>
      <c r="BG193" s="237">
        <f>IF(N193="zákl. přenesená",J193,0)</f>
        <v>0</v>
      </c>
      <c r="BH193" s="237">
        <f>IF(N193="sníž. přenesená",J193,0)</f>
        <v>0</v>
      </c>
      <c r="BI193" s="237">
        <f>IF(N193="nulová",J193,0)</f>
        <v>0</v>
      </c>
      <c r="BJ193" s="128" t="s">
        <v>78</v>
      </c>
      <c r="BK193" s="237">
        <f>ROUND(I193*H193,2)</f>
        <v>0</v>
      </c>
      <c r="BL193" s="128" t="s">
        <v>263</v>
      </c>
      <c r="BM193" s="128" t="s">
        <v>484</v>
      </c>
    </row>
    <row r="194" spans="2:47" s="140" customFormat="1" ht="67.5">
      <c r="B194" s="141"/>
      <c r="D194" s="238" t="s">
        <v>204</v>
      </c>
      <c r="F194" s="239" t="s">
        <v>2106</v>
      </c>
      <c r="I194" s="22"/>
      <c r="L194" s="141"/>
      <c r="M194" s="240"/>
      <c r="N194" s="142"/>
      <c r="O194" s="142"/>
      <c r="P194" s="142"/>
      <c r="Q194" s="142"/>
      <c r="R194" s="142"/>
      <c r="S194" s="142"/>
      <c r="T194" s="241"/>
      <c r="AT194" s="128" t="s">
        <v>204</v>
      </c>
      <c r="AU194" s="128" t="s">
        <v>78</v>
      </c>
    </row>
    <row r="195" spans="2:65" s="140" customFormat="1" ht="25.5" customHeight="1">
      <c r="B195" s="141"/>
      <c r="C195" s="227" t="s">
        <v>378</v>
      </c>
      <c r="D195" s="227" t="s">
        <v>198</v>
      </c>
      <c r="E195" s="228" t="s">
        <v>2109</v>
      </c>
      <c r="F195" s="229" t="s">
        <v>2110</v>
      </c>
      <c r="G195" s="230" t="s">
        <v>355</v>
      </c>
      <c r="H195" s="231">
        <v>7</v>
      </c>
      <c r="I195" s="26"/>
      <c r="J195" s="232">
        <f>ROUND(I195*H195,2)</f>
        <v>0</v>
      </c>
      <c r="K195" s="229" t="s">
        <v>202</v>
      </c>
      <c r="L195" s="141"/>
      <c r="M195" s="233" t="s">
        <v>5</v>
      </c>
      <c r="N195" s="234" t="s">
        <v>42</v>
      </c>
      <c r="O195" s="142"/>
      <c r="P195" s="235">
        <f>O195*H195</f>
        <v>0</v>
      </c>
      <c r="Q195" s="235">
        <v>0</v>
      </c>
      <c r="R195" s="235">
        <f>Q195*H195</f>
        <v>0</v>
      </c>
      <c r="S195" s="235">
        <v>0</v>
      </c>
      <c r="T195" s="236">
        <f>S195*H195</f>
        <v>0</v>
      </c>
      <c r="AR195" s="128" t="s">
        <v>263</v>
      </c>
      <c r="AT195" s="128" t="s">
        <v>198</v>
      </c>
      <c r="AU195" s="128" t="s">
        <v>78</v>
      </c>
      <c r="AY195" s="128" t="s">
        <v>196</v>
      </c>
      <c r="BE195" s="237">
        <f>IF(N195="základní",J195,0)</f>
        <v>0</v>
      </c>
      <c r="BF195" s="237">
        <f>IF(N195="snížená",J195,0)</f>
        <v>0</v>
      </c>
      <c r="BG195" s="237">
        <f>IF(N195="zákl. přenesená",J195,0)</f>
        <v>0</v>
      </c>
      <c r="BH195" s="237">
        <f>IF(N195="sníž. přenesená",J195,0)</f>
        <v>0</v>
      </c>
      <c r="BI195" s="237">
        <f>IF(N195="nulová",J195,0)</f>
        <v>0</v>
      </c>
      <c r="BJ195" s="128" t="s">
        <v>78</v>
      </c>
      <c r="BK195" s="237">
        <f>ROUND(I195*H195,2)</f>
        <v>0</v>
      </c>
      <c r="BL195" s="128" t="s">
        <v>263</v>
      </c>
      <c r="BM195" s="128" t="s">
        <v>488</v>
      </c>
    </row>
    <row r="196" spans="2:47" s="140" customFormat="1" ht="67.5">
      <c r="B196" s="141"/>
      <c r="D196" s="238" t="s">
        <v>204</v>
      </c>
      <c r="F196" s="239" t="s">
        <v>2106</v>
      </c>
      <c r="I196" s="22"/>
      <c r="L196" s="141"/>
      <c r="M196" s="240"/>
      <c r="N196" s="142"/>
      <c r="O196" s="142"/>
      <c r="P196" s="142"/>
      <c r="Q196" s="142"/>
      <c r="R196" s="142"/>
      <c r="S196" s="142"/>
      <c r="T196" s="241"/>
      <c r="AT196" s="128" t="s">
        <v>204</v>
      </c>
      <c r="AU196" s="128" t="s">
        <v>78</v>
      </c>
    </row>
    <row r="197" spans="2:65" s="140" customFormat="1" ht="25.5" customHeight="1">
      <c r="B197" s="141"/>
      <c r="C197" s="227" t="s">
        <v>477</v>
      </c>
      <c r="D197" s="227" t="s">
        <v>198</v>
      </c>
      <c r="E197" s="228" t="s">
        <v>2111</v>
      </c>
      <c r="F197" s="229" t="s">
        <v>2112</v>
      </c>
      <c r="G197" s="230" t="s">
        <v>330</v>
      </c>
      <c r="H197" s="231">
        <v>24</v>
      </c>
      <c r="I197" s="26"/>
      <c r="J197" s="232">
        <f>ROUND(I197*H197,2)</f>
        <v>0</v>
      </c>
      <c r="K197" s="229" t="s">
        <v>5</v>
      </c>
      <c r="L197" s="141"/>
      <c r="M197" s="233" t="s">
        <v>5</v>
      </c>
      <c r="N197" s="234" t="s">
        <v>42</v>
      </c>
      <c r="O197" s="142"/>
      <c r="P197" s="235">
        <f>O197*H197</f>
        <v>0</v>
      </c>
      <c r="Q197" s="235">
        <v>0</v>
      </c>
      <c r="R197" s="235">
        <f>Q197*H197</f>
        <v>0</v>
      </c>
      <c r="S197" s="235">
        <v>0</v>
      </c>
      <c r="T197" s="236">
        <f>S197*H197</f>
        <v>0</v>
      </c>
      <c r="AR197" s="128" t="s">
        <v>263</v>
      </c>
      <c r="AT197" s="128" t="s">
        <v>198</v>
      </c>
      <c r="AU197" s="128" t="s">
        <v>78</v>
      </c>
      <c r="AY197" s="128" t="s">
        <v>196</v>
      </c>
      <c r="BE197" s="237">
        <f>IF(N197="základní",J197,0)</f>
        <v>0</v>
      </c>
      <c r="BF197" s="237">
        <f>IF(N197="snížená",J197,0)</f>
        <v>0</v>
      </c>
      <c r="BG197" s="237">
        <f>IF(N197="zákl. přenesená",J197,0)</f>
        <v>0</v>
      </c>
      <c r="BH197" s="237">
        <f>IF(N197="sníž. přenesená",J197,0)</f>
        <v>0</v>
      </c>
      <c r="BI197" s="237">
        <f>IF(N197="nulová",J197,0)</f>
        <v>0</v>
      </c>
      <c r="BJ197" s="128" t="s">
        <v>78</v>
      </c>
      <c r="BK197" s="237">
        <f>ROUND(I197*H197,2)</f>
        <v>0</v>
      </c>
      <c r="BL197" s="128" t="s">
        <v>263</v>
      </c>
      <c r="BM197" s="128" t="s">
        <v>496</v>
      </c>
    </row>
    <row r="198" spans="2:65" s="140" customFormat="1" ht="16.5" customHeight="1">
      <c r="B198" s="141"/>
      <c r="C198" s="227" t="s">
        <v>382</v>
      </c>
      <c r="D198" s="227" t="s">
        <v>198</v>
      </c>
      <c r="E198" s="228" t="s">
        <v>2113</v>
      </c>
      <c r="F198" s="229" t="s">
        <v>2114</v>
      </c>
      <c r="G198" s="230" t="s">
        <v>2115</v>
      </c>
      <c r="H198" s="231">
        <v>32</v>
      </c>
      <c r="I198" s="26"/>
      <c r="J198" s="232">
        <f>ROUND(I198*H198,2)</f>
        <v>0</v>
      </c>
      <c r="K198" s="229" t="s">
        <v>5</v>
      </c>
      <c r="L198" s="141"/>
      <c r="M198" s="233" t="s">
        <v>5</v>
      </c>
      <c r="N198" s="234" t="s">
        <v>42</v>
      </c>
      <c r="O198" s="142"/>
      <c r="P198" s="235">
        <f>O198*H198</f>
        <v>0</v>
      </c>
      <c r="Q198" s="235">
        <v>0</v>
      </c>
      <c r="R198" s="235">
        <f>Q198*H198</f>
        <v>0</v>
      </c>
      <c r="S198" s="235">
        <v>0</v>
      </c>
      <c r="T198" s="236">
        <f>S198*H198</f>
        <v>0</v>
      </c>
      <c r="AR198" s="128" t="s">
        <v>263</v>
      </c>
      <c r="AT198" s="128" t="s">
        <v>198</v>
      </c>
      <c r="AU198" s="128" t="s">
        <v>78</v>
      </c>
      <c r="AY198" s="128" t="s">
        <v>196</v>
      </c>
      <c r="BE198" s="237">
        <f>IF(N198="základní",J198,0)</f>
        <v>0</v>
      </c>
      <c r="BF198" s="237">
        <f>IF(N198="snížená",J198,0)</f>
        <v>0</v>
      </c>
      <c r="BG198" s="237">
        <f>IF(N198="zákl. přenesená",J198,0)</f>
        <v>0</v>
      </c>
      <c r="BH198" s="237">
        <f>IF(N198="sníž. přenesená",J198,0)</f>
        <v>0</v>
      </c>
      <c r="BI198" s="237">
        <f>IF(N198="nulová",J198,0)</f>
        <v>0</v>
      </c>
      <c r="BJ198" s="128" t="s">
        <v>78</v>
      </c>
      <c r="BK198" s="237">
        <f>ROUND(I198*H198,2)</f>
        <v>0</v>
      </c>
      <c r="BL198" s="128" t="s">
        <v>263</v>
      </c>
      <c r="BM198" s="128" t="s">
        <v>499</v>
      </c>
    </row>
    <row r="199" spans="2:65" s="140" customFormat="1" ht="16.5" customHeight="1">
      <c r="B199" s="141"/>
      <c r="C199" s="227" t="s">
        <v>485</v>
      </c>
      <c r="D199" s="227" t="s">
        <v>198</v>
      </c>
      <c r="E199" s="228" t="s">
        <v>2116</v>
      </c>
      <c r="F199" s="229" t="s">
        <v>2117</v>
      </c>
      <c r="G199" s="230" t="s">
        <v>916</v>
      </c>
      <c r="H199" s="231">
        <v>1</v>
      </c>
      <c r="I199" s="26"/>
      <c r="J199" s="232">
        <f>ROUND(I199*H199,2)</f>
        <v>0</v>
      </c>
      <c r="K199" s="229" t="s">
        <v>5</v>
      </c>
      <c r="L199" s="141"/>
      <c r="M199" s="233" t="s">
        <v>5</v>
      </c>
      <c r="N199" s="234" t="s">
        <v>42</v>
      </c>
      <c r="O199" s="142"/>
      <c r="P199" s="235">
        <f>O199*H199</f>
        <v>0</v>
      </c>
      <c r="Q199" s="235">
        <v>0</v>
      </c>
      <c r="R199" s="235">
        <f>Q199*H199</f>
        <v>0</v>
      </c>
      <c r="S199" s="235">
        <v>0</v>
      </c>
      <c r="T199" s="236">
        <f>S199*H199</f>
        <v>0</v>
      </c>
      <c r="AR199" s="128" t="s">
        <v>263</v>
      </c>
      <c r="AT199" s="128" t="s">
        <v>198</v>
      </c>
      <c r="AU199" s="128" t="s">
        <v>78</v>
      </c>
      <c r="AY199" s="128" t="s">
        <v>196</v>
      </c>
      <c r="BE199" s="237">
        <f>IF(N199="základní",J199,0)</f>
        <v>0</v>
      </c>
      <c r="BF199" s="237">
        <f>IF(N199="snížená",J199,0)</f>
        <v>0</v>
      </c>
      <c r="BG199" s="237">
        <f>IF(N199="zákl. přenesená",J199,0)</f>
        <v>0</v>
      </c>
      <c r="BH199" s="237">
        <f>IF(N199="sníž. přenesená",J199,0)</f>
        <v>0</v>
      </c>
      <c r="BI199" s="237">
        <f>IF(N199="nulová",J199,0)</f>
        <v>0</v>
      </c>
      <c r="BJ199" s="128" t="s">
        <v>78</v>
      </c>
      <c r="BK199" s="237">
        <f>ROUND(I199*H199,2)</f>
        <v>0</v>
      </c>
      <c r="BL199" s="128" t="s">
        <v>263</v>
      </c>
      <c r="BM199" s="128" t="s">
        <v>504</v>
      </c>
    </row>
    <row r="200" spans="2:65" s="140" customFormat="1" ht="38.25" customHeight="1">
      <c r="B200" s="141"/>
      <c r="C200" s="227" t="s">
        <v>385</v>
      </c>
      <c r="D200" s="227" t="s">
        <v>198</v>
      </c>
      <c r="E200" s="228" t="s">
        <v>2118</v>
      </c>
      <c r="F200" s="229" t="s">
        <v>2119</v>
      </c>
      <c r="G200" s="230" t="s">
        <v>1839</v>
      </c>
      <c r="H200" s="32"/>
      <c r="I200" s="26"/>
      <c r="J200" s="232">
        <f>ROUND(I200*H200,2)</f>
        <v>0</v>
      </c>
      <c r="K200" s="229" t="s">
        <v>202</v>
      </c>
      <c r="L200" s="141"/>
      <c r="M200" s="233" t="s">
        <v>5</v>
      </c>
      <c r="N200" s="234" t="s">
        <v>42</v>
      </c>
      <c r="O200" s="142"/>
      <c r="P200" s="235">
        <f>O200*H200</f>
        <v>0</v>
      </c>
      <c r="Q200" s="235">
        <v>0</v>
      </c>
      <c r="R200" s="235">
        <f>Q200*H200</f>
        <v>0</v>
      </c>
      <c r="S200" s="235">
        <v>0</v>
      </c>
      <c r="T200" s="236">
        <f>S200*H200</f>
        <v>0</v>
      </c>
      <c r="AR200" s="128" t="s">
        <v>263</v>
      </c>
      <c r="AT200" s="128" t="s">
        <v>198</v>
      </c>
      <c r="AU200" s="128" t="s">
        <v>78</v>
      </c>
      <c r="AY200" s="128" t="s">
        <v>196</v>
      </c>
      <c r="BE200" s="237">
        <f>IF(N200="základní",J200,0)</f>
        <v>0</v>
      </c>
      <c r="BF200" s="237">
        <f>IF(N200="snížená",J200,0)</f>
        <v>0</v>
      </c>
      <c r="BG200" s="237">
        <f>IF(N200="zákl. přenesená",J200,0)</f>
        <v>0</v>
      </c>
      <c r="BH200" s="237">
        <f>IF(N200="sníž. přenesená",J200,0)</f>
        <v>0</v>
      </c>
      <c r="BI200" s="237">
        <f>IF(N200="nulová",J200,0)</f>
        <v>0</v>
      </c>
      <c r="BJ200" s="128" t="s">
        <v>78</v>
      </c>
      <c r="BK200" s="237">
        <f>ROUND(I200*H200,2)</f>
        <v>0</v>
      </c>
      <c r="BL200" s="128" t="s">
        <v>263</v>
      </c>
      <c r="BM200" s="128" t="s">
        <v>508</v>
      </c>
    </row>
    <row r="201" spans="2:47" s="140" customFormat="1" ht="148.5">
      <c r="B201" s="141"/>
      <c r="D201" s="238" t="s">
        <v>204</v>
      </c>
      <c r="F201" s="239" t="s">
        <v>1057</v>
      </c>
      <c r="I201" s="22"/>
      <c r="L201" s="141"/>
      <c r="M201" s="240"/>
      <c r="N201" s="142"/>
      <c r="O201" s="142"/>
      <c r="P201" s="142"/>
      <c r="Q201" s="142"/>
      <c r="R201" s="142"/>
      <c r="S201" s="142"/>
      <c r="T201" s="241"/>
      <c r="AT201" s="128" t="s">
        <v>204</v>
      </c>
      <c r="AU201" s="128" t="s">
        <v>78</v>
      </c>
    </row>
    <row r="202" spans="2:63" s="215" customFormat="1" ht="37.35" customHeight="1">
      <c r="B202" s="214"/>
      <c r="D202" s="216" t="s">
        <v>70</v>
      </c>
      <c r="E202" s="217" t="s">
        <v>2120</v>
      </c>
      <c r="F202" s="217" t="s">
        <v>2121</v>
      </c>
      <c r="I202" s="25"/>
      <c r="J202" s="218">
        <f>BK202</f>
        <v>0</v>
      </c>
      <c r="L202" s="214"/>
      <c r="M202" s="219"/>
      <c r="N202" s="220"/>
      <c r="O202" s="220"/>
      <c r="P202" s="221">
        <f>SUM(P203:P250)</f>
        <v>0</v>
      </c>
      <c r="Q202" s="220"/>
      <c r="R202" s="221">
        <f>SUM(R203:R250)</f>
        <v>1.08103</v>
      </c>
      <c r="S202" s="220"/>
      <c r="T202" s="222">
        <f>SUM(T203:T250)</f>
        <v>0</v>
      </c>
      <c r="AR202" s="216" t="s">
        <v>80</v>
      </c>
      <c r="AT202" s="223" t="s">
        <v>70</v>
      </c>
      <c r="AU202" s="223" t="s">
        <v>71</v>
      </c>
      <c r="AY202" s="216" t="s">
        <v>196</v>
      </c>
      <c r="BK202" s="224">
        <f>SUM(BK203:BK250)</f>
        <v>0</v>
      </c>
    </row>
    <row r="203" spans="2:65" s="140" customFormat="1" ht="25.5" customHeight="1">
      <c r="B203" s="141"/>
      <c r="C203" s="227" t="s">
        <v>493</v>
      </c>
      <c r="D203" s="227" t="s">
        <v>198</v>
      </c>
      <c r="E203" s="228" t="s">
        <v>2122</v>
      </c>
      <c r="F203" s="229" t="s">
        <v>2123</v>
      </c>
      <c r="G203" s="230" t="s">
        <v>304</v>
      </c>
      <c r="H203" s="231">
        <v>98</v>
      </c>
      <c r="I203" s="26"/>
      <c r="J203" s="232">
        <f>ROUND(I203*H203,2)</f>
        <v>0</v>
      </c>
      <c r="K203" s="229" t="s">
        <v>202</v>
      </c>
      <c r="L203" s="141"/>
      <c r="M203" s="233" t="s">
        <v>5</v>
      </c>
      <c r="N203" s="234" t="s">
        <v>42</v>
      </c>
      <c r="O203" s="142"/>
      <c r="P203" s="235">
        <f>O203*H203</f>
        <v>0</v>
      </c>
      <c r="Q203" s="235">
        <v>0.00066</v>
      </c>
      <c r="R203" s="235">
        <f>Q203*H203</f>
        <v>0.06468</v>
      </c>
      <c r="S203" s="235">
        <v>0</v>
      </c>
      <c r="T203" s="236">
        <f>S203*H203</f>
        <v>0</v>
      </c>
      <c r="AR203" s="128" t="s">
        <v>263</v>
      </c>
      <c r="AT203" s="128" t="s">
        <v>198</v>
      </c>
      <c r="AU203" s="128" t="s">
        <v>78</v>
      </c>
      <c r="AY203" s="128" t="s">
        <v>196</v>
      </c>
      <c r="BE203" s="237">
        <f>IF(N203="základní",J203,0)</f>
        <v>0</v>
      </c>
      <c r="BF203" s="237">
        <f>IF(N203="snížená",J203,0)</f>
        <v>0</v>
      </c>
      <c r="BG203" s="237">
        <f>IF(N203="zákl. přenesená",J203,0)</f>
        <v>0</v>
      </c>
      <c r="BH203" s="237">
        <f>IF(N203="sníž. přenesená",J203,0)</f>
        <v>0</v>
      </c>
      <c r="BI203" s="237">
        <f>IF(N203="nulová",J203,0)</f>
        <v>0</v>
      </c>
      <c r="BJ203" s="128" t="s">
        <v>78</v>
      </c>
      <c r="BK203" s="237">
        <f>ROUND(I203*H203,2)</f>
        <v>0</v>
      </c>
      <c r="BL203" s="128" t="s">
        <v>263</v>
      </c>
      <c r="BM203" s="128" t="s">
        <v>514</v>
      </c>
    </row>
    <row r="204" spans="2:47" s="140" customFormat="1" ht="40.5">
      <c r="B204" s="141"/>
      <c r="D204" s="238" t="s">
        <v>204</v>
      </c>
      <c r="F204" s="239" t="s">
        <v>2124</v>
      </c>
      <c r="I204" s="22"/>
      <c r="L204" s="141"/>
      <c r="M204" s="240"/>
      <c r="N204" s="142"/>
      <c r="O204" s="142"/>
      <c r="P204" s="142"/>
      <c r="Q204" s="142"/>
      <c r="R204" s="142"/>
      <c r="S204" s="142"/>
      <c r="T204" s="241"/>
      <c r="AT204" s="128" t="s">
        <v>204</v>
      </c>
      <c r="AU204" s="128" t="s">
        <v>78</v>
      </c>
    </row>
    <row r="205" spans="2:65" s="140" customFormat="1" ht="25.5" customHeight="1">
      <c r="B205" s="141"/>
      <c r="C205" s="227" t="s">
        <v>390</v>
      </c>
      <c r="D205" s="227" t="s">
        <v>198</v>
      </c>
      <c r="E205" s="228" t="s">
        <v>2125</v>
      </c>
      <c r="F205" s="229" t="s">
        <v>2126</v>
      </c>
      <c r="G205" s="230" t="s">
        <v>304</v>
      </c>
      <c r="H205" s="231">
        <v>146</v>
      </c>
      <c r="I205" s="26"/>
      <c r="J205" s="232">
        <f>ROUND(I205*H205,2)</f>
        <v>0</v>
      </c>
      <c r="K205" s="229" t="s">
        <v>202</v>
      </c>
      <c r="L205" s="141"/>
      <c r="M205" s="233" t="s">
        <v>5</v>
      </c>
      <c r="N205" s="234" t="s">
        <v>42</v>
      </c>
      <c r="O205" s="142"/>
      <c r="P205" s="235">
        <f>O205*H205</f>
        <v>0</v>
      </c>
      <c r="Q205" s="235">
        <v>0.00091</v>
      </c>
      <c r="R205" s="235">
        <f>Q205*H205</f>
        <v>0.13286</v>
      </c>
      <c r="S205" s="235">
        <v>0</v>
      </c>
      <c r="T205" s="236">
        <f>S205*H205</f>
        <v>0</v>
      </c>
      <c r="AR205" s="128" t="s">
        <v>263</v>
      </c>
      <c r="AT205" s="128" t="s">
        <v>198</v>
      </c>
      <c r="AU205" s="128" t="s">
        <v>78</v>
      </c>
      <c r="AY205" s="128" t="s">
        <v>196</v>
      </c>
      <c r="BE205" s="237">
        <f>IF(N205="základní",J205,0)</f>
        <v>0</v>
      </c>
      <c r="BF205" s="237">
        <f>IF(N205="snížená",J205,0)</f>
        <v>0</v>
      </c>
      <c r="BG205" s="237">
        <f>IF(N205="zákl. přenesená",J205,0)</f>
        <v>0</v>
      </c>
      <c r="BH205" s="237">
        <f>IF(N205="sníž. přenesená",J205,0)</f>
        <v>0</v>
      </c>
      <c r="BI205" s="237">
        <f>IF(N205="nulová",J205,0)</f>
        <v>0</v>
      </c>
      <c r="BJ205" s="128" t="s">
        <v>78</v>
      </c>
      <c r="BK205" s="237">
        <f>ROUND(I205*H205,2)</f>
        <v>0</v>
      </c>
      <c r="BL205" s="128" t="s">
        <v>263</v>
      </c>
      <c r="BM205" s="128" t="s">
        <v>518</v>
      </c>
    </row>
    <row r="206" spans="2:47" s="140" customFormat="1" ht="40.5">
      <c r="B206" s="141"/>
      <c r="D206" s="238" t="s">
        <v>204</v>
      </c>
      <c r="F206" s="239" t="s">
        <v>2124</v>
      </c>
      <c r="I206" s="22"/>
      <c r="L206" s="141"/>
      <c r="M206" s="240"/>
      <c r="N206" s="142"/>
      <c r="O206" s="142"/>
      <c r="P206" s="142"/>
      <c r="Q206" s="142"/>
      <c r="R206" s="142"/>
      <c r="S206" s="142"/>
      <c r="T206" s="241"/>
      <c r="AT206" s="128" t="s">
        <v>204</v>
      </c>
      <c r="AU206" s="128" t="s">
        <v>78</v>
      </c>
    </row>
    <row r="207" spans="2:65" s="140" customFormat="1" ht="25.5" customHeight="1">
      <c r="B207" s="141"/>
      <c r="C207" s="227" t="s">
        <v>501</v>
      </c>
      <c r="D207" s="227" t="s">
        <v>198</v>
      </c>
      <c r="E207" s="228" t="s">
        <v>2127</v>
      </c>
      <c r="F207" s="229" t="s">
        <v>2128</v>
      </c>
      <c r="G207" s="230" t="s">
        <v>304</v>
      </c>
      <c r="H207" s="231">
        <v>62</v>
      </c>
      <c r="I207" s="26"/>
      <c r="J207" s="232">
        <f>ROUND(I207*H207,2)</f>
        <v>0</v>
      </c>
      <c r="K207" s="229" t="s">
        <v>202</v>
      </c>
      <c r="L207" s="141"/>
      <c r="M207" s="233" t="s">
        <v>5</v>
      </c>
      <c r="N207" s="234" t="s">
        <v>42</v>
      </c>
      <c r="O207" s="142"/>
      <c r="P207" s="235">
        <f>O207*H207</f>
        <v>0</v>
      </c>
      <c r="Q207" s="235">
        <v>0.00119</v>
      </c>
      <c r="R207" s="235">
        <f>Q207*H207</f>
        <v>0.07378000000000001</v>
      </c>
      <c r="S207" s="235">
        <v>0</v>
      </c>
      <c r="T207" s="236">
        <f>S207*H207</f>
        <v>0</v>
      </c>
      <c r="AR207" s="128" t="s">
        <v>263</v>
      </c>
      <c r="AT207" s="128" t="s">
        <v>198</v>
      </c>
      <c r="AU207" s="128" t="s">
        <v>78</v>
      </c>
      <c r="AY207" s="128" t="s">
        <v>196</v>
      </c>
      <c r="BE207" s="237">
        <f>IF(N207="základní",J207,0)</f>
        <v>0</v>
      </c>
      <c r="BF207" s="237">
        <f>IF(N207="snížená",J207,0)</f>
        <v>0</v>
      </c>
      <c r="BG207" s="237">
        <f>IF(N207="zákl. přenesená",J207,0)</f>
        <v>0</v>
      </c>
      <c r="BH207" s="237">
        <f>IF(N207="sníž. přenesená",J207,0)</f>
        <v>0</v>
      </c>
      <c r="BI207" s="237">
        <f>IF(N207="nulová",J207,0)</f>
        <v>0</v>
      </c>
      <c r="BJ207" s="128" t="s">
        <v>78</v>
      </c>
      <c r="BK207" s="237">
        <f>ROUND(I207*H207,2)</f>
        <v>0</v>
      </c>
      <c r="BL207" s="128" t="s">
        <v>263</v>
      </c>
      <c r="BM207" s="128" t="s">
        <v>522</v>
      </c>
    </row>
    <row r="208" spans="2:47" s="140" customFormat="1" ht="40.5">
      <c r="B208" s="141"/>
      <c r="D208" s="238" t="s">
        <v>204</v>
      </c>
      <c r="F208" s="239" t="s">
        <v>2124</v>
      </c>
      <c r="I208" s="22"/>
      <c r="L208" s="141"/>
      <c r="M208" s="240"/>
      <c r="N208" s="142"/>
      <c r="O208" s="142"/>
      <c r="P208" s="142"/>
      <c r="Q208" s="142"/>
      <c r="R208" s="142"/>
      <c r="S208" s="142"/>
      <c r="T208" s="241"/>
      <c r="AT208" s="128" t="s">
        <v>204</v>
      </c>
      <c r="AU208" s="128" t="s">
        <v>78</v>
      </c>
    </row>
    <row r="209" spans="2:65" s="140" customFormat="1" ht="25.5" customHeight="1">
      <c r="B209" s="141"/>
      <c r="C209" s="227" t="s">
        <v>393</v>
      </c>
      <c r="D209" s="227" t="s">
        <v>198</v>
      </c>
      <c r="E209" s="228" t="s">
        <v>2129</v>
      </c>
      <c r="F209" s="229" t="s">
        <v>2130</v>
      </c>
      <c r="G209" s="230" t="s">
        <v>304</v>
      </c>
      <c r="H209" s="231">
        <v>34</v>
      </c>
      <c r="I209" s="26"/>
      <c r="J209" s="232">
        <f>ROUND(I209*H209,2)</f>
        <v>0</v>
      </c>
      <c r="K209" s="229" t="s">
        <v>202</v>
      </c>
      <c r="L209" s="141"/>
      <c r="M209" s="233" t="s">
        <v>5</v>
      </c>
      <c r="N209" s="234" t="s">
        <v>42</v>
      </c>
      <c r="O209" s="142"/>
      <c r="P209" s="235">
        <f>O209*H209</f>
        <v>0</v>
      </c>
      <c r="Q209" s="235">
        <v>0.00252</v>
      </c>
      <c r="R209" s="235">
        <f>Q209*H209</f>
        <v>0.08568</v>
      </c>
      <c r="S209" s="235">
        <v>0</v>
      </c>
      <c r="T209" s="236">
        <f>S209*H209</f>
        <v>0</v>
      </c>
      <c r="AR209" s="128" t="s">
        <v>263</v>
      </c>
      <c r="AT209" s="128" t="s">
        <v>198</v>
      </c>
      <c r="AU209" s="128" t="s">
        <v>78</v>
      </c>
      <c r="AY209" s="128" t="s">
        <v>196</v>
      </c>
      <c r="BE209" s="237">
        <f>IF(N209="základní",J209,0)</f>
        <v>0</v>
      </c>
      <c r="BF209" s="237">
        <f>IF(N209="snížená",J209,0)</f>
        <v>0</v>
      </c>
      <c r="BG209" s="237">
        <f>IF(N209="zákl. přenesená",J209,0)</f>
        <v>0</v>
      </c>
      <c r="BH209" s="237">
        <f>IF(N209="sníž. přenesená",J209,0)</f>
        <v>0</v>
      </c>
      <c r="BI209" s="237">
        <f>IF(N209="nulová",J209,0)</f>
        <v>0</v>
      </c>
      <c r="BJ209" s="128" t="s">
        <v>78</v>
      </c>
      <c r="BK209" s="237">
        <f>ROUND(I209*H209,2)</f>
        <v>0</v>
      </c>
      <c r="BL209" s="128" t="s">
        <v>263</v>
      </c>
      <c r="BM209" s="128" t="s">
        <v>528</v>
      </c>
    </row>
    <row r="210" spans="2:47" s="140" customFormat="1" ht="40.5">
      <c r="B210" s="141"/>
      <c r="D210" s="238" t="s">
        <v>204</v>
      </c>
      <c r="F210" s="239" t="s">
        <v>2124</v>
      </c>
      <c r="I210" s="22"/>
      <c r="L210" s="141"/>
      <c r="M210" s="240"/>
      <c r="N210" s="142"/>
      <c r="O210" s="142"/>
      <c r="P210" s="142"/>
      <c r="Q210" s="142"/>
      <c r="R210" s="142"/>
      <c r="S210" s="142"/>
      <c r="T210" s="241"/>
      <c r="AT210" s="128" t="s">
        <v>204</v>
      </c>
      <c r="AU210" s="128" t="s">
        <v>78</v>
      </c>
    </row>
    <row r="211" spans="2:65" s="140" customFormat="1" ht="25.5" customHeight="1">
      <c r="B211" s="141"/>
      <c r="C211" s="227" t="s">
        <v>511</v>
      </c>
      <c r="D211" s="227" t="s">
        <v>198</v>
      </c>
      <c r="E211" s="228" t="s">
        <v>2131</v>
      </c>
      <c r="F211" s="229" t="s">
        <v>2132</v>
      </c>
      <c r="G211" s="230" t="s">
        <v>304</v>
      </c>
      <c r="H211" s="231">
        <v>86</v>
      </c>
      <c r="I211" s="26"/>
      <c r="J211" s="232">
        <f>ROUND(I211*H211,2)</f>
        <v>0</v>
      </c>
      <c r="K211" s="229" t="s">
        <v>202</v>
      </c>
      <c r="L211" s="141"/>
      <c r="M211" s="233" t="s">
        <v>5</v>
      </c>
      <c r="N211" s="234" t="s">
        <v>42</v>
      </c>
      <c r="O211" s="142"/>
      <c r="P211" s="235">
        <f>O211*H211</f>
        <v>0</v>
      </c>
      <c r="Q211" s="235">
        <v>0.0035</v>
      </c>
      <c r="R211" s="235">
        <f>Q211*H211</f>
        <v>0.301</v>
      </c>
      <c r="S211" s="235">
        <v>0</v>
      </c>
      <c r="T211" s="236">
        <f>S211*H211</f>
        <v>0</v>
      </c>
      <c r="AR211" s="128" t="s">
        <v>263</v>
      </c>
      <c r="AT211" s="128" t="s">
        <v>198</v>
      </c>
      <c r="AU211" s="128" t="s">
        <v>78</v>
      </c>
      <c r="AY211" s="128" t="s">
        <v>196</v>
      </c>
      <c r="BE211" s="237">
        <f>IF(N211="základní",J211,0)</f>
        <v>0</v>
      </c>
      <c r="BF211" s="237">
        <f>IF(N211="snížená",J211,0)</f>
        <v>0</v>
      </c>
      <c r="BG211" s="237">
        <f>IF(N211="zákl. přenesená",J211,0)</f>
        <v>0</v>
      </c>
      <c r="BH211" s="237">
        <f>IF(N211="sníž. přenesená",J211,0)</f>
        <v>0</v>
      </c>
      <c r="BI211" s="237">
        <f>IF(N211="nulová",J211,0)</f>
        <v>0</v>
      </c>
      <c r="BJ211" s="128" t="s">
        <v>78</v>
      </c>
      <c r="BK211" s="237">
        <f>ROUND(I211*H211,2)</f>
        <v>0</v>
      </c>
      <c r="BL211" s="128" t="s">
        <v>263</v>
      </c>
      <c r="BM211" s="128" t="s">
        <v>532</v>
      </c>
    </row>
    <row r="212" spans="2:47" s="140" customFormat="1" ht="40.5">
      <c r="B212" s="141"/>
      <c r="D212" s="238" t="s">
        <v>204</v>
      </c>
      <c r="F212" s="239" t="s">
        <v>2124</v>
      </c>
      <c r="I212" s="22"/>
      <c r="L212" s="141"/>
      <c r="M212" s="240"/>
      <c r="N212" s="142"/>
      <c r="O212" s="142"/>
      <c r="P212" s="142"/>
      <c r="Q212" s="142"/>
      <c r="R212" s="142"/>
      <c r="S212" s="142"/>
      <c r="T212" s="241"/>
      <c r="AT212" s="128" t="s">
        <v>204</v>
      </c>
      <c r="AU212" s="128" t="s">
        <v>78</v>
      </c>
    </row>
    <row r="213" spans="2:65" s="140" customFormat="1" ht="25.5" customHeight="1">
      <c r="B213" s="141"/>
      <c r="C213" s="227" t="s">
        <v>397</v>
      </c>
      <c r="D213" s="227" t="s">
        <v>198</v>
      </c>
      <c r="E213" s="228" t="s">
        <v>2133</v>
      </c>
      <c r="F213" s="229" t="s">
        <v>2134</v>
      </c>
      <c r="G213" s="230" t="s">
        <v>304</v>
      </c>
      <c r="H213" s="231">
        <v>12</v>
      </c>
      <c r="I213" s="26"/>
      <c r="J213" s="232">
        <f>ROUND(I213*H213,2)</f>
        <v>0</v>
      </c>
      <c r="K213" s="229" t="s">
        <v>202</v>
      </c>
      <c r="L213" s="141"/>
      <c r="M213" s="233" t="s">
        <v>5</v>
      </c>
      <c r="N213" s="234" t="s">
        <v>42</v>
      </c>
      <c r="O213" s="142"/>
      <c r="P213" s="235">
        <f>O213*H213</f>
        <v>0</v>
      </c>
      <c r="Q213" s="235">
        <v>0.00309</v>
      </c>
      <c r="R213" s="235">
        <f>Q213*H213</f>
        <v>0.03708</v>
      </c>
      <c r="S213" s="235">
        <v>0</v>
      </c>
      <c r="T213" s="236">
        <f>S213*H213</f>
        <v>0</v>
      </c>
      <c r="AR213" s="128" t="s">
        <v>263</v>
      </c>
      <c r="AT213" s="128" t="s">
        <v>198</v>
      </c>
      <c r="AU213" s="128" t="s">
        <v>78</v>
      </c>
      <c r="AY213" s="128" t="s">
        <v>196</v>
      </c>
      <c r="BE213" s="237">
        <f>IF(N213="základní",J213,0)</f>
        <v>0</v>
      </c>
      <c r="BF213" s="237">
        <f>IF(N213="snížená",J213,0)</f>
        <v>0</v>
      </c>
      <c r="BG213" s="237">
        <f>IF(N213="zákl. přenesená",J213,0)</f>
        <v>0</v>
      </c>
      <c r="BH213" s="237">
        <f>IF(N213="sníž. přenesená",J213,0)</f>
        <v>0</v>
      </c>
      <c r="BI213" s="237">
        <f>IF(N213="nulová",J213,0)</f>
        <v>0</v>
      </c>
      <c r="BJ213" s="128" t="s">
        <v>78</v>
      </c>
      <c r="BK213" s="237">
        <f>ROUND(I213*H213,2)</f>
        <v>0</v>
      </c>
      <c r="BL213" s="128" t="s">
        <v>263</v>
      </c>
      <c r="BM213" s="128" t="s">
        <v>535</v>
      </c>
    </row>
    <row r="214" spans="2:65" s="140" customFormat="1" ht="25.5" customHeight="1">
      <c r="B214" s="141"/>
      <c r="C214" s="227" t="s">
        <v>519</v>
      </c>
      <c r="D214" s="227" t="s">
        <v>198</v>
      </c>
      <c r="E214" s="228" t="s">
        <v>2135</v>
      </c>
      <c r="F214" s="229" t="s">
        <v>2136</v>
      </c>
      <c r="G214" s="230" t="s">
        <v>304</v>
      </c>
      <c r="H214" s="231">
        <v>24</v>
      </c>
      <c r="I214" s="26"/>
      <c r="J214" s="232">
        <f>ROUND(I214*H214,2)</f>
        <v>0</v>
      </c>
      <c r="K214" s="229" t="s">
        <v>202</v>
      </c>
      <c r="L214" s="141"/>
      <c r="M214" s="233" t="s">
        <v>5</v>
      </c>
      <c r="N214" s="234" t="s">
        <v>42</v>
      </c>
      <c r="O214" s="142"/>
      <c r="P214" s="235">
        <f>O214*H214</f>
        <v>0</v>
      </c>
      <c r="Q214" s="235">
        <v>0.00451</v>
      </c>
      <c r="R214" s="235">
        <f>Q214*H214</f>
        <v>0.10824</v>
      </c>
      <c r="S214" s="235">
        <v>0</v>
      </c>
      <c r="T214" s="236">
        <f>S214*H214</f>
        <v>0</v>
      </c>
      <c r="AR214" s="128" t="s">
        <v>263</v>
      </c>
      <c r="AT214" s="128" t="s">
        <v>198</v>
      </c>
      <c r="AU214" s="128" t="s">
        <v>78</v>
      </c>
      <c r="AY214" s="128" t="s">
        <v>196</v>
      </c>
      <c r="BE214" s="237">
        <f>IF(N214="základní",J214,0)</f>
        <v>0</v>
      </c>
      <c r="BF214" s="237">
        <f>IF(N214="snížená",J214,0)</f>
        <v>0</v>
      </c>
      <c r="BG214" s="237">
        <f>IF(N214="zákl. přenesená",J214,0)</f>
        <v>0</v>
      </c>
      <c r="BH214" s="237">
        <f>IF(N214="sníž. přenesená",J214,0)</f>
        <v>0</v>
      </c>
      <c r="BI214" s="237">
        <f>IF(N214="nulová",J214,0)</f>
        <v>0</v>
      </c>
      <c r="BJ214" s="128" t="s">
        <v>78</v>
      </c>
      <c r="BK214" s="237">
        <f>ROUND(I214*H214,2)</f>
        <v>0</v>
      </c>
      <c r="BL214" s="128" t="s">
        <v>263</v>
      </c>
      <c r="BM214" s="128" t="s">
        <v>539</v>
      </c>
    </row>
    <row r="215" spans="2:65" s="140" customFormat="1" ht="25.5" customHeight="1">
      <c r="B215" s="141"/>
      <c r="C215" s="227" t="s">
        <v>400</v>
      </c>
      <c r="D215" s="227" t="s">
        <v>198</v>
      </c>
      <c r="E215" s="228" t="s">
        <v>2137</v>
      </c>
      <c r="F215" s="229" t="s">
        <v>2138</v>
      </c>
      <c r="G215" s="230" t="s">
        <v>304</v>
      </c>
      <c r="H215" s="231">
        <v>18</v>
      </c>
      <c r="I215" s="26"/>
      <c r="J215" s="232">
        <f>ROUND(I215*H215,2)</f>
        <v>0</v>
      </c>
      <c r="K215" s="229" t="s">
        <v>202</v>
      </c>
      <c r="L215" s="141"/>
      <c r="M215" s="233" t="s">
        <v>5</v>
      </c>
      <c r="N215" s="234" t="s">
        <v>42</v>
      </c>
      <c r="O215" s="142"/>
      <c r="P215" s="235">
        <f>O215*H215</f>
        <v>0</v>
      </c>
      <c r="Q215" s="235">
        <v>0.00518</v>
      </c>
      <c r="R215" s="235">
        <f>Q215*H215</f>
        <v>0.09323999999999999</v>
      </c>
      <c r="S215" s="235">
        <v>0</v>
      </c>
      <c r="T215" s="236">
        <f>S215*H215</f>
        <v>0</v>
      </c>
      <c r="AR215" s="128" t="s">
        <v>263</v>
      </c>
      <c r="AT215" s="128" t="s">
        <v>198</v>
      </c>
      <c r="AU215" s="128" t="s">
        <v>78</v>
      </c>
      <c r="AY215" s="128" t="s">
        <v>196</v>
      </c>
      <c r="BE215" s="237">
        <f>IF(N215="základní",J215,0)</f>
        <v>0</v>
      </c>
      <c r="BF215" s="237">
        <f>IF(N215="snížená",J215,0)</f>
        <v>0</v>
      </c>
      <c r="BG215" s="237">
        <f>IF(N215="zákl. přenesená",J215,0)</f>
        <v>0</v>
      </c>
      <c r="BH215" s="237">
        <f>IF(N215="sníž. přenesená",J215,0)</f>
        <v>0</v>
      </c>
      <c r="BI215" s="237">
        <f>IF(N215="nulová",J215,0)</f>
        <v>0</v>
      </c>
      <c r="BJ215" s="128" t="s">
        <v>78</v>
      </c>
      <c r="BK215" s="237">
        <f>ROUND(I215*H215,2)</f>
        <v>0</v>
      </c>
      <c r="BL215" s="128" t="s">
        <v>263</v>
      </c>
      <c r="BM215" s="128" t="s">
        <v>544</v>
      </c>
    </row>
    <row r="216" spans="2:65" s="140" customFormat="1" ht="16.5" customHeight="1">
      <c r="B216" s="141"/>
      <c r="C216" s="227" t="s">
        <v>529</v>
      </c>
      <c r="D216" s="227" t="s">
        <v>198</v>
      </c>
      <c r="E216" s="228" t="s">
        <v>2139</v>
      </c>
      <c r="F216" s="229" t="s">
        <v>2140</v>
      </c>
      <c r="G216" s="230" t="s">
        <v>304</v>
      </c>
      <c r="H216" s="231">
        <v>54</v>
      </c>
      <c r="I216" s="26"/>
      <c r="J216" s="232">
        <f>ROUND(I216*H216,2)</f>
        <v>0</v>
      </c>
      <c r="K216" s="229" t="s">
        <v>202</v>
      </c>
      <c r="L216" s="141"/>
      <c r="M216" s="233" t="s">
        <v>5</v>
      </c>
      <c r="N216" s="234" t="s">
        <v>42</v>
      </c>
      <c r="O216" s="142"/>
      <c r="P216" s="235">
        <f>O216*H216</f>
        <v>0</v>
      </c>
      <c r="Q216" s="235">
        <v>0.0006</v>
      </c>
      <c r="R216" s="235">
        <f>Q216*H216</f>
        <v>0.0324</v>
      </c>
      <c r="S216" s="235">
        <v>0</v>
      </c>
      <c r="T216" s="236">
        <f>S216*H216</f>
        <v>0</v>
      </c>
      <c r="AR216" s="128" t="s">
        <v>263</v>
      </c>
      <c r="AT216" s="128" t="s">
        <v>198</v>
      </c>
      <c r="AU216" s="128" t="s">
        <v>78</v>
      </c>
      <c r="AY216" s="128" t="s">
        <v>196</v>
      </c>
      <c r="BE216" s="237">
        <f>IF(N216="základní",J216,0)</f>
        <v>0</v>
      </c>
      <c r="BF216" s="237">
        <f>IF(N216="snížená",J216,0)</f>
        <v>0</v>
      </c>
      <c r="BG216" s="237">
        <f>IF(N216="zákl. přenesená",J216,0)</f>
        <v>0</v>
      </c>
      <c r="BH216" s="237">
        <f>IF(N216="sníž. přenesená",J216,0)</f>
        <v>0</v>
      </c>
      <c r="BI216" s="237">
        <f>IF(N216="nulová",J216,0)</f>
        <v>0</v>
      </c>
      <c r="BJ216" s="128" t="s">
        <v>78</v>
      </c>
      <c r="BK216" s="237">
        <f>ROUND(I216*H216,2)</f>
        <v>0</v>
      </c>
      <c r="BL216" s="128" t="s">
        <v>263</v>
      </c>
      <c r="BM216" s="128" t="s">
        <v>548</v>
      </c>
    </row>
    <row r="217" spans="2:47" s="140" customFormat="1" ht="40.5">
      <c r="B217" s="141"/>
      <c r="D217" s="238" t="s">
        <v>204</v>
      </c>
      <c r="F217" s="239" t="s">
        <v>2141</v>
      </c>
      <c r="I217" s="22"/>
      <c r="L217" s="141"/>
      <c r="M217" s="240"/>
      <c r="N217" s="142"/>
      <c r="O217" s="142"/>
      <c r="P217" s="142"/>
      <c r="Q217" s="142"/>
      <c r="R217" s="142"/>
      <c r="S217" s="142"/>
      <c r="T217" s="241"/>
      <c r="AT217" s="128" t="s">
        <v>204</v>
      </c>
      <c r="AU217" s="128" t="s">
        <v>78</v>
      </c>
    </row>
    <row r="218" spans="2:65" s="140" customFormat="1" ht="38.25" customHeight="1">
      <c r="B218" s="141"/>
      <c r="C218" s="227" t="s">
        <v>405</v>
      </c>
      <c r="D218" s="227" t="s">
        <v>198</v>
      </c>
      <c r="E218" s="228" t="s">
        <v>2142</v>
      </c>
      <c r="F218" s="229" t="s">
        <v>2143</v>
      </c>
      <c r="G218" s="230" t="s">
        <v>304</v>
      </c>
      <c r="H218" s="231">
        <v>98</v>
      </c>
      <c r="I218" s="26"/>
      <c r="J218" s="232">
        <f>ROUND(I218*H218,2)</f>
        <v>0</v>
      </c>
      <c r="K218" s="229" t="s">
        <v>202</v>
      </c>
      <c r="L218" s="141"/>
      <c r="M218" s="233" t="s">
        <v>5</v>
      </c>
      <c r="N218" s="234" t="s">
        <v>42</v>
      </c>
      <c r="O218" s="142"/>
      <c r="P218" s="235">
        <f>O218*H218</f>
        <v>0</v>
      </c>
      <c r="Q218" s="235">
        <v>0.00012</v>
      </c>
      <c r="R218" s="235">
        <f>Q218*H218</f>
        <v>0.01176</v>
      </c>
      <c r="S218" s="235">
        <v>0</v>
      </c>
      <c r="T218" s="236">
        <f>S218*H218</f>
        <v>0</v>
      </c>
      <c r="AR218" s="128" t="s">
        <v>263</v>
      </c>
      <c r="AT218" s="128" t="s">
        <v>198</v>
      </c>
      <c r="AU218" s="128" t="s">
        <v>78</v>
      </c>
      <c r="AY218" s="128" t="s">
        <v>196</v>
      </c>
      <c r="BE218" s="237">
        <f>IF(N218="základní",J218,0)</f>
        <v>0</v>
      </c>
      <c r="BF218" s="237">
        <f>IF(N218="snížená",J218,0)</f>
        <v>0</v>
      </c>
      <c r="BG218" s="237">
        <f>IF(N218="zákl. přenesená",J218,0)</f>
        <v>0</v>
      </c>
      <c r="BH218" s="237">
        <f>IF(N218="sníž. přenesená",J218,0)</f>
        <v>0</v>
      </c>
      <c r="BI218" s="237">
        <f>IF(N218="nulová",J218,0)</f>
        <v>0</v>
      </c>
      <c r="BJ218" s="128" t="s">
        <v>78</v>
      </c>
      <c r="BK218" s="237">
        <f>ROUND(I218*H218,2)</f>
        <v>0</v>
      </c>
      <c r="BL218" s="128" t="s">
        <v>263</v>
      </c>
      <c r="BM218" s="128" t="s">
        <v>551</v>
      </c>
    </row>
    <row r="219" spans="2:47" s="140" customFormat="1" ht="40.5">
      <c r="B219" s="141"/>
      <c r="D219" s="238" t="s">
        <v>204</v>
      </c>
      <c r="F219" s="239" t="s">
        <v>2141</v>
      </c>
      <c r="I219" s="22"/>
      <c r="L219" s="141"/>
      <c r="M219" s="240"/>
      <c r="N219" s="142"/>
      <c r="O219" s="142"/>
      <c r="P219" s="142"/>
      <c r="Q219" s="142"/>
      <c r="R219" s="142"/>
      <c r="S219" s="142"/>
      <c r="T219" s="241"/>
      <c r="AT219" s="128" t="s">
        <v>204</v>
      </c>
      <c r="AU219" s="128" t="s">
        <v>78</v>
      </c>
    </row>
    <row r="220" spans="2:65" s="140" customFormat="1" ht="38.25" customHeight="1">
      <c r="B220" s="141"/>
      <c r="C220" s="227" t="s">
        <v>536</v>
      </c>
      <c r="D220" s="227" t="s">
        <v>198</v>
      </c>
      <c r="E220" s="228" t="s">
        <v>2144</v>
      </c>
      <c r="F220" s="229" t="s">
        <v>2145</v>
      </c>
      <c r="G220" s="230" t="s">
        <v>304</v>
      </c>
      <c r="H220" s="231">
        <v>146</v>
      </c>
      <c r="I220" s="26"/>
      <c r="J220" s="232">
        <f>ROUND(I220*H220,2)</f>
        <v>0</v>
      </c>
      <c r="K220" s="229" t="s">
        <v>202</v>
      </c>
      <c r="L220" s="141"/>
      <c r="M220" s="233" t="s">
        <v>5</v>
      </c>
      <c r="N220" s="234" t="s">
        <v>42</v>
      </c>
      <c r="O220" s="142"/>
      <c r="P220" s="235">
        <f>O220*H220</f>
        <v>0</v>
      </c>
      <c r="Q220" s="235">
        <v>0.0002</v>
      </c>
      <c r="R220" s="235">
        <f>Q220*H220</f>
        <v>0.0292</v>
      </c>
      <c r="S220" s="235">
        <v>0</v>
      </c>
      <c r="T220" s="236">
        <f>S220*H220</f>
        <v>0</v>
      </c>
      <c r="AR220" s="128" t="s">
        <v>263</v>
      </c>
      <c r="AT220" s="128" t="s">
        <v>198</v>
      </c>
      <c r="AU220" s="128" t="s">
        <v>78</v>
      </c>
      <c r="AY220" s="128" t="s">
        <v>196</v>
      </c>
      <c r="BE220" s="237">
        <f>IF(N220="základní",J220,0)</f>
        <v>0</v>
      </c>
      <c r="BF220" s="237">
        <f>IF(N220="snížená",J220,0)</f>
        <v>0</v>
      </c>
      <c r="BG220" s="237">
        <f>IF(N220="zákl. přenesená",J220,0)</f>
        <v>0</v>
      </c>
      <c r="BH220" s="237">
        <f>IF(N220="sníž. přenesená",J220,0)</f>
        <v>0</v>
      </c>
      <c r="BI220" s="237">
        <f>IF(N220="nulová",J220,0)</f>
        <v>0</v>
      </c>
      <c r="BJ220" s="128" t="s">
        <v>78</v>
      </c>
      <c r="BK220" s="237">
        <f>ROUND(I220*H220,2)</f>
        <v>0</v>
      </c>
      <c r="BL220" s="128" t="s">
        <v>263</v>
      </c>
      <c r="BM220" s="128" t="s">
        <v>555</v>
      </c>
    </row>
    <row r="221" spans="2:47" s="140" customFormat="1" ht="40.5">
      <c r="B221" s="141"/>
      <c r="D221" s="238" t="s">
        <v>204</v>
      </c>
      <c r="F221" s="239" t="s">
        <v>2141</v>
      </c>
      <c r="I221" s="22"/>
      <c r="L221" s="141"/>
      <c r="M221" s="240"/>
      <c r="N221" s="142"/>
      <c r="O221" s="142"/>
      <c r="P221" s="142"/>
      <c r="Q221" s="142"/>
      <c r="R221" s="142"/>
      <c r="S221" s="142"/>
      <c r="T221" s="241"/>
      <c r="AT221" s="128" t="s">
        <v>204</v>
      </c>
      <c r="AU221" s="128" t="s">
        <v>78</v>
      </c>
    </row>
    <row r="222" spans="2:65" s="140" customFormat="1" ht="38.25" customHeight="1">
      <c r="B222" s="141"/>
      <c r="C222" s="227" t="s">
        <v>408</v>
      </c>
      <c r="D222" s="227" t="s">
        <v>198</v>
      </c>
      <c r="E222" s="228" t="s">
        <v>2146</v>
      </c>
      <c r="F222" s="229" t="s">
        <v>2147</v>
      </c>
      <c r="G222" s="230" t="s">
        <v>304</v>
      </c>
      <c r="H222" s="231">
        <v>62</v>
      </c>
      <c r="I222" s="26"/>
      <c r="J222" s="232">
        <f>ROUND(I222*H222,2)</f>
        <v>0</v>
      </c>
      <c r="K222" s="229" t="s">
        <v>202</v>
      </c>
      <c r="L222" s="141"/>
      <c r="M222" s="233" t="s">
        <v>5</v>
      </c>
      <c r="N222" s="234" t="s">
        <v>42</v>
      </c>
      <c r="O222" s="142"/>
      <c r="P222" s="235">
        <f>O222*H222</f>
        <v>0</v>
      </c>
      <c r="Q222" s="235">
        <v>0.00024</v>
      </c>
      <c r="R222" s="235">
        <f>Q222*H222</f>
        <v>0.01488</v>
      </c>
      <c r="S222" s="235">
        <v>0</v>
      </c>
      <c r="T222" s="236">
        <f>S222*H222</f>
        <v>0</v>
      </c>
      <c r="AR222" s="128" t="s">
        <v>263</v>
      </c>
      <c r="AT222" s="128" t="s">
        <v>198</v>
      </c>
      <c r="AU222" s="128" t="s">
        <v>78</v>
      </c>
      <c r="AY222" s="128" t="s">
        <v>196</v>
      </c>
      <c r="BE222" s="237">
        <f>IF(N222="základní",J222,0)</f>
        <v>0</v>
      </c>
      <c r="BF222" s="237">
        <f>IF(N222="snížená",J222,0)</f>
        <v>0</v>
      </c>
      <c r="BG222" s="237">
        <f>IF(N222="zákl. přenesená",J222,0)</f>
        <v>0</v>
      </c>
      <c r="BH222" s="237">
        <f>IF(N222="sníž. přenesená",J222,0)</f>
        <v>0</v>
      </c>
      <c r="BI222" s="237">
        <f>IF(N222="nulová",J222,0)</f>
        <v>0</v>
      </c>
      <c r="BJ222" s="128" t="s">
        <v>78</v>
      </c>
      <c r="BK222" s="237">
        <f>ROUND(I222*H222,2)</f>
        <v>0</v>
      </c>
      <c r="BL222" s="128" t="s">
        <v>263</v>
      </c>
      <c r="BM222" s="128" t="s">
        <v>560</v>
      </c>
    </row>
    <row r="223" spans="2:47" s="140" customFormat="1" ht="40.5">
      <c r="B223" s="141"/>
      <c r="D223" s="238" t="s">
        <v>204</v>
      </c>
      <c r="F223" s="239" t="s">
        <v>2141</v>
      </c>
      <c r="I223" s="22"/>
      <c r="L223" s="141"/>
      <c r="M223" s="240"/>
      <c r="N223" s="142"/>
      <c r="O223" s="142"/>
      <c r="P223" s="142"/>
      <c r="Q223" s="142"/>
      <c r="R223" s="142"/>
      <c r="S223" s="142"/>
      <c r="T223" s="241"/>
      <c r="AT223" s="128" t="s">
        <v>204</v>
      </c>
      <c r="AU223" s="128" t="s">
        <v>78</v>
      </c>
    </row>
    <row r="224" spans="2:65" s="140" customFormat="1" ht="38.25" customHeight="1">
      <c r="B224" s="141"/>
      <c r="C224" s="227" t="s">
        <v>545</v>
      </c>
      <c r="D224" s="227" t="s">
        <v>198</v>
      </c>
      <c r="E224" s="228" t="s">
        <v>2148</v>
      </c>
      <c r="F224" s="229" t="s">
        <v>2149</v>
      </c>
      <c r="G224" s="230" t="s">
        <v>304</v>
      </c>
      <c r="H224" s="231">
        <v>34</v>
      </c>
      <c r="I224" s="26"/>
      <c r="J224" s="232">
        <f>ROUND(I224*H224,2)</f>
        <v>0</v>
      </c>
      <c r="K224" s="229" t="s">
        <v>5</v>
      </c>
      <c r="L224" s="141"/>
      <c r="M224" s="233" t="s">
        <v>5</v>
      </c>
      <c r="N224" s="234" t="s">
        <v>42</v>
      </c>
      <c r="O224" s="142"/>
      <c r="P224" s="235">
        <f>O224*H224</f>
        <v>0</v>
      </c>
      <c r="Q224" s="235">
        <v>0.00024</v>
      </c>
      <c r="R224" s="235">
        <f>Q224*H224</f>
        <v>0.00816</v>
      </c>
      <c r="S224" s="235">
        <v>0</v>
      </c>
      <c r="T224" s="236">
        <f>S224*H224</f>
        <v>0</v>
      </c>
      <c r="AR224" s="128" t="s">
        <v>263</v>
      </c>
      <c r="AT224" s="128" t="s">
        <v>198</v>
      </c>
      <c r="AU224" s="128" t="s">
        <v>78</v>
      </c>
      <c r="AY224" s="128" t="s">
        <v>196</v>
      </c>
      <c r="BE224" s="237">
        <f>IF(N224="základní",J224,0)</f>
        <v>0</v>
      </c>
      <c r="BF224" s="237">
        <f>IF(N224="snížená",J224,0)</f>
        <v>0</v>
      </c>
      <c r="BG224" s="237">
        <f>IF(N224="zákl. přenesená",J224,0)</f>
        <v>0</v>
      </c>
      <c r="BH224" s="237">
        <f>IF(N224="sníž. přenesená",J224,0)</f>
        <v>0</v>
      </c>
      <c r="BI224" s="237">
        <f>IF(N224="nulová",J224,0)</f>
        <v>0</v>
      </c>
      <c r="BJ224" s="128" t="s">
        <v>78</v>
      </c>
      <c r="BK224" s="237">
        <f>ROUND(I224*H224,2)</f>
        <v>0</v>
      </c>
      <c r="BL224" s="128" t="s">
        <v>263</v>
      </c>
      <c r="BM224" s="128" t="s">
        <v>564</v>
      </c>
    </row>
    <row r="225" spans="2:47" s="140" customFormat="1" ht="40.5">
      <c r="B225" s="141"/>
      <c r="D225" s="238" t="s">
        <v>204</v>
      </c>
      <c r="F225" s="239" t="s">
        <v>2141</v>
      </c>
      <c r="I225" s="22"/>
      <c r="L225" s="141"/>
      <c r="M225" s="240"/>
      <c r="N225" s="142"/>
      <c r="O225" s="142"/>
      <c r="P225" s="142"/>
      <c r="Q225" s="142"/>
      <c r="R225" s="142"/>
      <c r="S225" s="142"/>
      <c r="T225" s="241"/>
      <c r="AT225" s="128" t="s">
        <v>204</v>
      </c>
      <c r="AU225" s="128" t="s">
        <v>78</v>
      </c>
    </row>
    <row r="226" spans="2:65" s="140" customFormat="1" ht="38.25" customHeight="1">
      <c r="B226" s="141"/>
      <c r="C226" s="227" t="s">
        <v>412</v>
      </c>
      <c r="D226" s="227" t="s">
        <v>198</v>
      </c>
      <c r="E226" s="228" t="s">
        <v>2150</v>
      </c>
      <c r="F226" s="229" t="s">
        <v>2151</v>
      </c>
      <c r="G226" s="230" t="s">
        <v>304</v>
      </c>
      <c r="H226" s="231">
        <v>86</v>
      </c>
      <c r="I226" s="26"/>
      <c r="J226" s="232">
        <f>ROUND(I226*H226,2)</f>
        <v>0</v>
      </c>
      <c r="K226" s="229" t="s">
        <v>202</v>
      </c>
      <c r="L226" s="141"/>
      <c r="M226" s="233" t="s">
        <v>5</v>
      </c>
      <c r="N226" s="234" t="s">
        <v>42</v>
      </c>
      <c r="O226" s="142"/>
      <c r="P226" s="235">
        <f>O226*H226</f>
        <v>0</v>
      </c>
      <c r="Q226" s="235">
        <v>0.00027</v>
      </c>
      <c r="R226" s="235">
        <f>Q226*H226</f>
        <v>0.02322</v>
      </c>
      <c r="S226" s="235">
        <v>0</v>
      </c>
      <c r="T226" s="236">
        <f>S226*H226</f>
        <v>0</v>
      </c>
      <c r="AR226" s="128" t="s">
        <v>263</v>
      </c>
      <c r="AT226" s="128" t="s">
        <v>198</v>
      </c>
      <c r="AU226" s="128" t="s">
        <v>78</v>
      </c>
      <c r="AY226" s="128" t="s">
        <v>196</v>
      </c>
      <c r="BE226" s="237">
        <f>IF(N226="základní",J226,0)</f>
        <v>0</v>
      </c>
      <c r="BF226" s="237">
        <f>IF(N226="snížená",J226,0)</f>
        <v>0</v>
      </c>
      <c r="BG226" s="237">
        <f>IF(N226="zákl. přenesená",J226,0)</f>
        <v>0</v>
      </c>
      <c r="BH226" s="237">
        <f>IF(N226="sníž. přenesená",J226,0)</f>
        <v>0</v>
      </c>
      <c r="BI226" s="237">
        <f>IF(N226="nulová",J226,0)</f>
        <v>0</v>
      </c>
      <c r="BJ226" s="128" t="s">
        <v>78</v>
      </c>
      <c r="BK226" s="237">
        <f>ROUND(I226*H226,2)</f>
        <v>0</v>
      </c>
      <c r="BL226" s="128" t="s">
        <v>263</v>
      </c>
      <c r="BM226" s="128" t="s">
        <v>567</v>
      </c>
    </row>
    <row r="227" spans="2:47" s="140" customFormat="1" ht="40.5">
      <c r="B227" s="141"/>
      <c r="D227" s="238" t="s">
        <v>204</v>
      </c>
      <c r="F227" s="239" t="s">
        <v>2141</v>
      </c>
      <c r="I227" s="22"/>
      <c r="L227" s="141"/>
      <c r="M227" s="240"/>
      <c r="N227" s="142"/>
      <c r="O227" s="142"/>
      <c r="P227" s="142"/>
      <c r="Q227" s="142"/>
      <c r="R227" s="142"/>
      <c r="S227" s="142"/>
      <c r="T227" s="241"/>
      <c r="AT227" s="128" t="s">
        <v>204</v>
      </c>
      <c r="AU227" s="128" t="s">
        <v>78</v>
      </c>
    </row>
    <row r="228" spans="2:65" s="140" customFormat="1" ht="16.5" customHeight="1">
      <c r="B228" s="141"/>
      <c r="C228" s="227" t="s">
        <v>552</v>
      </c>
      <c r="D228" s="227" t="s">
        <v>198</v>
      </c>
      <c r="E228" s="228" t="s">
        <v>2152</v>
      </c>
      <c r="F228" s="229" t="s">
        <v>2153</v>
      </c>
      <c r="G228" s="230" t="s">
        <v>355</v>
      </c>
      <c r="H228" s="231">
        <v>52</v>
      </c>
      <c r="I228" s="26"/>
      <c r="J228" s="232">
        <f>ROUND(I228*H228,2)</f>
        <v>0</v>
      </c>
      <c r="K228" s="229" t="s">
        <v>202</v>
      </c>
      <c r="L228" s="141"/>
      <c r="M228" s="233" t="s">
        <v>5</v>
      </c>
      <c r="N228" s="234" t="s">
        <v>42</v>
      </c>
      <c r="O228" s="142"/>
      <c r="P228" s="235">
        <f>O228*H228</f>
        <v>0</v>
      </c>
      <c r="Q228" s="235">
        <v>0</v>
      </c>
      <c r="R228" s="235">
        <f>Q228*H228</f>
        <v>0</v>
      </c>
      <c r="S228" s="235">
        <v>0</v>
      </c>
      <c r="T228" s="236">
        <f>S228*H228</f>
        <v>0</v>
      </c>
      <c r="AR228" s="128" t="s">
        <v>263</v>
      </c>
      <c r="AT228" s="128" t="s">
        <v>198</v>
      </c>
      <c r="AU228" s="128" t="s">
        <v>78</v>
      </c>
      <c r="AY228" s="128" t="s">
        <v>196</v>
      </c>
      <c r="BE228" s="237">
        <f>IF(N228="základní",J228,0)</f>
        <v>0</v>
      </c>
      <c r="BF228" s="237">
        <f>IF(N228="snížená",J228,0)</f>
        <v>0</v>
      </c>
      <c r="BG228" s="237">
        <f>IF(N228="zákl. přenesená",J228,0)</f>
        <v>0</v>
      </c>
      <c r="BH228" s="237">
        <f>IF(N228="sníž. přenesená",J228,0)</f>
        <v>0</v>
      </c>
      <c r="BI228" s="237">
        <f>IF(N228="nulová",J228,0)</f>
        <v>0</v>
      </c>
      <c r="BJ228" s="128" t="s">
        <v>78</v>
      </c>
      <c r="BK228" s="237">
        <f>ROUND(I228*H228,2)</f>
        <v>0</v>
      </c>
      <c r="BL228" s="128" t="s">
        <v>263</v>
      </c>
      <c r="BM228" s="128" t="s">
        <v>571</v>
      </c>
    </row>
    <row r="229" spans="2:47" s="140" customFormat="1" ht="81">
      <c r="B229" s="141"/>
      <c r="D229" s="238" t="s">
        <v>204</v>
      </c>
      <c r="F229" s="239" t="s">
        <v>2154</v>
      </c>
      <c r="I229" s="22"/>
      <c r="L229" s="141"/>
      <c r="M229" s="240"/>
      <c r="N229" s="142"/>
      <c r="O229" s="142"/>
      <c r="P229" s="142"/>
      <c r="Q229" s="142"/>
      <c r="R229" s="142"/>
      <c r="S229" s="142"/>
      <c r="T229" s="241"/>
      <c r="AT229" s="128" t="s">
        <v>204</v>
      </c>
      <c r="AU229" s="128" t="s">
        <v>78</v>
      </c>
    </row>
    <row r="230" spans="2:65" s="140" customFormat="1" ht="16.5" customHeight="1">
      <c r="B230" s="141"/>
      <c r="C230" s="227" t="s">
        <v>415</v>
      </c>
      <c r="D230" s="227" t="s">
        <v>198</v>
      </c>
      <c r="E230" s="228" t="s">
        <v>2155</v>
      </c>
      <c r="F230" s="229" t="s">
        <v>2156</v>
      </c>
      <c r="G230" s="230" t="s">
        <v>355</v>
      </c>
      <c r="H230" s="231">
        <v>4</v>
      </c>
      <c r="I230" s="26"/>
      <c r="J230" s="232">
        <f>ROUND(I230*H230,2)</f>
        <v>0</v>
      </c>
      <c r="K230" s="229" t="s">
        <v>202</v>
      </c>
      <c r="L230" s="141"/>
      <c r="M230" s="233" t="s">
        <v>5</v>
      </c>
      <c r="N230" s="234" t="s">
        <v>42</v>
      </c>
      <c r="O230" s="142"/>
      <c r="P230" s="235">
        <f>O230*H230</f>
        <v>0</v>
      </c>
      <c r="Q230" s="235">
        <v>0.00022</v>
      </c>
      <c r="R230" s="235">
        <f>Q230*H230</f>
        <v>0.00088</v>
      </c>
      <c r="S230" s="235">
        <v>0</v>
      </c>
      <c r="T230" s="236">
        <f>S230*H230</f>
        <v>0</v>
      </c>
      <c r="AR230" s="128" t="s">
        <v>263</v>
      </c>
      <c r="AT230" s="128" t="s">
        <v>198</v>
      </c>
      <c r="AU230" s="128" t="s">
        <v>78</v>
      </c>
      <c r="AY230" s="128" t="s">
        <v>196</v>
      </c>
      <c r="BE230" s="237">
        <f>IF(N230="základní",J230,0)</f>
        <v>0</v>
      </c>
      <c r="BF230" s="237">
        <f>IF(N230="snížená",J230,0)</f>
        <v>0</v>
      </c>
      <c r="BG230" s="237">
        <f>IF(N230="zákl. přenesená",J230,0)</f>
        <v>0</v>
      </c>
      <c r="BH230" s="237">
        <f>IF(N230="sníž. přenesená",J230,0)</f>
        <v>0</v>
      </c>
      <c r="BI230" s="237">
        <f>IF(N230="nulová",J230,0)</f>
        <v>0</v>
      </c>
      <c r="BJ230" s="128" t="s">
        <v>78</v>
      </c>
      <c r="BK230" s="237">
        <f>ROUND(I230*H230,2)</f>
        <v>0</v>
      </c>
      <c r="BL230" s="128" t="s">
        <v>263</v>
      </c>
      <c r="BM230" s="128" t="s">
        <v>584</v>
      </c>
    </row>
    <row r="231" spans="2:47" s="140" customFormat="1" ht="54">
      <c r="B231" s="141"/>
      <c r="D231" s="238" t="s">
        <v>204</v>
      </c>
      <c r="F231" s="239" t="s">
        <v>2157</v>
      </c>
      <c r="I231" s="22"/>
      <c r="L231" s="141"/>
      <c r="M231" s="240"/>
      <c r="N231" s="142"/>
      <c r="O231" s="142"/>
      <c r="P231" s="142"/>
      <c r="Q231" s="142"/>
      <c r="R231" s="142"/>
      <c r="S231" s="142"/>
      <c r="T231" s="241"/>
      <c r="AT231" s="128" t="s">
        <v>204</v>
      </c>
      <c r="AU231" s="128" t="s">
        <v>78</v>
      </c>
    </row>
    <row r="232" spans="2:65" s="140" customFormat="1" ht="25.5" customHeight="1">
      <c r="B232" s="141"/>
      <c r="C232" s="227" t="s">
        <v>561</v>
      </c>
      <c r="D232" s="227" t="s">
        <v>198</v>
      </c>
      <c r="E232" s="228" t="s">
        <v>2158</v>
      </c>
      <c r="F232" s="229" t="s">
        <v>2159</v>
      </c>
      <c r="G232" s="230" t="s">
        <v>355</v>
      </c>
      <c r="H232" s="231">
        <v>2</v>
      </c>
      <c r="I232" s="26"/>
      <c r="J232" s="232">
        <f aca="true" t="shared" si="20" ref="J232:J237">ROUND(I232*H232,2)</f>
        <v>0</v>
      </c>
      <c r="K232" s="229" t="s">
        <v>202</v>
      </c>
      <c r="L232" s="141"/>
      <c r="M232" s="233" t="s">
        <v>5</v>
      </c>
      <c r="N232" s="234" t="s">
        <v>42</v>
      </c>
      <c r="O232" s="142"/>
      <c r="P232" s="235">
        <f aca="true" t="shared" si="21" ref="P232:P237">O232*H232</f>
        <v>0</v>
      </c>
      <c r="Q232" s="235">
        <v>0.00021</v>
      </c>
      <c r="R232" s="235">
        <f aca="true" t="shared" si="22" ref="R232:R237">Q232*H232</f>
        <v>0.00042</v>
      </c>
      <c r="S232" s="235">
        <v>0</v>
      </c>
      <c r="T232" s="236">
        <f aca="true" t="shared" si="23" ref="T232:T237">S232*H232</f>
        <v>0</v>
      </c>
      <c r="AR232" s="128" t="s">
        <v>263</v>
      </c>
      <c r="AT232" s="128" t="s">
        <v>198</v>
      </c>
      <c r="AU232" s="128" t="s">
        <v>78</v>
      </c>
      <c r="AY232" s="128" t="s">
        <v>196</v>
      </c>
      <c r="BE232" s="237">
        <f aca="true" t="shared" si="24" ref="BE232:BE237">IF(N232="základní",J232,0)</f>
        <v>0</v>
      </c>
      <c r="BF232" s="237">
        <f aca="true" t="shared" si="25" ref="BF232:BF237">IF(N232="snížená",J232,0)</f>
        <v>0</v>
      </c>
      <c r="BG232" s="237">
        <f aca="true" t="shared" si="26" ref="BG232:BG237">IF(N232="zákl. přenesená",J232,0)</f>
        <v>0</v>
      </c>
      <c r="BH232" s="237">
        <f aca="true" t="shared" si="27" ref="BH232:BH237">IF(N232="sníž. přenesená",J232,0)</f>
        <v>0</v>
      </c>
      <c r="BI232" s="237">
        <f aca="true" t="shared" si="28" ref="BI232:BI237">IF(N232="nulová",J232,0)</f>
        <v>0</v>
      </c>
      <c r="BJ232" s="128" t="s">
        <v>78</v>
      </c>
      <c r="BK232" s="237">
        <f aca="true" t="shared" si="29" ref="BK232:BK237">ROUND(I232*H232,2)</f>
        <v>0</v>
      </c>
      <c r="BL232" s="128" t="s">
        <v>263</v>
      </c>
      <c r="BM232" s="128" t="s">
        <v>588</v>
      </c>
    </row>
    <row r="233" spans="2:65" s="140" customFormat="1" ht="25.5" customHeight="1">
      <c r="B233" s="141"/>
      <c r="C233" s="227" t="s">
        <v>419</v>
      </c>
      <c r="D233" s="227" t="s">
        <v>198</v>
      </c>
      <c r="E233" s="228" t="s">
        <v>2160</v>
      </c>
      <c r="F233" s="229" t="s">
        <v>2161</v>
      </c>
      <c r="G233" s="230" t="s">
        <v>355</v>
      </c>
      <c r="H233" s="231">
        <v>4</v>
      </c>
      <c r="I233" s="26"/>
      <c r="J233" s="232">
        <f t="shared" si="20"/>
        <v>0</v>
      </c>
      <c r="K233" s="229" t="s">
        <v>202</v>
      </c>
      <c r="L233" s="141"/>
      <c r="M233" s="233" t="s">
        <v>5</v>
      </c>
      <c r="N233" s="234" t="s">
        <v>42</v>
      </c>
      <c r="O233" s="142"/>
      <c r="P233" s="235">
        <f t="shared" si="21"/>
        <v>0</v>
      </c>
      <c r="Q233" s="235">
        <v>0.00034</v>
      </c>
      <c r="R233" s="235">
        <f t="shared" si="22"/>
        <v>0.00136</v>
      </c>
      <c r="S233" s="235">
        <v>0</v>
      </c>
      <c r="T233" s="236">
        <f t="shared" si="23"/>
        <v>0</v>
      </c>
      <c r="AR233" s="128" t="s">
        <v>263</v>
      </c>
      <c r="AT233" s="128" t="s">
        <v>198</v>
      </c>
      <c r="AU233" s="128" t="s">
        <v>78</v>
      </c>
      <c r="AY233" s="128" t="s">
        <v>196</v>
      </c>
      <c r="BE233" s="237">
        <f t="shared" si="24"/>
        <v>0</v>
      </c>
      <c r="BF233" s="237">
        <f t="shared" si="25"/>
        <v>0</v>
      </c>
      <c r="BG233" s="237">
        <f t="shared" si="26"/>
        <v>0</v>
      </c>
      <c r="BH233" s="237">
        <f t="shared" si="27"/>
        <v>0</v>
      </c>
      <c r="BI233" s="237">
        <f t="shared" si="28"/>
        <v>0</v>
      </c>
      <c r="BJ233" s="128" t="s">
        <v>78</v>
      </c>
      <c r="BK233" s="237">
        <f t="shared" si="29"/>
        <v>0</v>
      </c>
      <c r="BL233" s="128" t="s">
        <v>263</v>
      </c>
      <c r="BM233" s="128" t="s">
        <v>591</v>
      </c>
    </row>
    <row r="234" spans="2:65" s="140" customFormat="1" ht="25.5" customHeight="1">
      <c r="B234" s="141"/>
      <c r="C234" s="227" t="s">
        <v>568</v>
      </c>
      <c r="D234" s="227" t="s">
        <v>198</v>
      </c>
      <c r="E234" s="228" t="s">
        <v>2162</v>
      </c>
      <c r="F234" s="229" t="s">
        <v>2163</v>
      </c>
      <c r="G234" s="230" t="s">
        <v>355</v>
      </c>
      <c r="H234" s="231">
        <v>4</v>
      </c>
      <c r="I234" s="26"/>
      <c r="J234" s="232">
        <f t="shared" si="20"/>
        <v>0</v>
      </c>
      <c r="K234" s="229" t="s">
        <v>202</v>
      </c>
      <c r="L234" s="141"/>
      <c r="M234" s="233" t="s">
        <v>5</v>
      </c>
      <c r="N234" s="234" t="s">
        <v>42</v>
      </c>
      <c r="O234" s="142"/>
      <c r="P234" s="235">
        <f t="shared" si="21"/>
        <v>0</v>
      </c>
      <c r="Q234" s="235">
        <v>0.0005</v>
      </c>
      <c r="R234" s="235">
        <f t="shared" si="22"/>
        <v>0.002</v>
      </c>
      <c r="S234" s="235">
        <v>0</v>
      </c>
      <c r="T234" s="236">
        <f t="shared" si="23"/>
        <v>0</v>
      </c>
      <c r="AR234" s="128" t="s">
        <v>263</v>
      </c>
      <c r="AT234" s="128" t="s">
        <v>198</v>
      </c>
      <c r="AU234" s="128" t="s">
        <v>78</v>
      </c>
      <c r="AY234" s="128" t="s">
        <v>196</v>
      </c>
      <c r="BE234" s="237">
        <f t="shared" si="24"/>
        <v>0</v>
      </c>
      <c r="BF234" s="237">
        <f t="shared" si="25"/>
        <v>0</v>
      </c>
      <c r="BG234" s="237">
        <f t="shared" si="26"/>
        <v>0</v>
      </c>
      <c r="BH234" s="237">
        <f t="shared" si="27"/>
        <v>0</v>
      </c>
      <c r="BI234" s="237">
        <f t="shared" si="28"/>
        <v>0</v>
      </c>
      <c r="BJ234" s="128" t="s">
        <v>78</v>
      </c>
      <c r="BK234" s="237">
        <f t="shared" si="29"/>
        <v>0</v>
      </c>
      <c r="BL234" s="128" t="s">
        <v>263</v>
      </c>
      <c r="BM234" s="128" t="s">
        <v>595</v>
      </c>
    </row>
    <row r="235" spans="2:65" s="140" customFormat="1" ht="25.5" customHeight="1">
      <c r="B235" s="141"/>
      <c r="C235" s="227" t="s">
        <v>422</v>
      </c>
      <c r="D235" s="227" t="s">
        <v>198</v>
      </c>
      <c r="E235" s="228" t="s">
        <v>2164</v>
      </c>
      <c r="F235" s="229" t="s">
        <v>2165</v>
      </c>
      <c r="G235" s="230" t="s">
        <v>355</v>
      </c>
      <c r="H235" s="231">
        <v>2</v>
      </c>
      <c r="I235" s="26"/>
      <c r="J235" s="232">
        <f t="shared" si="20"/>
        <v>0</v>
      </c>
      <c r="K235" s="229" t="s">
        <v>202</v>
      </c>
      <c r="L235" s="141"/>
      <c r="M235" s="233" t="s">
        <v>5</v>
      </c>
      <c r="N235" s="234" t="s">
        <v>42</v>
      </c>
      <c r="O235" s="142"/>
      <c r="P235" s="235">
        <f t="shared" si="21"/>
        <v>0</v>
      </c>
      <c r="Q235" s="235">
        <v>0.0007</v>
      </c>
      <c r="R235" s="235">
        <f t="shared" si="22"/>
        <v>0.0014</v>
      </c>
      <c r="S235" s="235">
        <v>0</v>
      </c>
      <c r="T235" s="236">
        <f t="shared" si="23"/>
        <v>0</v>
      </c>
      <c r="AR235" s="128" t="s">
        <v>263</v>
      </c>
      <c r="AT235" s="128" t="s">
        <v>198</v>
      </c>
      <c r="AU235" s="128" t="s">
        <v>78</v>
      </c>
      <c r="AY235" s="128" t="s">
        <v>196</v>
      </c>
      <c r="BE235" s="237">
        <f t="shared" si="24"/>
        <v>0</v>
      </c>
      <c r="BF235" s="237">
        <f t="shared" si="25"/>
        <v>0</v>
      </c>
      <c r="BG235" s="237">
        <f t="shared" si="26"/>
        <v>0</v>
      </c>
      <c r="BH235" s="237">
        <f t="shared" si="27"/>
        <v>0</v>
      </c>
      <c r="BI235" s="237">
        <f t="shared" si="28"/>
        <v>0</v>
      </c>
      <c r="BJ235" s="128" t="s">
        <v>78</v>
      </c>
      <c r="BK235" s="237">
        <f t="shared" si="29"/>
        <v>0</v>
      </c>
      <c r="BL235" s="128" t="s">
        <v>263</v>
      </c>
      <c r="BM235" s="128" t="s">
        <v>909</v>
      </c>
    </row>
    <row r="236" spans="2:65" s="140" customFormat="1" ht="25.5" customHeight="1">
      <c r="B236" s="141"/>
      <c r="C236" s="227" t="s">
        <v>578</v>
      </c>
      <c r="D236" s="227" t="s">
        <v>198</v>
      </c>
      <c r="E236" s="228" t="s">
        <v>2166</v>
      </c>
      <c r="F236" s="229" t="s">
        <v>2167</v>
      </c>
      <c r="G236" s="230" t="s">
        <v>355</v>
      </c>
      <c r="H236" s="231">
        <v>1</v>
      </c>
      <c r="I236" s="26"/>
      <c r="J236" s="232">
        <f t="shared" si="20"/>
        <v>0</v>
      </c>
      <c r="K236" s="229" t="s">
        <v>202</v>
      </c>
      <c r="L236" s="141"/>
      <c r="M236" s="233" t="s">
        <v>5</v>
      </c>
      <c r="N236" s="234" t="s">
        <v>42</v>
      </c>
      <c r="O236" s="142"/>
      <c r="P236" s="235">
        <f t="shared" si="21"/>
        <v>0</v>
      </c>
      <c r="Q236" s="235">
        <v>0.00107</v>
      </c>
      <c r="R236" s="235">
        <f t="shared" si="22"/>
        <v>0.00107</v>
      </c>
      <c r="S236" s="235">
        <v>0</v>
      </c>
      <c r="T236" s="236">
        <f t="shared" si="23"/>
        <v>0</v>
      </c>
      <c r="AR236" s="128" t="s">
        <v>263</v>
      </c>
      <c r="AT236" s="128" t="s">
        <v>198</v>
      </c>
      <c r="AU236" s="128" t="s">
        <v>78</v>
      </c>
      <c r="AY236" s="128" t="s">
        <v>196</v>
      </c>
      <c r="BE236" s="237">
        <f t="shared" si="24"/>
        <v>0</v>
      </c>
      <c r="BF236" s="237">
        <f t="shared" si="25"/>
        <v>0</v>
      </c>
      <c r="BG236" s="237">
        <f t="shared" si="26"/>
        <v>0</v>
      </c>
      <c r="BH236" s="237">
        <f t="shared" si="27"/>
        <v>0</v>
      </c>
      <c r="BI236" s="237">
        <f t="shared" si="28"/>
        <v>0</v>
      </c>
      <c r="BJ236" s="128" t="s">
        <v>78</v>
      </c>
      <c r="BK236" s="237">
        <f t="shared" si="29"/>
        <v>0</v>
      </c>
      <c r="BL236" s="128" t="s">
        <v>263</v>
      </c>
      <c r="BM236" s="128" t="s">
        <v>602</v>
      </c>
    </row>
    <row r="237" spans="2:65" s="140" customFormat="1" ht="25.5" customHeight="1">
      <c r="B237" s="141"/>
      <c r="C237" s="227" t="s">
        <v>426</v>
      </c>
      <c r="D237" s="227" t="s">
        <v>198</v>
      </c>
      <c r="E237" s="228" t="s">
        <v>2168</v>
      </c>
      <c r="F237" s="229" t="s">
        <v>2169</v>
      </c>
      <c r="G237" s="230" t="s">
        <v>355</v>
      </c>
      <c r="H237" s="231">
        <v>1</v>
      </c>
      <c r="I237" s="26"/>
      <c r="J237" s="232">
        <f t="shared" si="20"/>
        <v>0</v>
      </c>
      <c r="K237" s="229" t="s">
        <v>202</v>
      </c>
      <c r="L237" s="141"/>
      <c r="M237" s="233" t="s">
        <v>5</v>
      </c>
      <c r="N237" s="234" t="s">
        <v>42</v>
      </c>
      <c r="O237" s="142"/>
      <c r="P237" s="235">
        <f t="shared" si="21"/>
        <v>0</v>
      </c>
      <c r="Q237" s="235">
        <v>0.00021</v>
      </c>
      <c r="R237" s="235">
        <f t="shared" si="22"/>
        <v>0.00021</v>
      </c>
      <c r="S237" s="235">
        <v>0</v>
      </c>
      <c r="T237" s="236">
        <f t="shared" si="23"/>
        <v>0</v>
      </c>
      <c r="AR237" s="128" t="s">
        <v>263</v>
      </c>
      <c r="AT237" s="128" t="s">
        <v>198</v>
      </c>
      <c r="AU237" s="128" t="s">
        <v>78</v>
      </c>
      <c r="AY237" s="128" t="s">
        <v>196</v>
      </c>
      <c r="BE237" s="237">
        <f t="shared" si="24"/>
        <v>0</v>
      </c>
      <c r="BF237" s="237">
        <f t="shared" si="25"/>
        <v>0</v>
      </c>
      <c r="BG237" s="237">
        <f t="shared" si="26"/>
        <v>0</v>
      </c>
      <c r="BH237" s="237">
        <f t="shared" si="27"/>
        <v>0</v>
      </c>
      <c r="BI237" s="237">
        <f t="shared" si="28"/>
        <v>0</v>
      </c>
      <c r="BJ237" s="128" t="s">
        <v>78</v>
      </c>
      <c r="BK237" s="237">
        <f t="shared" si="29"/>
        <v>0</v>
      </c>
      <c r="BL237" s="128" t="s">
        <v>263</v>
      </c>
      <c r="BM237" s="128" t="s">
        <v>608</v>
      </c>
    </row>
    <row r="238" spans="2:47" s="140" customFormat="1" ht="54">
      <c r="B238" s="141"/>
      <c r="D238" s="238" t="s">
        <v>204</v>
      </c>
      <c r="F238" s="239" t="s">
        <v>2157</v>
      </c>
      <c r="I238" s="22"/>
      <c r="L238" s="141"/>
      <c r="M238" s="240"/>
      <c r="N238" s="142"/>
      <c r="O238" s="142"/>
      <c r="P238" s="142"/>
      <c r="Q238" s="142"/>
      <c r="R238" s="142"/>
      <c r="S238" s="142"/>
      <c r="T238" s="241"/>
      <c r="AT238" s="128" t="s">
        <v>204</v>
      </c>
      <c r="AU238" s="128" t="s">
        <v>78</v>
      </c>
    </row>
    <row r="239" spans="2:65" s="140" customFormat="1" ht="25.5" customHeight="1">
      <c r="B239" s="141"/>
      <c r="C239" s="227" t="s">
        <v>585</v>
      </c>
      <c r="D239" s="227" t="s">
        <v>198</v>
      </c>
      <c r="E239" s="228" t="s">
        <v>2170</v>
      </c>
      <c r="F239" s="229" t="s">
        <v>2171</v>
      </c>
      <c r="G239" s="230" t="s">
        <v>355</v>
      </c>
      <c r="H239" s="231">
        <v>1</v>
      </c>
      <c r="I239" s="26"/>
      <c r="J239" s="232">
        <f>ROUND(I239*H239,2)</f>
        <v>0</v>
      </c>
      <c r="K239" s="229" t="s">
        <v>202</v>
      </c>
      <c r="L239" s="141"/>
      <c r="M239" s="233" t="s">
        <v>5</v>
      </c>
      <c r="N239" s="234" t="s">
        <v>42</v>
      </c>
      <c r="O239" s="142"/>
      <c r="P239" s="235">
        <f>O239*H239</f>
        <v>0</v>
      </c>
      <c r="Q239" s="235">
        <v>0.00057</v>
      </c>
      <c r="R239" s="235">
        <f>Q239*H239</f>
        <v>0.00057</v>
      </c>
      <c r="S239" s="235">
        <v>0</v>
      </c>
      <c r="T239" s="236">
        <f>S239*H239</f>
        <v>0</v>
      </c>
      <c r="AR239" s="128" t="s">
        <v>263</v>
      </c>
      <c r="AT239" s="128" t="s">
        <v>198</v>
      </c>
      <c r="AU239" s="128" t="s">
        <v>78</v>
      </c>
      <c r="AY239" s="128" t="s">
        <v>196</v>
      </c>
      <c r="BE239" s="237">
        <f>IF(N239="základní",J239,0)</f>
        <v>0</v>
      </c>
      <c r="BF239" s="237">
        <f>IF(N239="snížená",J239,0)</f>
        <v>0</v>
      </c>
      <c r="BG239" s="237">
        <f>IF(N239="zákl. přenesená",J239,0)</f>
        <v>0</v>
      </c>
      <c r="BH239" s="237">
        <f>IF(N239="sníž. přenesená",J239,0)</f>
        <v>0</v>
      </c>
      <c r="BI239" s="237">
        <f>IF(N239="nulová",J239,0)</f>
        <v>0</v>
      </c>
      <c r="BJ239" s="128" t="s">
        <v>78</v>
      </c>
      <c r="BK239" s="237">
        <f>ROUND(I239*H239,2)</f>
        <v>0</v>
      </c>
      <c r="BL239" s="128" t="s">
        <v>263</v>
      </c>
      <c r="BM239" s="128" t="s">
        <v>612</v>
      </c>
    </row>
    <row r="240" spans="2:65" s="140" customFormat="1" ht="25.5" customHeight="1">
      <c r="B240" s="141"/>
      <c r="C240" s="227" t="s">
        <v>429</v>
      </c>
      <c r="D240" s="227" t="s">
        <v>198</v>
      </c>
      <c r="E240" s="228" t="s">
        <v>2172</v>
      </c>
      <c r="F240" s="229" t="s">
        <v>2173</v>
      </c>
      <c r="G240" s="230" t="s">
        <v>355</v>
      </c>
      <c r="H240" s="231">
        <v>1</v>
      </c>
      <c r="I240" s="26"/>
      <c r="J240" s="232">
        <f>ROUND(I240*H240,2)</f>
        <v>0</v>
      </c>
      <c r="K240" s="229" t="s">
        <v>202</v>
      </c>
      <c r="L240" s="141"/>
      <c r="M240" s="233" t="s">
        <v>5</v>
      </c>
      <c r="N240" s="234" t="s">
        <v>42</v>
      </c>
      <c r="O240" s="142"/>
      <c r="P240" s="235">
        <f>O240*H240</f>
        <v>0</v>
      </c>
      <c r="Q240" s="235">
        <v>0.0012</v>
      </c>
      <c r="R240" s="235">
        <f>Q240*H240</f>
        <v>0.0012</v>
      </c>
      <c r="S240" s="235">
        <v>0</v>
      </c>
      <c r="T240" s="236">
        <f>S240*H240</f>
        <v>0</v>
      </c>
      <c r="AR240" s="128" t="s">
        <v>263</v>
      </c>
      <c r="AT240" s="128" t="s">
        <v>198</v>
      </c>
      <c r="AU240" s="128" t="s">
        <v>78</v>
      </c>
      <c r="AY240" s="128" t="s">
        <v>196</v>
      </c>
      <c r="BE240" s="237">
        <f>IF(N240="základní",J240,0)</f>
        <v>0</v>
      </c>
      <c r="BF240" s="237">
        <f>IF(N240="snížená",J240,0)</f>
        <v>0</v>
      </c>
      <c r="BG240" s="237">
        <f>IF(N240="zákl. přenesená",J240,0)</f>
        <v>0</v>
      </c>
      <c r="BH240" s="237">
        <f>IF(N240="sníž. přenesená",J240,0)</f>
        <v>0</v>
      </c>
      <c r="BI240" s="237">
        <f>IF(N240="nulová",J240,0)</f>
        <v>0</v>
      </c>
      <c r="BJ240" s="128" t="s">
        <v>78</v>
      </c>
      <c r="BK240" s="237">
        <f>ROUND(I240*H240,2)</f>
        <v>0</v>
      </c>
      <c r="BL240" s="128" t="s">
        <v>263</v>
      </c>
      <c r="BM240" s="128" t="s">
        <v>617</v>
      </c>
    </row>
    <row r="241" spans="2:65" s="140" customFormat="1" ht="25.5" customHeight="1">
      <c r="B241" s="141"/>
      <c r="C241" s="227" t="s">
        <v>592</v>
      </c>
      <c r="D241" s="227" t="s">
        <v>198</v>
      </c>
      <c r="E241" s="228" t="s">
        <v>2174</v>
      </c>
      <c r="F241" s="229" t="s">
        <v>2175</v>
      </c>
      <c r="G241" s="230" t="s">
        <v>355</v>
      </c>
      <c r="H241" s="231">
        <v>2</v>
      </c>
      <c r="I241" s="26"/>
      <c r="J241" s="232">
        <f>ROUND(I241*H241,2)</f>
        <v>0</v>
      </c>
      <c r="K241" s="229" t="s">
        <v>202</v>
      </c>
      <c r="L241" s="141"/>
      <c r="M241" s="233" t="s">
        <v>5</v>
      </c>
      <c r="N241" s="234" t="s">
        <v>42</v>
      </c>
      <c r="O241" s="142"/>
      <c r="P241" s="235">
        <f>O241*H241</f>
        <v>0</v>
      </c>
      <c r="Q241" s="235">
        <v>0.00078</v>
      </c>
      <c r="R241" s="235">
        <f>Q241*H241</f>
        <v>0.00156</v>
      </c>
      <c r="S241" s="235">
        <v>0</v>
      </c>
      <c r="T241" s="236">
        <f>S241*H241</f>
        <v>0</v>
      </c>
      <c r="AR241" s="128" t="s">
        <v>263</v>
      </c>
      <c r="AT241" s="128" t="s">
        <v>198</v>
      </c>
      <c r="AU241" s="128" t="s">
        <v>78</v>
      </c>
      <c r="AY241" s="128" t="s">
        <v>196</v>
      </c>
      <c r="BE241" s="237">
        <f>IF(N241="základní",J241,0)</f>
        <v>0</v>
      </c>
      <c r="BF241" s="237">
        <f>IF(N241="snížená",J241,0)</f>
        <v>0</v>
      </c>
      <c r="BG241" s="237">
        <f>IF(N241="zákl. přenesená",J241,0)</f>
        <v>0</v>
      </c>
      <c r="BH241" s="237">
        <f>IF(N241="sníž. přenesená",J241,0)</f>
        <v>0</v>
      </c>
      <c r="BI241" s="237">
        <f>IF(N241="nulová",J241,0)</f>
        <v>0</v>
      </c>
      <c r="BJ241" s="128" t="s">
        <v>78</v>
      </c>
      <c r="BK241" s="237">
        <f>ROUND(I241*H241,2)</f>
        <v>0</v>
      </c>
      <c r="BL241" s="128" t="s">
        <v>263</v>
      </c>
      <c r="BM241" s="128" t="s">
        <v>621</v>
      </c>
    </row>
    <row r="242" spans="2:47" s="140" customFormat="1" ht="54">
      <c r="B242" s="141"/>
      <c r="D242" s="238" t="s">
        <v>204</v>
      </c>
      <c r="F242" s="239" t="s">
        <v>1899</v>
      </c>
      <c r="I242" s="22"/>
      <c r="L242" s="141"/>
      <c r="M242" s="240"/>
      <c r="N242" s="142"/>
      <c r="O242" s="142"/>
      <c r="P242" s="142"/>
      <c r="Q242" s="142"/>
      <c r="R242" s="142"/>
      <c r="S242" s="142"/>
      <c r="T242" s="241"/>
      <c r="AT242" s="128" t="s">
        <v>204</v>
      </c>
      <c r="AU242" s="128" t="s">
        <v>78</v>
      </c>
    </row>
    <row r="243" spans="2:65" s="140" customFormat="1" ht="25.5" customHeight="1">
      <c r="B243" s="141"/>
      <c r="C243" s="227" t="s">
        <v>440</v>
      </c>
      <c r="D243" s="227" t="s">
        <v>198</v>
      </c>
      <c r="E243" s="228" t="s">
        <v>2176</v>
      </c>
      <c r="F243" s="229" t="s">
        <v>2177</v>
      </c>
      <c r="G243" s="230" t="s">
        <v>304</v>
      </c>
      <c r="H243" s="231">
        <v>426</v>
      </c>
      <c r="I243" s="26"/>
      <c r="J243" s="232">
        <f>ROUND(I243*H243,2)</f>
        <v>0</v>
      </c>
      <c r="K243" s="229" t="s">
        <v>202</v>
      </c>
      <c r="L243" s="141"/>
      <c r="M243" s="233" t="s">
        <v>5</v>
      </c>
      <c r="N243" s="234" t="s">
        <v>42</v>
      </c>
      <c r="O243" s="142"/>
      <c r="P243" s="235">
        <f>O243*H243</f>
        <v>0</v>
      </c>
      <c r="Q243" s="235">
        <v>1E-05</v>
      </c>
      <c r="R243" s="235">
        <f>Q243*H243</f>
        <v>0.004260000000000001</v>
      </c>
      <c r="S243" s="235">
        <v>0</v>
      </c>
      <c r="T243" s="236">
        <f>S243*H243</f>
        <v>0</v>
      </c>
      <c r="AR243" s="128" t="s">
        <v>263</v>
      </c>
      <c r="AT243" s="128" t="s">
        <v>198</v>
      </c>
      <c r="AU243" s="128" t="s">
        <v>78</v>
      </c>
      <c r="AY243" s="128" t="s">
        <v>196</v>
      </c>
      <c r="BE243" s="237">
        <f>IF(N243="základní",J243,0)</f>
        <v>0</v>
      </c>
      <c r="BF243" s="237">
        <f>IF(N243="snížená",J243,0)</f>
        <v>0</v>
      </c>
      <c r="BG243" s="237">
        <f>IF(N243="zákl. přenesená",J243,0)</f>
        <v>0</v>
      </c>
      <c r="BH243" s="237">
        <f>IF(N243="sníž. přenesená",J243,0)</f>
        <v>0</v>
      </c>
      <c r="BI243" s="237">
        <f>IF(N243="nulová",J243,0)</f>
        <v>0</v>
      </c>
      <c r="BJ243" s="128" t="s">
        <v>78</v>
      </c>
      <c r="BK243" s="237">
        <f>ROUND(I243*H243,2)</f>
        <v>0</v>
      </c>
      <c r="BL243" s="128" t="s">
        <v>263</v>
      </c>
      <c r="BM243" s="128" t="s">
        <v>2178</v>
      </c>
    </row>
    <row r="244" spans="2:47" s="140" customFormat="1" ht="94.5">
      <c r="B244" s="141"/>
      <c r="D244" s="238" t="s">
        <v>204</v>
      </c>
      <c r="F244" s="239" t="s">
        <v>2179</v>
      </c>
      <c r="I244" s="22"/>
      <c r="L244" s="141"/>
      <c r="M244" s="240"/>
      <c r="N244" s="142"/>
      <c r="O244" s="142"/>
      <c r="P244" s="142"/>
      <c r="Q244" s="142"/>
      <c r="R244" s="142"/>
      <c r="S244" s="142"/>
      <c r="T244" s="241"/>
      <c r="AT244" s="128" t="s">
        <v>204</v>
      </c>
      <c r="AU244" s="128" t="s">
        <v>78</v>
      </c>
    </row>
    <row r="245" spans="2:65" s="140" customFormat="1" ht="25.5" customHeight="1">
      <c r="B245" s="141"/>
      <c r="C245" s="227" t="s">
        <v>605</v>
      </c>
      <c r="D245" s="227" t="s">
        <v>198</v>
      </c>
      <c r="E245" s="228" t="s">
        <v>2180</v>
      </c>
      <c r="F245" s="229" t="s">
        <v>2181</v>
      </c>
      <c r="G245" s="230" t="s">
        <v>1520</v>
      </c>
      <c r="H245" s="231">
        <v>4</v>
      </c>
      <c r="I245" s="26"/>
      <c r="J245" s="232">
        <f>ROUND(I245*H245,2)</f>
        <v>0</v>
      </c>
      <c r="K245" s="229" t="s">
        <v>202</v>
      </c>
      <c r="L245" s="141"/>
      <c r="M245" s="233" t="s">
        <v>5</v>
      </c>
      <c r="N245" s="234" t="s">
        <v>42</v>
      </c>
      <c r="O245" s="142"/>
      <c r="P245" s="235">
        <f>O245*H245</f>
        <v>0</v>
      </c>
      <c r="Q245" s="235">
        <v>0.01248</v>
      </c>
      <c r="R245" s="235">
        <f>Q245*H245</f>
        <v>0.04992</v>
      </c>
      <c r="S245" s="235">
        <v>0</v>
      </c>
      <c r="T245" s="236">
        <f>S245*H245</f>
        <v>0</v>
      </c>
      <c r="AR245" s="128" t="s">
        <v>263</v>
      </c>
      <c r="AT245" s="128" t="s">
        <v>198</v>
      </c>
      <c r="AU245" s="128" t="s">
        <v>78</v>
      </c>
      <c r="AY245" s="128" t="s">
        <v>196</v>
      </c>
      <c r="BE245" s="237">
        <f>IF(N245="základní",J245,0)</f>
        <v>0</v>
      </c>
      <c r="BF245" s="237">
        <f>IF(N245="snížená",J245,0)</f>
        <v>0</v>
      </c>
      <c r="BG245" s="237">
        <f>IF(N245="zákl. přenesená",J245,0)</f>
        <v>0</v>
      </c>
      <c r="BH245" s="237">
        <f>IF(N245="sníž. přenesená",J245,0)</f>
        <v>0</v>
      </c>
      <c r="BI245" s="237">
        <f>IF(N245="nulová",J245,0)</f>
        <v>0</v>
      </c>
      <c r="BJ245" s="128" t="s">
        <v>78</v>
      </c>
      <c r="BK245" s="237">
        <f>ROUND(I245*H245,2)</f>
        <v>0</v>
      </c>
      <c r="BL245" s="128" t="s">
        <v>263</v>
      </c>
      <c r="BM245" s="128" t="s">
        <v>634</v>
      </c>
    </row>
    <row r="246" spans="2:65" s="140" customFormat="1" ht="16.5" customHeight="1">
      <c r="B246" s="141"/>
      <c r="C246" s="227" t="s">
        <v>449</v>
      </c>
      <c r="D246" s="227" t="s">
        <v>198</v>
      </c>
      <c r="E246" s="228" t="s">
        <v>2182</v>
      </c>
      <c r="F246" s="229" t="s">
        <v>2183</v>
      </c>
      <c r="G246" s="230" t="s">
        <v>355</v>
      </c>
      <c r="H246" s="231">
        <v>1</v>
      </c>
      <c r="I246" s="26"/>
      <c r="J246" s="232">
        <f>ROUND(I246*H246,2)</f>
        <v>0</v>
      </c>
      <c r="K246" s="229" t="s">
        <v>5</v>
      </c>
      <c r="L246" s="141"/>
      <c r="M246" s="233" t="s">
        <v>5</v>
      </c>
      <c r="N246" s="234" t="s">
        <v>42</v>
      </c>
      <c r="O246" s="142"/>
      <c r="P246" s="235">
        <f>O246*H246</f>
        <v>0</v>
      </c>
      <c r="Q246" s="235">
        <v>0</v>
      </c>
      <c r="R246" s="235">
        <f>Q246*H246</f>
        <v>0</v>
      </c>
      <c r="S246" s="235">
        <v>0</v>
      </c>
      <c r="T246" s="236">
        <f>S246*H246</f>
        <v>0</v>
      </c>
      <c r="AR246" s="128" t="s">
        <v>263</v>
      </c>
      <c r="AT246" s="128" t="s">
        <v>198</v>
      </c>
      <c r="AU246" s="128" t="s">
        <v>78</v>
      </c>
      <c r="AY246" s="128" t="s">
        <v>196</v>
      </c>
      <c r="BE246" s="237">
        <f>IF(N246="základní",J246,0)</f>
        <v>0</v>
      </c>
      <c r="BF246" s="237">
        <f>IF(N246="snížená",J246,0)</f>
        <v>0</v>
      </c>
      <c r="BG246" s="237">
        <f>IF(N246="zákl. přenesená",J246,0)</f>
        <v>0</v>
      </c>
      <c r="BH246" s="237">
        <f>IF(N246="sníž. přenesená",J246,0)</f>
        <v>0</v>
      </c>
      <c r="BI246" s="237">
        <f>IF(N246="nulová",J246,0)</f>
        <v>0</v>
      </c>
      <c r="BJ246" s="128" t="s">
        <v>78</v>
      </c>
      <c r="BK246" s="237">
        <f>ROUND(I246*H246,2)</f>
        <v>0</v>
      </c>
      <c r="BL246" s="128" t="s">
        <v>263</v>
      </c>
      <c r="BM246" s="128" t="s">
        <v>676</v>
      </c>
    </row>
    <row r="247" spans="2:65" s="140" customFormat="1" ht="38.25" customHeight="1">
      <c r="B247" s="141"/>
      <c r="C247" s="227" t="s">
        <v>614</v>
      </c>
      <c r="D247" s="227" t="s">
        <v>198</v>
      </c>
      <c r="E247" s="228" t="s">
        <v>2184</v>
      </c>
      <c r="F247" s="229" t="s">
        <v>2185</v>
      </c>
      <c r="G247" s="230" t="s">
        <v>1839</v>
      </c>
      <c r="H247" s="32"/>
      <c r="I247" s="26"/>
      <c r="J247" s="232">
        <f>ROUND(I247*H247,2)</f>
        <v>0</v>
      </c>
      <c r="K247" s="229" t="s">
        <v>202</v>
      </c>
      <c r="L247" s="141"/>
      <c r="M247" s="233" t="s">
        <v>5</v>
      </c>
      <c r="N247" s="234" t="s">
        <v>42</v>
      </c>
      <c r="O247" s="142"/>
      <c r="P247" s="235">
        <f>O247*H247</f>
        <v>0</v>
      </c>
      <c r="Q247" s="235">
        <v>0</v>
      </c>
      <c r="R247" s="235">
        <f>Q247*H247</f>
        <v>0</v>
      </c>
      <c r="S247" s="235">
        <v>0</v>
      </c>
      <c r="T247" s="236">
        <f>S247*H247</f>
        <v>0</v>
      </c>
      <c r="AR247" s="128" t="s">
        <v>263</v>
      </c>
      <c r="AT247" s="128" t="s">
        <v>198</v>
      </c>
      <c r="AU247" s="128" t="s">
        <v>78</v>
      </c>
      <c r="AY247" s="128" t="s">
        <v>196</v>
      </c>
      <c r="BE247" s="237">
        <f>IF(N247="základní",J247,0)</f>
        <v>0</v>
      </c>
      <c r="BF247" s="237">
        <f>IF(N247="snížená",J247,0)</f>
        <v>0</v>
      </c>
      <c r="BG247" s="237">
        <f>IF(N247="zákl. přenesená",J247,0)</f>
        <v>0</v>
      </c>
      <c r="BH247" s="237">
        <f>IF(N247="sníž. přenesená",J247,0)</f>
        <v>0</v>
      </c>
      <c r="BI247" s="237">
        <f>IF(N247="nulová",J247,0)</f>
        <v>0</v>
      </c>
      <c r="BJ247" s="128" t="s">
        <v>78</v>
      </c>
      <c r="BK247" s="237">
        <f>ROUND(I247*H247,2)</f>
        <v>0</v>
      </c>
      <c r="BL247" s="128" t="s">
        <v>263</v>
      </c>
      <c r="BM247" s="128" t="s">
        <v>679</v>
      </c>
    </row>
    <row r="248" spans="2:47" s="140" customFormat="1" ht="148.5">
      <c r="B248" s="141"/>
      <c r="D248" s="238" t="s">
        <v>204</v>
      </c>
      <c r="F248" s="239" t="s">
        <v>1271</v>
      </c>
      <c r="I248" s="22"/>
      <c r="L248" s="141"/>
      <c r="M248" s="240"/>
      <c r="N248" s="142"/>
      <c r="O248" s="142"/>
      <c r="P248" s="142"/>
      <c r="Q248" s="142"/>
      <c r="R248" s="142"/>
      <c r="S248" s="142"/>
      <c r="T248" s="241"/>
      <c r="AT248" s="128" t="s">
        <v>204</v>
      </c>
      <c r="AU248" s="128" t="s">
        <v>78</v>
      </c>
    </row>
    <row r="249" spans="2:65" s="140" customFormat="1" ht="16.5" customHeight="1">
      <c r="B249" s="141"/>
      <c r="C249" s="227" t="s">
        <v>455</v>
      </c>
      <c r="D249" s="227" t="s">
        <v>198</v>
      </c>
      <c r="E249" s="228" t="s">
        <v>2186</v>
      </c>
      <c r="F249" s="229" t="s">
        <v>2187</v>
      </c>
      <c r="G249" s="230" t="s">
        <v>2115</v>
      </c>
      <c r="H249" s="231">
        <v>62</v>
      </c>
      <c r="I249" s="26"/>
      <c r="J249" s="232">
        <f>ROUND(I249*H249,2)</f>
        <v>0</v>
      </c>
      <c r="K249" s="229" t="s">
        <v>5</v>
      </c>
      <c r="L249" s="141"/>
      <c r="M249" s="233" t="s">
        <v>5</v>
      </c>
      <c r="N249" s="234" t="s">
        <v>42</v>
      </c>
      <c r="O249" s="142"/>
      <c r="P249" s="235">
        <f>O249*H249</f>
        <v>0</v>
      </c>
      <c r="Q249" s="235">
        <v>0</v>
      </c>
      <c r="R249" s="235">
        <f>Q249*H249</f>
        <v>0</v>
      </c>
      <c r="S249" s="235">
        <v>0</v>
      </c>
      <c r="T249" s="236">
        <f>S249*H249</f>
        <v>0</v>
      </c>
      <c r="AR249" s="128" t="s">
        <v>263</v>
      </c>
      <c r="AT249" s="128" t="s">
        <v>198</v>
      </c>
      <c r="AU249" s="128" t="s">
        <v>78</v>
      </c>
      <c r="AY249" s="128" t="s">
        <v>196</v>
      </c>
      <c r="BE249" s="237">
        <f>IF(N249="základní",J249,0)</f>
        <v>0</v>
      </c>
      <c r="BF249" s="237">
        <f>IF(N249="snížená",J249,0)</f>
        <v>0</v>
      </c>
      <c r="BG249" s="237">
        <f>IF(N249="zákl. přenesená",J249,0)</f>
        <v>0</v>
      </c>
      <c r="BH249" s="237">
        <f>IF(N249="sníž. přenesená",J249,0)</f>
        <v>0</v>
      </c>
      <c r="BI249" s="237">
        <f>IF(N249="nulová",J249,0)</f>
        <v>0</v>
      </c>
      <c r="BJ249" s="128" t="s">
        <v>78</v>
      </c>
      <c r="BK249" s="237">
        <f>ROUND(I249*H249,2)</f>
        <v>0</v>
      </c>
      <c r="BL249" s="128" t="s">
        <v>263</v>
      </c>
      <c r="BM249" s="128" t="s">
        <v>1019</v>
      </c>
    </row>
    <row r="250" spans="2:65" s="140" customFormat="1" ht="16.5" customHeight="1">
      <c r="B250" s="141"/>
      <c r="C250" s="227" t="s">
        <v>622</v>
      </c>
      <c r="D250" s="227" t="s">
        <v>198</v>
      </c>
      <c r="E250" s="228" t="s">
        <v>2188</v>
      </c>
      <c r="F250" s="229" t="s">
        <v>2189</v>
      </c>
      <c r="G250" s="230" t="s">
        <v>916</v>
      </c>
      <c r="H250" s="231">
        <v>1</v>
      </c>
      <c r="I250" s="26"/>
      <c r="J250" s="232">
        <f>ROUND(I250*H250,2)</f>
        <v>0</v>
      </c>
      <c r="K250" s="229" t="s">
        <v>5</v>
      </c>
      <c r="L250" s="141"/>
      <c r="M250" s="233" t="s">
        <v>5</v>
      </c>
      <c r="N250" s="234" t="s">
        <v>42</v>
      </c>
      <c r="O250" s="142"/>
      <c r="P250" s="235">
        <f>O250*H250</f>
        <v>0</v>
      </c>
      <c r="Q250" s="235">
        <v>0</v>
      </c>
      <c r="R250" s="235">
        <f>Q250*H250</f>
        <v>0</v>
      </c>
      <c r="S250" s="235">
        <v>0</v>
      </c>
      <c r="T250" s="236">
        <f>S250*H250</f>
        <v>0</v>
      </c>
      <c r="AR250" s="128" t="s">
        <v>263</v>
      </c>
      <c r="AT250" s="128" t="s">
        <v>198</v>
      </c>
      <c r="AU250" s="128" t="s">
        <v>78</v>
      </c>
      <c r="AY250" s="128" t="s">
        <v>196</v>
      </c>
      <c r="BE250" s="237">
        <f>IF(N250="základní",J250,0)</f>
        <v>0</v>
      </c>
      <c r="BF250" s="237">
        <f>IF(N250="snížená",J250,0)</f>
        <v>0</v>
      </c>
      <c r="BG250" s="237">
        <f>IF(N250="zákl. přenesená",J250,0)</f>
        <v>0</v>
      </c>
      <c r="BH250" s="237">
        <f>IF(N250="sníž. přenesená",J250,0)</f>
        <v>0</v>
      </c>
      <c r="BI250" s="237">
        <f>IF(N250="nulová",J250,0)</f>
        <v>0</v>
      </c>
      <c r="BJ250" s="128" t="s">
        <v>78</v>
      </c>
      <c r="BK250" s="237">
        <f>ROUND(I250*H250,2)</f>
        <v>0</v>
      </c>
      <c r="BL250" s="128" t="s">
        <v>263</v>
      </c>
      <c r="BM250" s="128" t="s">
        <v>1026</v>
      </c>
    </row>
    <row r="251" spans="2:63" s="215" customFormat="1" ht="37.35" customHeight="1">
      <c r="B251" s="214"/>
      <c r="D251" s="216" t="s">
        <v>70</v>
      </c>
      <c r="E251" s="217" t="s">
        <v>2190</v>
      </c>
      <c r="F251" s="217" t="s">
        <v>2191</v>
      </c>
      <c r="I251" s="25"/>
      <c r="J251" s="218">
        <f>BK251</f>
        <v>0</v>
      </c>
      <c r="L251" s="214"/>
      <c r="M251" s="219"/>
      <c r="N251" s="220"/>
      <c r="O251" s="220"/>
      <c r="P251" s="221">
        <f>SUM(P252:P284)</f>
        <v>0</v>
      </c>
      <c r="Q251" s="220"/>
      <c r="R251" s="221">
        <f>SUM(R252:R284)</f>
        <v>0.6146499999999999</v>
      </c>
      <c r="S251" s="220"/>
      <c r="T251" s="222">
        <f>SUM(T252:T284)</f>
        <v>0</v>
      </c>
      <c r="AR251" s="216" t="s">
        <v>80</v>
      </c>
      <c r="AT251" s="223" t="s">
        <v>70</v>
      </c>
      <c r="AU251" s="223" t="s">
        <v>71</v>
      </c>
      <c r="AY251" s="216" t="s">
        <v>196</v>
      </c>
      <c r="BK251" s="224">
        <f>SUM(BK252:BK284)</f>
        <v>0</v>
      </c>
    </row>
    <row r="252" spans="2:65" s="140" customFormat="1" ht="25.5" customHeight="1">
      <c r="B252" s="141"/>
      <c r="C252" s="227" t="s">
        <v>461</v>
      </c>
      <c r="D252" s="227" t="s">
        <v>198</v>
      </c>
      <c r="E252" s="228" t="s">
        <v>2192</v>
      </c>
      <c r="F252" s="229" t="s">
        <v>2193</v>
      </c>
      <c r="G252" s="230" t="s">
        <v>1520</v>
      </c>
      <c r="H252" s="231">
        <v>5</v>
      </c>
      <c r="I252" s="26"/>
      <c r="J252" s="232">
        <f>ROUND(I252*H252,2)</f>
        <v>0</v>
      </c>
      <c r="K252" s="229" t="s">
        <v>202</v>
      </c>
      <c r="L252" s="141"/>
      <c r="M252" s="233" t="s">
        <v>5</v>
      </c>
      <c r="N252" s="234" t="s">
        <v>42</v>
      </c>
      <c r="O252" s="142"/>
      <c r="P252" s="235">
        <f>O252*H252</f>
        <v>0</v>
      </c>
      <c r="Q252" s="235">
        <v>0.01692</v>
      </c>
      <c r="R252" s="235">
        <f>Q252*H252</f>
        <v>0.08460000000000001</v>
      </c>
      <c r="S252" s="235">
        <v>0</v>
      </c>
      <c r="T252" s="236">
        <f>S252*H252</f>
        <v>0</v>
      </c>
      <c r="AR252" s="128" t="s">
        <v>263</v>
      </c>
      <c r="AT252" s="128" t="s">
        <v>198</v>
      </c>
      <c r="AU252" s="128" t="s">
        <v>78</v>
      </c>
      <c r="AY252" s="128" t="s">
        <v>196</v>
      </c>
      <c r="BE252" s="237">
        <f>IF(N252="základní",J252,0)</f>
        <v>0</v>
      </c>
      <c r="BF252" s="237">
        <f>IF(N252="snížená",J252,0)</f>
        <v>0</v>
      </c>
      <c r="BG252" s="237">
        <f>IF(N252="zákl. přenesená",J252,0)</f>
        <v>0</v>
      </c>
      <c r="BH252" s="237">
        <f>IF(N252="sníž. přenesená",J252,0)</f>
        <v>0</v>
      </c>
      <c r="BI252" s="237">
        <f>IF(N252="nulová",J252,0)</f>
        <v>0</v>
      </c>
      <c r="BJ252" s="128" t="s">
        <v>78</v>
      </c>
      <c r="BK252" s="237">
        <f>ROUND(I252*H252,2)</f>
        <v>0</v>
      </c>
      <c r="BL252" s="128" t="s">
        <v>263</v>
      </c>
      <c r="BM252" s="128" t="s">
        <v>1036</v>
      </c>
    </row>
    <row r="253" spans="2:47" s="140" customFormat="1" ht="54">
      <c r="B253" s="141"/>
      <c r="D253" s="238" t="s">
        <v>204</v>
      </c>
      <c r="F253" s="239" t="s">
        <v>2194</v>
      </c>
      <c r="I253" s="22"/>
      <c r="L253" s="141"/>
      <c r="M253" s="240"/>
      <c r="N253" s="142"/>
      <c r="O253" s="142"/>
      <c r="P253" s="142"/>
      <c r="Q253" s="142"/>
      <c r="R253" s="142"/>
      <c r="S253" s="142"/>
      <c r="T253" s="241"/>
      <c r="AT253" s="128" t="s">
        <v>204</v>
      </c>
      <c r="AU253" s="128" t="s">
        <v>78</v>
      </c>
    </row>
    <row r="254" spans="2:65" s="140" customFormat="1" ht="25.5" customHeight="1">
      <c r="B254" s="141"/>
      <c r="C254" s="227" t="s">
        <v>631</v>
      </c>
      <c r="D254" s="227" t="s">
        <v>198</v>
      </c>
      <c r="E254" s="228" t="s">
        <v>2195</v>
      </c>
      <c r="F254" s="229" t="s">
        <v>2196</v>
      </c>
      <c r="G254" s="230" t="s">
        <v>1520</v>
      </c>
      <c r="H254" s="231">
        <v>5</v>
      </c>
      <c r="I254" s="26"/>
      <c r="J254" s="232">
        <f>ROUND(I254*H254,2)</f>
        <v>0</v>
      </c>
      <c r="K254" s="229" t="s">
        <v>202</v>
      </c>
      <c r="L254" s="141"/>
      <c r="M254" s="233" t="s">
        <v>5</v>
      </c>
      <c r="N254" s="234" t="s">
        <v>42</v>
      </c>
      <c r="O254" s="142"/>
      <c r="P254" s="235">
        <f>O254*H254</f>
        <v>0</v>
      </c>
      <c r="Q254" s="235">
        <v>0.0092</v>
      </c>
      <c r="R254" s="235">
        <f>Q254*H254</f>
        <v>0.046</v>
      </c>
      <c r="S254" s="235">
        <v>0</v>
      </c>
      <c r="T254" s="236">
        <f>S254*H254</f>
        <v>0</v>
      </c>
      <c r="AR254" s="128" t="s">
        <v>263</v>
      </c>
      <c r="AT254" s="128" t="s">
        <v>198</v>
      </c>
      <c r="AU254" s="128" t="s">
        <v>78</v>
      </c>
      <c r="AY254" s="128" t="s">
        <v>196</v>
      </c>
      <c r="BE254" s="237">
        <f>IF(N254="základní",J254,0)</f>
        <v>0</v>
      </c>
      <c r="BF254" s="237">
        <f>IF(N254="snížená",J254,0)</f>
        <v>0</v>
      </c>
      <c r="BG254" s="237">
        <f>IF(N254="zákl. přenesená",J254,0)</f>
        <v>0</v>
      </c>
      <c r="BH254" s="237">
        <f>IF(N254="sníž. přenesená",J254,0)</f>
        <v>0</v>
      </c>
      <c r="BI254" s="237">
        <f>IF(N254="nulová",J254,0)</f>
        <v>0</v>
      </c>
      <c r="BJ254" s="128" t="s">
        <v>78</v>
      </c>
      <c r="BK254" s="237">
        <f>ROUND(I254*H254,2)</f>
        <v>0</v>
      </c>
      <c r="BL254" s="128" t="s">
        <v>263</v>
      </c>
      <c r="BM254" s="128" t="s">
        <v>2197</v>
      </c>
    </row>
    <row r="255" spans="2:47" s="140" customFormat="1" ht="67.5">
      <c r="B255" s="141"/>
      <c r="D255" s="238" t="s">
        <v>204</v>
      </c>
      <c r="F255" s="239" t="s">
        <v>2198</v>
      </c>
      <c r="I255" s="22"/>
      <c r="L255" s="141"/>
      <c r="M255" s="240"/>
      <c r="N255" s="142"/>
      <c r="O255" s="142"/>
      <c r="P255" s="142"/>
      <c r="Q255" s="142"/>
      <c r="R255" s="142"/>
      <c r="S255" s="142"/>
      <c r="T255" s="241"/>
      <c r="AT255" s="128" t="s">
        <v>204</v>
      </c>
      <c r="AU255" s="128" t="s">
        <v>78</v>
      </c>
    </row>
    <row r="256" spans="2:65" s="140" customFormat="1" ht="25.5" customHeight="1">
      <c r="B256" s="141"/>
      <c r="C256" s="227" t="s">
        <v>466</v>
      </c>
      <c r="D256" s="227" t="s">
        <v>198</v>
      </c>
      <c r="E256" s="228" t="s">
        <v>2199</v>
      </c>
      <c r="F256" s="229" t="s">
        <v>2200</v>
      </c>
      <c r="G256" s="230" t="s">
        <v>1520</v>
      </c>
      <c r="H256" s="231">
        <v>1</v>
      </c>
      <c r="I256" s="26"/>
      <c r="J256" s="232">
        <f>ROUND(I256*H256,2)</f>
        <v>0</v>
      </c>
      <c r="K256" s="229" t="s">
        <v>202</v>
      </c>
      <c r="L256" s="141"/>
      <c r="M256" s="233" t="s">
        <v>5</v>
      </c>
      <c r="N256" s="234" t="s">
        <v>42</v>
      </c>
      <c r="O256" s="142"/>
      <c r="P256" s="235">
        <f>O256*H256</f>
        <v>0</v>
      </c>
      <c r="Q256" s="235">
        <v>0.02412</v>
      </c>
      <c r="R256" s="235">
        <f>Q256*H256</f>
        <v>0.02412</v>
      </c>
      <c r="S256" s="235">
        <v>0</v>
      </c>
      <c r="T256" s="236">
        <f>S256*H256</f>
        <v>0</v>
      </c>
      <c r="AR256" s="128" t="s">
        <v>263</v>
      </c>
      <c r="AT256" s="128" t="s">
        <v>198</v>
      </c>
      <c r="AU256" s="128" t="s">
        <v>78</v>
      </c>
      <c r="AY256" s="128" t="s">
        <v>196</v>
      </c>
      <c r="BE256" s="237">
        <f>IF(N256="základní",J256,0)</f>
        <v>0</v>
      </c>
      <c r="BF256" s="237">
        <f>IF(N256="snížená",J256,0)</f>
        <v>0</v>
      </c>
      <c r="BG256" s="237">
        <f>IF(N256="zákl. přenesená",J256,0)</f>
        <v>0</v>
      </c>
      <c r="BH256" s="237">
        <f>IF(N256="sníž. přenesená",J256,0)</f>
        <v>0</v>
      </c>
      <c r="BI256" s="237">
        <f>IF(N256="nulová",J256,0)</f>
        <v>0</v>
      </c>
      <c r="BJ256" s="128" t="s">
        <v>78</v>
      </c>
      <c r="BK256" s="237">
        <f>ROUND(I256*H256,2)</f>
        <v>0</v>
      </c>
      <c r="BL256" s="128" t="s">
        <v>263</v>
      </c>
      <c r="BM256" s="128" t="s">
        <v>725</v>
      </c>
    </row>
    <row r="257" spans="2:47" s="140" customFormat="1" ht="54">
      <c r="B257" s="141"/>
      <c r="D257" s="238" t="s">
        <v>204</v>
      </c>
      <c r="F257" s="239" t="s">
        <v>2194</v>
      </c>
      <c r="I257" s="22"/>
      <c r="L257" s="141"/>
      <c r="M257" s="240"/>
      <c r="N257" s="142"/>
      <c r="O257" s="142"/>
      <c r="P257" s="142"/>
      <c r="Q257" s="142"/>
      <c r="R257" s="142"/>
      <c r="S257" s="142"/>
      <c r="T257" s="241"/>
      <c r="AT257" s="128" t="s">
        <v>204</v>
      </c>
      <c r="AU257" s="128" t="s">
        <v>78</v>
      </c>
    </row>
    <row r="258" spans="2:65" s="140" customFormat="1" ht="25.5" customHeight="1">
      <c r="B258" s="141"/>
      <c r="C258" s="227" t="s">
        <v>648</v>
      </c>
      <c r="D258" s="227" t="s">
        <v>198</v>
      </c>
      <c r="E258" s="228" t="s">
        <v>2201</v>
      </c>
      <c r="F258" s="229" t="s">
        <v>2202</v>
      </c>
      <c r="G258" s="230" t="s">
        <v>1520</v>
      </c>
      <c r="H258" s="231">
        <v>18</v>
      </c>
      <c r="I258" s="26"/>
      <c r="J258" s="232">
        <f>ROUND(I258*H258,2)</f>
        <v>0</v>
      </c>
      <c r="K258" s="229" t="s">
        <v>202</v>
      </c>
      <c r="L258" s="141"/>
      <c r="M258" s="233" t="s">
        <v>5</v>
      </c>
      <c r="N258" s="234" t="s">
        <v>42</v>
      </c>
      <c r="O258" s="142"/>
      <c r="P258" s="235">
        <f>O258*H258</f>
        <v>0</v>
      </c>
      <c r="Q258" s="235">
        <v>0.01525</v>
      </c>
      <c r="R258" s="235">
        <f>Q258*H258</f>
        <v>0.27449999999999997</v>
      </c>
      <c r="S258" s="235">
        <v>0</v>
      </c>
      <c r="T258" s="236">
        <f>S258*H258</f>
        <v>0</v>
      </c>
      <c r="AR258" s="128" t="s">
        <v>263</v>
      </c>
      <c r="AT258" s="128" t="s">
        <v>198</v>
      </c>
      <c r="AU258" s="128" t="s">
        <v>78</v>
      </c>
      <c r="AY258" s="128" t="s">
        <v>196</v>
      </c>
      <c r="BE258" s="237">
        <f>IF(N258="základní",J258,0)</f>
        <v>0</v>
      </c>
      <c r="BF258" s="237">
        <f>IF(N258="snížená",J258,0)</f>
        <v>0</v>
      </c>
      <c r="BG258" s="237">
        <f>IF(N258="zákl. přenesená",J258,0)</f>
        <v>0</v>
      </c>
      <c r="BH258" s="237">
        <f>IF(N258="sníž. přenesená",J258,0)</f>
        <v>0</v>
      </c>
      <c r="BI258" s="237">
        <f>IF(N258="nulová",J258,0)</f>
        <v>0</v>
      </c>
      <c r="BJ258" s="128" t="s">
        <v>78</v>
      </c>
      <c r="BK258" s="237">
        <f>ROUND(I258*H258,2)</f>
        <v>0</v>
      </c>
      <c r="BL258" s="128" t="s">
        <v>263</v>
      </c>
      <c r="BM258" s="128" t="s">
        <v>728</v>
      </c>
    </row>
    <row r="259" spans="2:47" s="140" customFormat="1" ht="67.5">
      <c r="B259" s="141"/>
      <c r="D259" s="238" t="s">
        <v>204</v>
      </c>
      <c r="F259" s="239" t="s">
        <v>2203</v>
      </c>
      <c r="I259" s="22"/>
      <c r="L259" s="141"/>
      <c r="M259" s="240"/>
      <c r="N259" s="142"/>
      <c r="O259" s="142"/>
      <c r="P259" s="142"/>
      <c r="Q259" s="142"/>
      <c r="R259" s="142"/>
      <c r="S259" s="142"/>
      <c r="T259" s="241"/>
      <c r="AT259" s="128" t="s">
        <v>204</v>
      </c>
      <c r="AU259" s="128" t="s">
        <v>78</v>
      </c>
    </row>
    <row r="260" spans="2:65" s="140" customFormat="1" ht="25.5" customHeight="1">
      <c r="B260" s="141"/>
      <c r="C260" s="227" t="s">
        <v>469</v>
      </c>
      <c r="D260" s="227" t="s">
        <v>198</v>
      </c>
      <c r="E260" s="228" t="s">
        <v>2204</v>
      </c>
      <c r="F260" s="229" t="s">
        <v>2205</v>
      </c>
      <c r="G260" s="230" t="s">
        <v>1520</v>
      </c>
      <c r="H260" s="231">
        <v>1</v>
      </c>
      <c r="I260" s="26"/>
      <c r="J260" s="232">
        <f>ROUND(I260*H260,2)</f>
        <v>0</v>
      </c>
      <c r="K260" s="229" t="s">
        <v>202</v>
      </c>
      <c r="L260" s="141"/>
      <c r="M260" s="233" t="s">
        <v>5</v>
      </c>
      <c r="N260" s="234" t="s">
        <v>42</v>
      </c>
      <c r="O260" s="142"/>
      <c r="P260" s="235">
        <f>O260*H260</f>
        <v>0</v>
      </c>
      <c r="Q260" s="235">
        <v>0.01528</v>
      </c>
      <c r="R260" s="235">
        <f>Q260*H260</f>
        <v>0.01528</v>
      </c>
      <c r="S260" s="235">
        <v>0</v>
      </c>
      <c r="T260" s="236">
        <f>S260*H260</f>
        <v>0</v>
      </c>
      <c r="AR260" s="128" t="s">
        <v>263</v>
      </c>
      <c r="AT260" s="128" t="s">
        <v>198</v>
      </c>
      <c r="AU260" s="128" t="s">
        <v>78</v>
      </c>
      <c r="AY260" s="128" t="s">
        <v>196</v>
      </c>
      <c r="BE260" s="237">
        <f>IF(N260="základní",J260,0)</f>
        <v>0</v>
      </c>
      <c r="BF260" s="237">
        <f>IF(N260="snížená",J260,0)</f>
        <v>0</v>
      </c>
      <c r="BG260" s="237">
        <f>IF(N260="zákl. přenesená",J260,0)</f>
        <v>0</v>
      </c>
      <c r="BH260" s="237">
        <f>IF(N260="sníž. přenesená",J260,0)</f>
        <v>0</v>
      </c>
      <c r="BI260" s="237">
        <f>IF(N260="nulová",J260,0)</f>
        <v>0</v>
      </c>
      <c r="BJ260" s="128" t="s">
        <v>78</v>
      </c>
      <c r="BK260" s="237">
        <f>ROUND(I260*H260,2)</f>
        <v>0</v>
      </c>
      <c r="BL260" s="128" t="s">
        <v>263</v>
      </c>
      <c r="BM260" s="128" t="s">
        <v>734</v>
      </c>
    </row>
    <row r="261" spans="2:47" s="140" customFormat="1" ht="67.5">
      <c r="B261" s="141"/>
      <c r="D261" s="238" t="s">
        <v>204</v>
      </c>
      <c r="F261" s="239" t="s">
        <v>2203</v>
      </c>
      <c r="I261" s="22"/>
      <c r="L261" s="141"/>
      <c r="M261" s="240"/>
      <c r="N261" s="142"/>
      <c r="O261" s="142"/>
      <c r="P261" s="142"/>
      <c r="Q261" s="142"/>
      <c r="R261" s="142"/>
      <c r="S261" s="142"/>
      <c r="T261" s="241"/>
      <c r="AT261" s="128" t="s">
        <v>204</v>
      </c>
      <c r="AU261" s="128" t="s">
        <v>78</v>
      </c>
    </row>
    <row r="262" spans="2:65" s="140" customFormat="1" ht="16.5" customHeight="1">
      <c r="B262" s="141"/>
      <c r="C262" s="227" t="s">
        <v>657</v>
      </c>
      <c r="D262" s="227" t="s">
        <v>198</v>
      </c>
      <c r="E262" s="228" t="s">
        <v>2206</v>
      </c>
      <c r="F262" s="229" t="s">
        <v>2207</v>
      </c>
      <c r="G262" s="230" t="s">
        <v>1520</v>
      </c>
      <c r="H262" s="231">
        <v>1</v>
      </c>
      <c r="I262" s="26"/>
      <c r="J262" s="232">
        <f>ROUND(I262*H262,2)</f>
        <v>0</v>
      </c>
      <c r="K262" s="229" t="s">
        <v>202</v>
      </c>
      <c r="L262" s="141"/>
      <c r="M262" s="233" t="s">
        <v>5</v>
      </c>
      <c r="N262" s="234" t="s">
        <v>42</v>
      </c>
      <c r="O262" s="142"/>
      <c r="P262" s="235">
        <f>O262*H262</f>
        <v>0</v>
      </c>
      <c r="Q262" s="235">
        <v>0.0145</v>
      </c>
      <c r="R262" s="235">
        <f>Q262*H262</f>
        <v>0.0145</v>
      </c>
      <c r="S262" s="235">
        <v>0</v>
      </c>
      <c r="T262" s="236">
        <f>S262*H262</f>
        <v>0</v>
      </c>
      <c r="AR262" s="128" t="s">
        <v>263</v>
      </c>
      <c r="AT262" s="128" t="s">
        <v>198</v>
      </c>
      <c r="AU262" s="128" t="s">
        <v>78</v>
      </c>
      <c r="AY262" s="128" t="s">
        <v>196</v>
      </c>
      <c r="BE262" s="237">
        <f>IF(N262="základní",J262,0)</f>
        <v>0</v>
      </c>
      <c r="BF262" s="237">
        <f>IF(N262="snížená",J262,0)</f>
        <v>0</v>
      </c>
      <c r="BG262" s="237">
        <f>IF(N262="zákl. přenesená",J262,0)</f>
        <v>0</v>
      </c>
      <c r="BH262" s="237">
        <f>IF(N262="sníž. přenesená",J262,0)</f>
        <v>0</v>
      </c>
      <c r="BI262" s="237">
        <f>IF(N262="nulová",J262,0)</f>
        <v>0</v>
      </c>
      <c r="BJ262" s="128" t="s">
        <v>78</v>
      </c>
      <c r="BK262" s="237">
        <f>ROUND(I262*H262,2)</f>
        <v>0</v>
      </c>
      <c r="BL262" s="128" t="s">
        <v>263</v>
      </c>
      <c r="BM262" s="128" t="s">
        <v>1077</v>
      </c>
    </row>
    <row r="263" spans="2:65" s="140" customFormat="1" ht="25.5" customHeight="1">
      <c r="B263" s="141"/>
      <c r="C263" s="227" t="s">
        <v>473</v>
      </c>
      <c r="D263" s="227" t="s">
        <v>198</v>
      </c>
      <c r="E263" s="228" t="s">
        <v>2208</v>
      </c>
      <c r="F263" s="229" t="s">
        <v>2209</v>
      </c>
      <c r="G263" s="230" t="s">
        <v>355</v>
      </c>
      <c r="H263" s="231">
        <v>19</v>
      </c>
      <c r="I263" s="26"/>
      <c r="J263" s="232">
        <f>ROUND(I263*H263,2)</f>
        <v>0</v>
      </c>
      <c r="K263" s="229" t="s">
        <v>202</v>
      </c>
      <c r="L263" s="141"/>
      <c r="M263" s="233" t="s">
        <v>5</v>
      </c>
      <c r="N263" s="234" t="s">
        <v>42</v>
      </c>
      <c r="O263" s="142"/>
      <c r="P263" s="235">
        <f>O263*H263</f>
        <v>0</v>
      </c>
      <c r="Q263" s="235">
        <v>0.00052</v>
      </c>
      <c r="R263" s="235">
        <f>Q263*H263</f>
        <v>0.00988</v>
      </c>
      <c r="S263" s="235">
        <v>0</v>
      </c>
      <c r="T263" s="236">
        <f>S263*H263</f>
        <v>0</v>
      </c>
      <c r="AR263" s="128" t="s">
        <v>263</v>
      </c>
      <c r="AT263" s="128" t="s">
        <v>198</v>
      </c>
      <c r="AU263" s="128" t="s">
        <v>78</v>
      </c>
      <c r="AY263" s="128" t="s">
        <v>196</v>
      </c>
      <c r="BE263" s="237">
        <f>IF(N263="základní",J263,0)</f>
        <v>0</v>
      </c>
      <c r="BF263" s="237">
        <f>IF(N263="snížená",J263,0)</f>
        <v>0</v>
      </c>
      <c r="BG263" s="237">
        <f>IF(N263="zákl. přenesená",J263,0)</f>
        <v>0</v>
      </c>
      <c r="BH263" s="237">
        <f>IF(N263="sníž. přenesená",J263,0)</f>
        <v>0</v>
      </c>
      <c r="BI263" s="237">
        <f>IF(N263="nulová",J263,0)</f>
        <v>0</v>
      </c>
      <c r="BJ263" s="128" t="s">
        <v>78</v>
      </c>
      <c r="BK263" s="237">
        <f>ROUND(I263*H263,2)</f>
        <v>0</v>
      </c>
      <c r="BL263" s="128" t="s">
        <v>263</v>
      </c>
      <c r="BM263" s="128" t="s">
        <v>748</v>
      </c>
    </row>
    <row r="264" spans="2:47" s="140" customFormat="1" ht="108">
      <c r="B264" s="141"/>
      <c r="D264" s="238" t="s">
        <v>204</v>
      </c>
      <c r="F264" s="239" t="s">
        <v>2067</v>
      </c>
      <c r="I264" s="22"/>
      <c r="L264" s="141"/>
      <c r="M264" s="240"/>
      <c r="N264" s="142"/>
      <c r="O264" s="142"/>
      <c r="P264" s="142"/>
      <c r="Q264" s="142"/>
      <c r="R264" s="142"/>
      <c r="S264" s="142"/>
      <c r="T264" s="241"/>
      <c r="AT264" s="128" t="s">
        <v>204</v>
      </c>
      <c r="AU264" s="128" t="s">
        <v>78</v>
      </c>
    </row>
    <row r="265" spans="2:65" s="140" customFormat="1" ht="25.5" customHeight="1">
      <c r="B265" s="141"/>
      <c r="C265" s="227" t="s">
        <v>666</v>
      </c>
      <c r="D265" s="227" t="s">
        <v>198</v>
      </c>
      <c r="E265" s="228" t="s">
        <v>2210</v>
      </c>
      <c r="F265" s="229" t="s">
        <v>2211</v>
      </c>
      <c r="G265" s="230" t="s">
        <v>1520</v>
      </c>
      <c r="H265" s="231">
        <v>4</v>
      </c>
      <c r="I265" s="26"/>
      <c r="J265" s="232">
        <f>ROUND(I265*H265,2)</f>
        <v>0</v>
      </c>
      <c r="K265" s="229" t="s">
        <v>202</v>
      </c>
      <c r="L265" s="141"/>
      <c r="M265" s="233" t="s">
        <v>5</v>
      </c>
      <c r="N265" s="234" t="s">
        <v>42</v>
      </c>
      <c r="O265" s="142"/>
      <c r="P265" s="235">
        <f>O265*H265</f>
        <v>0</v>
      </c>
      <c r="Q265" s="235">
        <v>0.01939</v>
      </c>
      <c r="R265" s="235">
        <f>Q265*H265</f>
        <v>0.07756</v>
      </c>
      <c r="S265" s="235">
        <v>0</v>
      </c>
      <c r="T265" s="236">
        <f>S265*H265</f>
        <v>0</v>
      </c>
      <c r="AR265" s="128" t="s">
        <v>263</v>
      </c>
      <c r="AT265" s="128" t="s">
        <v>198</v>
      </c>
      <c r="AU265" s="128" t="s">
        <v>78</v>
      </c>
      <c r="AY265" s="128" t="s">
        <v>196</v>
      </c>
      <c r="BE265" s="237">
        <f>IF(N265="základní",J265,0)</f>
        <v>0</v>
      </c>
      <c r="BF265" s="237">
        <f>IF(N265="snížená",J265,0)</f>
        <v>0</v>
      </c>
      <c r="BG265" s="237">
        <f>IF(N265="zákl. přenesená",J265,0)</f>
        <v>0</v>
      </c>
      <c r="BH265" s="237">
        <f>IF(N265="sníž. přenesená",J265,0)</f>
        <v>0</v>
      </c>
      <c r="BI265" s="237">
        <f>IF(N265="nulová",J265,0)</f>
        <v>0</v>
      </c>
      <c r="BJ265" s="128" t="s">
        <v>78</v>
      </c>
      <c r="BK265" s="237">
        <f>ROUND(I265*H265,2)</f>
        <v>0</v>
      </c>
      <c r="BL265" s="128" t="s">
        <v>263</v>
      </c>
      <c r="BM265" s="128" t="s">
        <v>752</v>
      </c>
    </row>
    <row r="266" spans="2:47" s="140" customFormat="1" ht="54">
      <c r="B266" s="141"/>
      <c r="D266" s="238" t="s">
        <v>204</v>
      </c>
      <c r="F266" s="239" t="s">
        <v>2212</v>
      </c>
      <c r="I266" s="22"/>
      <c r="L266" s="141"/>
      <c r="M266" s="240"/>
      <c r="N266" s="142"/>
      <c r="O266" s="142"/>
      <c r="P266" s="142"/>
      <c r="Q266" s="142"/>
      <c r="R266" s="142"/>
      <c r="S266" s="142"/>
      <c r="T266" s="241"/>
      <c r="AT266" s="128" t="s">
        <v>204</v>
      </c>
      <c r="AU266" s="128" t="s">
        <v>78</v>
      </c>
    </row>
    <row r="267" spans="2:65" s="140" customFormat="1" ht="25.5" customHeight="1">
      <c r="B267" s="141"/>
      <c r="C267" s="227" t="s">
        <v>476</v>
      </c>
      <c r="D267" s="227" t="s">
        <v>198</v>
      </c>
      <c r="E267" s="228" t="s">
        <v>2213</v>
      </c>
      <c r="F267" s="229" t="s">
        <v>2214</v>
      </c>
      <c r="G267" s="230" t="s">
        <v>1520</v>
      </c>
      <c r="H267" s="231">
        <v>4</v>
      </c>
      <c r="I267" s="26"/>
      <c r="J267" s="232">
        <f>ROUND(I267*H267,2)</f>
        <v>0</v>
      </c>
      <c r="K267" s="229" t="s">
        <v>202</v>
      </c>
      <c r="L267" s="141"/>
      <c r="M267" s="233" t="s">
        <v>5</v>
      </c>
      <c r="N267" s="234" t="s">
        <v>42</v>
      </c>
      <c r="O267" s="142"/>
      <c r="P267" s="235">
        <f>O267*H267</f>
        <v>0</v>
      </c>
      <c r="Q267" s="235">
        <v>0.00158</v>
      </c>
      <c r="R267" s="235">
        <f>Q267*H267</f>
        <v>0.00632</v>
      </c>
      <c r="S267" s="235">
        <v>0</v>
      </c>
      <c r="T267" s="236">
        <f>S267*H267</f>
        <v>0</v>
      </c>
      <c r="AR267" s="128" t="s">
        <v>263</v>
      </c>
      <c r="AT267" s="128" t="s">
        <v>198</v>
      </c>
      <c r="AU267" s="128" t="s">
        <v>78</v>
      </c>
      <c r="AY267" s="128" t="s">
        <v>196</v>
      </c>
      <c r="BE267" s="237">
        <f>IF(N267="základní",J267,0)</f>
        <v>0</v>
      </c>
      <c r="BF267" s="237">
        <f>IF(N267="snížená",J267,0)</f>
        <v>0</v>
      </c>
      <c r="BG267" s="237">
        <f>IF(N267="zákl. přenesená",J267,0)</f>
        <v>0</v>
      </c>
      <c r="BH267" s="237">
        <f>IF(N267="sníž. přenesená",J267,0)</f>
        <v>0</v>
      </c>
      <c r="BI267" s="237">
        <f>IF(N267="nulová",J267,0)</f>
        <v>0</v>
      </c>
      <c r="BJ267" s="128" t="s">
        <v>78</v>
      </c>
      <c r="BK267" s="237">
        <f>ROUND(I267*H267,2)</f>
        <v>0</v>
      </c>
      <c r="BL267" s="128" t="s">
        <v>263</v>
      </c>
      <c r="BM267" s="128" t="s">
        <v>756</v>
      </c>
    </row>
    <row r="268" spans="2:47" s="140" customFormat="1" ht="54">
      <c r="B268" s="141"/>
      <c r="D268" s="238" t="s">
        <v>204</v>
      </c>
      <c r="F268" s="239" t="s">
        <v>2212</v>
      </c>
      <c r="I268" s="22"/>
      <c r="L268" s="141"/>
      <c r="M268" s="240"/>
      <c r="N268" s="142"/>
      <c r="O268" s="142"/>
      <c r="P268" s="142"/>
      <c r="Q268" s="142"/>
      <c r="R268" s="142"/>
      <c r="S268" s="142"/>
      <c r="T268" s="241"/>
      <c r="AT268" s="128" t="s">
        <v>204</v>
      </c>
      <c r="AU268" s="128" t="s">
        <v>78</v>
      </c>
    </row>
    <row r="269" spans="2:65" s="140" customFormat="1" ht="25.5" customHeight="1">
      <c r="B269" s="141"/>
      <c r="C269" s="266" t="s">
        <v>675</v>
      </c>
      <c r="D269" s="266" t="s">
        <v>297</v>
      </c>
      <c r="E269" s="267" t="s">
        <v>2215</v>
      </c>
      <c r="F269" s="268" t="s">
        <v>2216</v>
      </c>
      <c r="G269" s="269" t="s">
        <v>355</v>
      </c>
      <c r="H269" s="270">
        <v>2</v>
      </c>
      <c r="I269" s="30"/>
      <c r="J269" s="271">
        <f>ROUND(I269*H269,2)</f>
        <v>0</v>
      </c>
      <c r="K269" s="268" t="s">
        <v>202</v>
      </c>
      <c r="L269" s="272"/>
      <c r="M269" s="273" t="s">
        <v>5</v>
      </c>
      <c r="N269" s="274" t="s">
        <v>42</v>
      </c>
      <c r="O269" s="142"/>
      <c r="P269" s="235">
        <f>O269*H269</f>
        <v>0</v>
      </c>
      <c r="Q269" s="235">
        <v>0.0018</v>
      </c>
      <c r="R269" s="235">
        <f>Q269*H269</f>
        <v>0.0036</v>
      </c>
      <c r="S269" s="235">
        <v>0</v>
      </c>
      <c r="T269" s="236">
        <f>S269*H269</f>
        <v>0</v>
      </c>
      <c r="AR269" s="128" t="s">
        <v>305</v>
      </c>
      <c r="AT269" s="128" t="s">
        <v>297</v>
      </c>
      <c r="AU269" s="128" t="s">
        <v>78</v>
      </c>
      <c r="AY269" s="128" t="s">
        <v>196</v>
      </c>
      <c r="BE269" s="237">
        <f>IF(N269="základní",J269,0)</f>
        <v>0</v>
      </c>
      <c r="BF269" s="237">
        <f>IF(N269="snížená",J269,0)</f>
        <v>0</v>
      </c>
      <c r="BG269" s="237">
        <f>IF(N269="zákl. přenesená",J269,0)</f>
        <v>0</v>
      </c>
      <c r="BH269" s="237">
        <f>IF(N269="sníž. přenesená",J269,0)</f>
        <v>0</v>
      </c>
      <c r="BI269" s="237">
        <f>IF(N269="nulová",J269,0)</f>
        <v>0</v>
      </c>
      <c r="BJ269" s="128" t="s">
        <v>78</v>
      </c>
      <c r="BK269" s="237">
        <f>ROUND(I269*H269,2)</f>
        <v>0</v>
      </c>
      <c r="BL269" s="128" t="s">
        <v>263</v>
      </c>
      <c r="BM269" s="128" t="s">
        <v>2217</v>
      </c>
    </row>
    <row r="270" spans="2:65" s="140" customFormat="1" ht="16.5" customHeight="1">
      <c r="B270" s="141"/>
      <c r="C270" s="227" t="s">
        <v>480</v>
      </c>
      <c r="D270" s="227" t="s">
        <v>198</v>
      </c>
      <c r="E270" s="228" t="s">
        <v>2218</v>
      </c>
      <c r="F270" s="229" t="s">
        <v>2219</v>
      </c>
      <c r="G270" s="230" t="s">
        <v>1520</v>
      </c>
      <c r="H270" s="231">
        <v>1</v>
      </c>
      <c r="I270" s="26"/>
      <c r="J270" s="232">
        <f>ROUND(I270*H270,2)</f>
        <v>0</v>
      </c>
      <c r="K270" s="229" t="s">
        <v>5</v>
      </c>
      <c r="L270" s="141"/>
      <c r="M270" s="233" t="s">
        <v>5</v>
      </c>
      <c r="N270" s="234" t="s">
        <v>42</v>
      </c>
      <c r="O270" s="142"/>
      <c r="P270" s="235">
        <f>O270*H270</f>
        <v>0</v>
      </c>
      <c r="Q270" s="235">
        <v>0.00184</v>
      </c>
      <c r="R270" s="235">
        <f>Q270*H270</f>
        <v>0.00184</v>
      </c>
      <c r="S270" s="235">
        <v>0</v>
      </c>
      <c r="T270" s="236">
        <f>S270*H270</f>
        <v>0</v>
      </c>
      <c r="AR270" s="128" t="s">
        <v>263</v>
      </c>
      <c r="AT270" s="128" t="s">
        <v>198</v>
      </c>
      <c r="AU270" s="128" t="s">
        <v>78</v>
      </c>
      <c r="AY270" s="128" t="s">
        <v>196</v>
      </c>
      <c r="BE270" s="237">
        <f>IF(N270="základní",J270,0)</f>
        <v>0</v>
      </c>
      <c r="BF270" s="237">
        <f>IF(N270="snížená",J270,0)</f>
        <v>0</v>
      </c>
      <c r="BG270" s="237">
        <f>IF(N270="zákl. přenesená",J270,0)</f>
        <v>0</v>
      </c>
      <c r="BH270" s="237">
        <f>IF(N270="sníž. přenesená",J270,0)</f>
        <v>0</v>
      </c>
      <c r="BI270" s="237">
        <f>IF(N270="nulová",J270,0)</f>
        <v>0</v>
      </c>
      <c r="BJ270" s="128" t="s">
        <v>78</v>
      </c>
      <c r="BK270" s="237">
        <f>ROUND(I270*H270,2)</f>
        <v>0</v>
      </c>
      <c r="BL270" s="128" t="s">
        <v>263</v>
      </c>
      <c r="BM270" s="128" t="s">
        <v>764</v>
      </c>
    </row>
    <row r="271" spans="2:47" s="140" customFormat="1" ht="40.5">
      <c r="B271" s="141"/>
      <c r="D271" s="238" t="s">
        <v>204</v>
      </c>
      <c r="F271" s="239" t="s">
        <v>2220</v>
      </c>
      <c r="I271" s="22"/>
      <c r="L271" s="141"/>
      <c r="M271" s="240"/>
      <c r="N271" s="142"/>
      <c r="O271" s="142"/>
      <c r="P271" s="142"/>
      <c r="Q271" s="142"/>
      <c r="R271" s="142"/>
      <c r="S271" s="142"/>
      <c r="T271" s="241"/>
      <c r="AT271" s="128" t="s">
        <v>204</v>
      </c>
      <c r="AU271" s="128" t="s">
        <v>78</v>
      </c>
    </row>
    <row r="272" spans="2:65" s="140" customFormat="1" ht="16.5" customHeight="1">
      <c r="B272" s="141"/>
      <c r="C272" s="227" t="s">
        <v>681</v>
      </c>
      <c r="D272" s="227" t="s">
        <v>198</v>
      </c>
      <c r="E272" s="228" t="s">
        <v>2221</v>
      </c>
      <c r="F272" s="229" t="s">
        <v>2222</v>
      </c>
      <c r="G272" s="230" t="s">
        <v>1520</v>
      </c>
      <c r="H272" s="231">
        <v>18</v>
      </c>
      <c r="I272" s="26"/>
      <c r="J272" s="232">
        <f>ROUND(I272*H272,2)</f>
        <v>0</v>
      </c>
      <c r="K272" s="229" t="s">
        <v>202</v>
      </c>
      <c r="L272" s="141"/>
      <c r="M272" s="233" t="s">
        <v>5</v>
      </c>
      <c r="N272" s="234" t="s">
        <v>42</v>
      </c>
      <c r="O272" s="142"/>
      <c r="P272" s="235">
        <f>O272*H272</f>
        <v>0</v>
      </c>
      <c r="Q272" s="235">
        <v>0.00184</v>
      </c>
      <c r="R272" s="235">
        <f>Q272*H272</f>
        <v>0.033120000000000004</v>
      </c>
      <c r="S272" s="235">
        <v>0</v>
      </c>
      <c r="T272" s="236">
        <f>S272*H272</f>
        <v>0</v>
      </c>
      <c r="AR272" s="128" t="s">
        <v>263</v>
      </c>
      <c r="AT272" s="128" t="s">
        <v>198</v>
      </c>
      <c r="AU272" s="128" t="s">
        <v>78</v>
      </c>
      <c r="AY272" s="128" t="s">
        <v>196</v>
      </c>
      <c r="BE272" s="237">
        <f>IF(N272="základní",J272,0)</f>
        <v>0</v>
      </c>
      <c r="BF272" s="237">
        <f>IF(N272="snížená",J272,0)</f>
        <v>0</v>
      </c>
      <c r="BG272" s="237">
        <f>IF(N272="zákl. přenesená",J272,0)</f>
        <v>0</v>
      </c>
      <c r="BH272" s="237">
        <f>IF(N272="sníž. přenesená",J272,0)</f>
        <v>0</v>
      </c>
      <c r="BI272" s="237">
        <f>IF(N272="nulová",J272,0)</f>
        <v>0</v>
      </c>
      <c r="BJ272" s="128" t="s">
        <v>78</v>
      </c>
      <c r="BK272" s="237">
        <f>ROUND(I272*H272,2)</f>
        <v>0</v>
      </c>
      <c r="BL272" s="128" t="s">
        <v>263</v>
      </c>
      <c r="BM272" s="128" t="s">
        <v>767</v>
      </c>
    </row>
    <row r="273" spans="2:47" s="140" customFormat="1" ht="40.5">
      <c r="B273" s="141"/>
      <c r="D273" s="238" t="s">
        <v>204</v>
      </c>
      <c r="F273" s="239" t="s">
        <v>2220</v>
      </c>
      <c r="I273" s="22"/>
      <c r="L273" s="141"/>
      <c r="M273" s="240"/>
      <c r="N273" s="142"/>
      <c r="O273" s="142"/>
      <c r="P273" s="142"/>
      <c r="Q273" s="142"/>
      <c r="R273" s="142"/>
      <c r="S273" s="142"/>
      <c r="T273" s="241"/>
      <c r="AT273" s="128" t="s">
        <v>204</v>
      </c>
      <c r="AU273" s="128" t="s">
        <v>78</v>
      </c>
    </row>
    <row r="274" spans="2:65" s="140" customFormat="1" ht="16.5" customHeight="1">
      <c r="B274" s="141"/>
      <c r="C274" s="227" t="s">
        <v>484</v>
      </c>
      <c r="D274" s="227" t="s">
        <v>198</v>
      </c>
      <c r="E274" s="228" t="s">
        <v>2223</v>
      </c>
      <c r="F274" s="229" t="s">
        <v>2224</v>
      </c>
      <c r="G274" s="230" t="s">
        <v>1520</v>
      </c>
      <c r="H274" s="231">
        <v>1</v>
      </c>
      <c r="I274" s="26"/>
      <c r="J274" s="232">
        <f>ROUND(I274*H274,2)</f>
        <v>0</v>
      </c>
      <c r="K274" s="229" t="s">
        <v>202</v>
      </c>
      <c r="L274" s="141"/>
      <c r="M274" s="233" t="s">
        <v>5</v>
      </c>
      <c r="N274" s="234" t="s">
        <v>42</v>
      </c>
      <c r="O274" s="142"/>
      <c r="P274" s="235">
        <f>O274*H274</f>
        <v>0</v>
      </c>
      <c r="Q274" s="235">
        <v>0.00184</v>
      </c>
      <c r="R274" s="235">
        <f>Q274*H274</f>
        <v>0.00184</v>
      </c>
      <c r="S274" s="235">
        <v>0</v>
      </c>
      <c r="T274" s="236">
        <f>S274*H274</f>
        <v>0</v>
      </c>
      <c r="AR274" s="128" t="s">
        <v>263</v>
      </c>
      <c r="AT274" s="128" t="s">
        <v>198</v>
      </c>
      <c r="AU274" s="128" t="s">
        <v>78</v>
      </c>
      <c r="AY274" s="128" t="s">
        <v>196</v>
      </c>
      <c r="BE274" s="237">
        <f>IF(N274="základní",J274,0)</f>
        <v>0</v>
      </c>
      <c r="BF274" s="237">
        <f>IF(N274="snížená",J274,0)</f>
        <v>0</v>
      </c>
      <c r="BG274" s="237">
        <f>IF(N274="zákl. přenesená",J274,0)</f>
        <v>0</v>
      </c>
      <c r="BH274" s="237">
        <f>IF(N274="sníž. přenesená",J274,0)</f>
        <v>0</v>
      </c>
      <c r="BI274" s="237">
        <f>IF(N274="nulová",J274,0)</f>
        <v>0</v>
      </c>
      <c r="BJ274" s="128" t="s">
        <v>78</v>
      </c>
      <c r="BK274" s="237">
        <f>ROUND(I274*H274,2)</f>
        <v>0</v>
      </c>
      <c r="BL274" s="128" t="s">
        <v>263</v>
      </c>
      <c r="BM274" s="128" t="s">
        <v>771</v>
      </c>
    </row>
    <row r="275" spans="2:65" s="140" customFormat="1" ht="16.5" customHeight="1">
      <c r="B275" s="141"/>
      <c r="C275" s="227" t="s">
        <v>692</v>
      </c>
      <c r="D275" s="227" t="s">
        <v>198</v>
      </c>
      <c r="E275" s="228" t="s">
        <v>2225</v>
      </c>
      <c r="F275" s="229" t="s">
        <v>2226</v>
      </c>
      <c r="G275" s="230" t="s">
        <v>355</v>
      </c>
      <c r="H275" s="231">
        <v>20</v>
      </c>
      <c r="I275" s="26"/>
      <c r="J275" s="232">
        <f>ROUND(I275*H275,2)</f>
        <v>0</v>
      </c>
      <c r="K275" s="229" t="s">
        <v>202</v>
      </c>
      <c r="L275" s="141"/>
      <c r="M275" s="233" t="s">
        <v>5</v>
      </c>
      <c r="N275" s="234" t="s">
        <v>42</v>
      </c>
      <c r="O275" s="142"/>
      <c r="P275" s="235">
        <f>O275*H275</f>
        <v>0</v>
      </c>
      <c r="Q275" s="235">
        <v>4E-05</v>
      </c>
      <c r="R275" s="235">
        <f>Q275*H275</f>
        <v>0.0008</v>
      </c>
      <c r="S275" s="235">
        <v>0</v>
      </c>
      <c r="T275" s="236">
        <f>S275*H275</f>
        <v>0</v>
      </c>
      <c r="AR275" s="128" t="s">
        <v>263</v>
      </c>
      <c r="AT275" s="128" t="s">
        <v>198</v>
      </c>
      <c r="AU275" s="128" t="s">
        <v>78</v>
      </c>
      <c r="AY275" s="128" t="s">
        <v>196</v>
      </c>
      <c r="BE275" s="237">
        <f>IF(N275="základní",J275,0)</f>
        <v>0</v>
      </c>
      <c r="BF275" s="237">
        <f>IF(N275="snížená",J275,0)</f>
        <v>0</v>
      </c>
      <c r="BG275" s="237">
        <f>IF(N275="zákl. přenesená",J275,0)</f>
        <v>0</v>
      </c>
      <c r="BH275" s="237">
        <f>IF(N275="sníž. přenesená",J275,0)</f>
        <v>0</v>
      </c>
      <c r="BI275" s="237">
        <f>IF(N275="nulová",J275,0)</f>
        <v>0</v>
      </c>
      <c r="BJ275" s="128" t="s">
        <v>78</v>
      </c>
      <c r="BK275" s="237">
        <f>ROUND(I275*H275,2)</f>
        <v>0</v>
      </c>
      <c r="BL275" s="128" t="s">
        <v>263</v>
      </c>
      <c r="BM275" s="128" t="s">
        <v>774</v>
      </c>
    </row>
    <row r="276" spans="2:47" s="140" customFormat="1" ht="40.5">
      <c r="B276" s="141"/>
      <c r="D276" s="238" t="s">
        <v>204</v>
      </c>
      <c r="F276" s="239" t="s">
        <v>2220</v>
      </c>
      <c r="I276" s="22"/>
      <c r="L276" s="141"/>
      <c r="M276" s="240"/>
      <c r="N276" s="142"/>
      <c r="O276" s="142"/>
      <c r="P276" s="142"/>
      <c r="Q276" s="142"/>
      <c r="R276" s="142"/>
      <c r="S276" s="142"/>
      <c r="T276" s="241"/>
      <c r="AT276" s="128" t="s">
        <v>204</v>
      </c>
      <c r="AU276" s="128" t="s">
        <v>78</v>
      </c>
    </row>
    <row r="277" spans="2:65" s="140" customFormat="1" ht="16.5" customHeight="1">
      <c r="B277" s="141"/>
      <c r="C277" s="227" t="s">
        <v>488</v>
      </c>
      <c r="D277" s="227" t="s">
        <v>198</v>
      </c>
      <c r="E277" s="228" t="s">
        <v>2227</v>
      </c>
      <c r="F277" s="229" t="s">
        <v>2228</v>
      </c>
      <c r="G277" s="230" t="s">
        <v>1520</v>
      </c>
      <c r="H277" s="231">
        <v>66</v>
      </c>
      <c r="I277" s="26"/>
      <c r="J277" s="232">
        <f>ROUND(I277*H277,2)</f>
        <v>0</v>
      </c>
      <c r="K277" s="229" t="s">
        <v>202</v>
      </c>
      <c r="L277" s="141"/>
      <c r="M277" s="233" t="s">
        <v>5</v>
      </c>
      <c r="N277" s="234" t="s">
        <v>42</v>
      </c>
      <c r="O277" s="142"/>
      <c r="P277" s="235">
        <f>O277*H277</f>
        <v>0</v>
      </c>
      <c r="Q277" s="235">
        <v>0.0003</v>
      </c>
      <c r="R277" s="235">
        <f>Q277*H277</f>
        <v>0.019799999999999998</v>
      </c>
      <c r="S277" s="235">
        <v>0</v>
      </c>
      <c r="T277" s="236">
        <f>S277*H277</f>
        <v>0</v>
      </c>
      <c r="AR277" s="128" t="s">
        <v>263</v>
      </c>
      <c r="AT277" s="128" t="s">
        <v>198</v>
      </c>
      <c r="AU277" s="128" t="s">
        <v>78</v>
      </c>
      <c r="AY277" s="128" t="s">
        <v>196</v>
      </c>
      <c r="BE277" s="237">
        <f>IF(N277="základní",J277,0)</f>
        <v>0</v>
      </c>
      <c r="BF277" s="237">
        <f>IF(N277="snížená",J277,0)</f>
        <v>0</v>
      </c>
      <c r="BG277" s="237">
        <f>IF(N277="zákl. přenesená",J277,0)</f>
        <v>0</v>
      </c>
      <c r="BH277" s="237">
        <f>IF(N277="sníž. přenesená",J277,0)</f>
        <v>0</v>
      </c>
      <c r="BI277" s="237">
        <f>IF(N277="nulová",J277,0)</f>
        <v>0</v>
      </c>
      <c r="BJ277" s="128" t="s">
        <v>78</v>
      </c>
      <c r="BK277" s="237">
        <f>ROUND(I277*H277,2)</f>
        <v>0</v>
      </c>
      <c r="BL277" s="128" t="s">
        <v>263</v>
      </c>
      <c r="BM277" s="128" t="s">
        <v>779</v>
      </c>
    </row>
    <row r="278" spans="2:65" s="140" customFormat="1" ht="16.5" customHeight="1">
      <c r="B278" s="141"/>
      <c r="C278" s="227" t="s">
        <v>700</v>
      </c>
      <c r="D278" s="227" t="s">
        <v>198</v>
      </c>
      <c r="E278" s="228" t="s">
        <v>2229</v>
      </c>
      <c r="F278" s="229" t="s">
        <v>2230</v>
      </c>
      <c r="G278" s="230" t="s">
        <v>355</v>
      </c>
      <c r="H278" s="231">
        <v>5</v>
      </c>
      <c r="I278" s="26"/>
      <c r="J278" s="232">
        <f>ROUND(I278*H278,2)</f>
        <v>0</v>
      </c>
      <c r="K278" s="229" t="s">
        <v>202</v>
      </c>
      <c r="L278" s="141"/>
      <c r="M278" s="233" t="s">
        <v>5</v>
      </c>
      <c r="N278" s="234" t="s">
        <v>42</v>
      </c>
      <c r="O278" s="142"/>
      <c r="P278" s="235">
        <f>O278*H278</f>
        <v>0</v>
      </c>
      <c r="Q278" s="235">
        <v>7E-05</v>
      </c>
      <c r="R278" s="235">
        <f>Q278*H278</f>
        <v>0.00034999999999999994</v>
      </c>
      <c r="S278" s="235">
        <v>0</v>
      </c>
      <c r="T278" s="236">
        <f>S278*H278</f>
        <v>0</v>
      </c>
      <c r="AR278" s="128" t="s">
        <v>263</v>
      </c>
      <c r="AT278" s="128" t="s">
        <v>198</v>
      </c>
      <c r="AU278" s="128" t="s">
        <v>78</v>
      </c>
      <c r="AY278" s="128" t="s">
        <v>196</v>
      </c>
      <c r="BE278" s="237">
        <f>IF(N278="základní",J278,0)</f>
        <v>0</v>
      </c>
      <c r="BF278" s="237">
        <f>IF(N278="snížená",J278,0)</f>
        <v>0</v>
      </c>
      <c r="BG278" s="237">
        <f>IF(N278="zákl. přenesená",J278,0)</f>
        <v>0</v>
      </c>
      <c r="BH278" s="237">
        <f>IF(N278="sníž. přenesená",J278,0)</f>
        <v>0</v>
      </c>
      <c r="BI278" s="237">
        <f>IF(N278="nulová",J278,0)</f>
        <v>0</v>
      </c>
      <c r="BJ278" s="128" t="s">
        <v>78</v>
      </c>
      <c r="BK278" s="237">
        <f>ROUND(I278*H278,2)</f>
        <v>0</v>
      </c>
      <c r="BL278" s="128" t="s">
        <v>263</v>
      </c>
      <c r="BM278" s="128" t="s">
        <v>785</v>
      </c>
    </row>
    <row r="279" spans="2:65" s="140" customFormat="1" ht="16.5" customHeight="1">
      <c r="B279" s="141"/>
      <c r="C279" s="227" t="s">
        <v>492</v>
      </c>
      <c r="D279" s="227" t="s">
        <v>198</v>
      </c>
      <c r="E279" s="228" t="s">
        <v>2231</v>
      </c>
      <c r="F279" s="229" t="s">
        <v>2232</v>
      </c>
      <c r="G279" s="230" t="s">
        <v>355</v>
      </c>
      <c r="H279" s="231">
        <v>6</v>
      </c>
      <c r="I279" s="26"/>
      <c r="J279" s="232">
        <f>ROUND(I279*H279,2)</f>
        <v>0</v>
      </c>
      <c r="K279" s="229" t="s">
        <v>202</v>
      </c>
      <c r="L279" s="141"/>
      <c r="M279" s="233" t="s">
        <v>5</v>
      </c>
      <c r="N279" s="234" t="s">
        <v>42</v>
      </c>
      <c r="O279" s="142"/>
      <c r="P279" s="235">
        <f>O279*H279</f>
        <v>0</v>
      </c>
      <c r="Q279" s="235">
        <v>9E-05</v>
      </c>
      <c r="R279" s="235">
        <f>Q279*H279</f>
        <v>0.00054</v>
      </c>
      <c r="S279" s="235">
        <v>0</v>
      </c>
      <c r="T279" s="236">
        <f>S279*H279</f>
        <v>0</v>
      </c>
      <c r="AR279" s="128" t="s">
        <v>263</v>
      </c>
      <c r="AT279" s="128" t="s">
        <v>198</v>
      </c>
      <c r="AU279" s="128" t="s">
        <v>78</v>
      </c>
      <c r="AY279" s="128" t="s">
        <v>196</v>
      </c>
      <c r="BE279" s="237">
        <f>IF(N279="základní",J279,0)</f>
        <v>0</v>
      </c>
      <c r="BF279" s="237">
        <f>IF(N279="snížená",J279,0)</f>
        <v>0</v>
      </c>
      <c r="BG279" s="237">
        <f>IF(N279="zákl. přenesená",J279,0)</f>
        <v>0</v>
      </c>
      <c r="BH279" s="237">
        <f>IF(N279="sníž. přenesená",J279,0)</f>
        <v>0</v>
      </c>
      <c r="BI279" s="237">
        <f>IF(N279="nulová",J279,0)</f>
        <v>0</v>
      </c>
      <c r="BJ279" s="128" t="s">
        <v>78</v>
      </c>
      <c r="BK279" s="237">
        <f>ROUND(I279*H279,2)</f>
        <v>0</v>
      </c>
      <c r="BL279" s="128" t="s">
        <v>263</v>
      </c>
      <c r="BM279" s="128" t="s">
        <v>789</v>
      </c>
    </row>
    <row r="280" spans="2:65" s="140" customFormat="1" ht="38.25" customHeight="1">
      <c r="B280" s="141"/>
      <c r="C280" s="227" t="s">
        <v>708</v>
      </c>
      <c r="D280" s="227" t="s">
        <v>198</v>
      </c>
      <c r="E280" s="228" t="s">
        <v>2233</v>
      </c>
      <c r="F280" s="229" t="s">
        <v>2234</v>
      </c>
      <c r="G280" s="230" t="s">
        <v>1839</v>
      </c>
      <c r="H280" s="32"/>
      <c r="I280" s="26"/>
      <c r="J280" s="232">
        <f>ROUND(I280*H280,2)</f>
        <v>0</v>
      </c>
      <c r="K280" s="229" t="s">
        <v>202</v>
      </c>
      <c r="L280" s="141"/>
      <c r="M280" s="233" t="s">
        <v>5</v>
      </c>
      <c r="N280" s="234" t="s">
        <v>42</v>
      </c>
      <c r="O280" s="142"/>
      <c r="P280" s="235">
        <f>O280*H280</f>
        <v>0</v>
      </c>
      <c r="Q280" s="235">
        <v>0</v>
      </c>
      <c r="R280" s="235">
        <f>Q280*H280</f>
        <v>0</v>
      </c>
      <c r="S280" s="235">
        <v>0</v>
      </c>
      <c r="T280" s="236">
        <f>S280*H280</f>
        <v>0</v>
      </c>
      <c r="AR280" s="128" t="s">
        <v>263</v>
      </c>
      <c r="AT280" s="128" t="s">
        <v>198</v>
      </c>
      <c r="AU280" s="128" t="s">
        <v>78</v>
      </c>
      <c r="AY280" s="128" t="s">
        <v>196</v>
      </c>
      <c r="BE280" s="237">
        <f>IF(N280="základní",J280,0)</f>
        <v>0</v>
      </c>
      <c r="BF280" s="237">
        <f>IF(N280="snížená",J280,0)</f>
        <v>0</v>
      </c>
      <c r="BG280" s="237">
        <f>IF(N280="zákl. přenesená",J280,0)</f>
        <v>0</v>
      </c>
      <c r="BH280" s="237">
        <f>IF(N280="sníž. přenesená",J280,0)</f>
        <v>0</v>
      </c>
      <c r="BI280" s="237">
        <f>IF(N280="nulová",J280,0)</f>
        <v>0</v>
      </c>
      <c r="BJ280" s="128" t="s">
        <v>78</v>
      </c>
      <c r="BK280" s="237">
        <f>ROUND(I280*H280,2)</f>
        <v>0</v>
      </c>
      <c r="BL280" s="128" t="s">
        <v>263</v>
      </c>
      <c r="BM280" s="128" t="s">
        <v>792</v>
      </c>
    </row>
    <row r="281" spans="2:47" s="140" customFormat="1" ht="148.5">
      <c r="B281" s="141"/>
      <c r="D281" s="238" t="s">
        <v>204</v>
      </c>
      <c r="F281" s="239" t="s">
        <v>1410</v>
      </c>
      <c r="I281" s="22"/>
      <c r="L281" s="141"/>
      <c r="M281" s="240"/>
      <c r="N281" s="142"/>
      <c r="O281" s="142"/>
      <c r="P281" s="142"/>
      <c r="Q281" s="142"/>
      <c r="R281" s="142"/>
      <c r="S281" s="142"/>
      <c r="T281" s="241"/>
      <c r="AT281" s="128" t="s">
        <v>204</v>
      </c>
      <c r="AU281" s="128" t="s">
        <v>78</v>
      </c>
    </row>
    <row r="282" spans="2:65" s="140" customFormat="1" ht="16.5" customHeight="1">
      <c r="B282" s="141"/>
      <c r="C282" s="227" t="s">
        <v>496</v>
      </c>
      <c r="D282" s="227" t="s">
        <v>198</v>
      </c>
      <c r="E282" s="228" t="s">
        <v>2235</v>
      </c>
      <c r="F282" s="229" t="s">
        <v>2236</v>
      </c>
      <c r="G282" s="230" t="s">
        <v>916</v>
      </c>
      <c r="H282" s="231">
        <v>1</v>
      </c>
      <c r="I282" s="26"/>
      <c r="J282" s="232">
        <f>ROUND(I282*H282,2)</f>
        <v>0</v>
      </c>
      <c r="K282" s="229" t="s">
        <v>5</v>
      </c>
      <c r="L282" s="141"/>
      <c r="M282" s="233" t="s">
        <v>5</v>
      </c>
      <c r="N282" s="234" t="s">
        <v>42</v>
      </c>
      <c r="O282" s="142"/>
      <c r="P282" s="235">
        <f>O282*H282</f>
        <v>0</v>
      </c>
      <c r="Q282" s="235">
        <v>0</v>
      </c>
      <c r="R282" s="235">
        <f>Q282*H282</f>
        <v>0</v>
      </c>
      <c r="S282" s="235">
        <v>0</v>
      </c>
      <c r="T282" s="236">
        <f>S282*H282</f>
        <v>0</v>
      </c>
      <c r="AR282" s="128" t="s">
        <v>263</v>
      </c>
      <c r="AT282" s="128" t="s">
        <v>198</v>
      </c>
      <c r="AU282" s="128" t="s">
        <v>78</v>
      </c>
      <c r="AY282" s="128" t="s">
        <v>196</v>
      </c>
      <c r="BE282" s="237">
        <f>IF(N282="základní",J282,0)</f>
        <v>0</v>
      </c>
      <c r="BF282" s="237">
        <f>IF(N282="snížená",J282,0)</f>
        <v>0</v>
      </c>
      <c r="BG282" s="237">
        <f>IF(N282="zákl. přenesená",J282,0)</f>
        <v>0</v>
      </c>
      <c r="BH282" s="237">
        <f>IF(N282="sníž. přenesená",J282,0)</f>
        <v>0</v>
      </c>
      <c r="BI282" s="237">
        <f>IF(N282="nulová",J282,0)</f>
        <v>0</v>
      </c>
      <c r="BJ282" s="128" t="s">
        <v>78</v>
      </c>
      <c r="BK282" s="237">
        <f>ROUND(I282*H282,2)</f>
        <v>0</v>
      </c>
      <c r="BL282" s="128" t="s">
        <v>263</v>
      </c>
      <c r="BM282" s="128" t="s">
        <v>796</v>
      </c>
    </row>
    <row r="283" spans="2:65" s="140" customFormat="1" ht="16.5" customHeight="1">
      <c r="B283" s="141"/>
      <c r="C283" s="227" t="s">
        <v>716</v>
      </c>
      <c r="D283" s="227" t="s">
        <v>198</v>
      </c>
      <c r="E283" s="228" t="s">
        <v>2237</v>
      </c>
      <c r="F283" s="229" t="s">
        <v>2238</v>
      </c>
      <c r="G283" s="230" t="s">
        <v>916</v>
      </c>
      <c r="H283" s="231">
        <v>1</v>
      </c>
      <c r="I283" s="26"/>
      <c r="J283" s="232">
        <f>ROUND(I283*H283,2)</f>
        <v>0</v>
      </c>
      <c r="K283" s="229" t="s">
        <v>5</v>
      </c>
      <c r="L283" s="141"/>
      <c r="M283" s="233" t="s">
        <v>5</v>
      </c>
      <c r="N283" s="234" t="s">
        <v>42</v>
      </c>
      <c r="O283" s="142"/>
      <c r="P283" s="235">
        <f>O283*H283</f>
        <v>0</v>
      </c>
      <c r="Q283" s="235">
        <v>0</v>
      </c>
      <c r="R283" s="235">
        <f>Q283*H283</f>
        <v>0</v>
      </c>
      <c r="S283" s="235">
        <v>0</v>
      </c>
      <c r="T283" s="236">
        <f>S283*H283</f>
        <v>0</v>
      </c>
      <c r="AR283" s="128" t="s">
        <v>263</v>
      </c>
      <c r="AT283" s="128" t="s">
        <v>198</v>
      </c>
      <c r="AU283" s="128" t="s">
        <v>78</v>
      </c>
      <c r="AY283" s="128" t="s">
        <v>196</v>
      </c>
      <c r="BE283" s="237">
        <f>IF(N283="základní",J283,0)</f>
        <v>0</v>
      </c>
      <c r="BF283" s="237">
        <f>IF(N283="snížená",J283,0)</f>
        <v>0</v>
      </c>
      <c r="BG283" s="237">
        <f>IF(N283="zákl. přenesená",J283,0)</f>
        <v>0</v>
      </c>
      <c r="BH283" s="237">
        <f>IF(N283="sníž. přenesená",J283,0)</f>
        <v>0</v>
      </c>
      <c r="BI283" s="237">
        <f>IF(N283="nulová",J283,0)</f>
        <v>0</v>
      </c>
      <c r="BJ283" s="128" t="s">
        <v>78</v>
      </c>
      <c r="BK283" s="237">
        <f>ROUND(I283*H283,2)</f>
        <v>0</v>
      </c>
      <c r="BL283" s="128" t="s">
        <v>263</v>
      </c>
      <c r="BM283" s="128" t="s">
        <v>805</v>
      </c>
    </row>
    <row r="284" spans="2:65" s="140" customFormat="1" ht="16.5" customHeight="1">
      <c r="B284" s="141"/>
      <c r="C284" s="227" t="s">
        <v>499</v>
      </c>
      <c r="D284" s="227" t="s">
        <v>198</v>
      </c>
      <c r="E284" s="228" t="s">
        <v>2239</v>
      </c>
      <c r="F284" s="229" t="s">
        <v>2240</v>
      </c>
      <c r="G284" s="230" t="s">
        <v>916</v>
      </c>
      <c r="H284" s="231">
        <v>1</v>
      </c>
      <c r="I284" s="26"/>
      <c r="J284" s="232">
        <f>ROUND(I284*H284,2)</f>
        <v>0</v>
      </c>
      <c r="K284" s="229" t="s">
        <v>5</v>
      </c>
      <c r="L284" s="141"/>
      <c r="M284" s="233" t="s">
        <v>5</v>
      </c>
      <c r="N284" s="283" t="s">
        <v>42</v>
      </c>
      <c r="O284" s="284"/>
      <c r="P284" s="285">
        <f>O284*H284</f>
        <v>0</v>
      </c>
      <c r="Q284" s="285">
        <v>0</v>
      </c>
      <c r="R284" s="285">
        <f>Q284*H284</f>
        <v>0</v>
      </c>
      <c r="S284" s="285">
        <v>0</v>
      </c>
      <c r="T284" s="286">
        <f>S284*H284</f>
        <v>0</v>
      </c>
      <c r="AR284" s="128" t="s">
        <v>263</v>
      </c>
      <c r="AT284" s="128" t="s">
        <v>198</v>
      </c>
      <c r="AU284" s="128" t="s">
        <v>78</v>
      </c>
      <c r="AY284" s="128" t="s">
        <v>196</v>
      </c>
      <c r="BE284" s="237">
        <f>IF(N284="základní",J284,0)</f>
        <v>0</v>
      </c>
      <c r="BF284" s="237">
        <f>IF(N284="snížená",J284,0)</f>
        <v>0</v>
      </c>
      <c r="BG284" s="237">
        <f>IF(N284="zákl. přenesená",J284,0)</f>
        <v>0</v>
      </c>
      <c r="BH284" s="237">
        <f>IF(N284="sníž. přenesená",J284,0)</f>
        <v>0</v>
      </c>
      <c r="BI284" s="237">
        <f>IF(N284="nulová",J284,0)</f>
        <v>0</v>
      </c>
      <c r="BJ284" s="128" t="s">
        <v>78</v>
      </c>
      <c r="BK284" s="237">
        <f>ROUND(I284*H284,2)</f>
        <v>0</v>
      </c>
      <c r="BL284" s="128" t="s">
        <v>263</v>
      </c>
      <c r="BM284" s="128" t="s">
        <v>809</v>
      </c>
    </row>
    <row r="285" spans="2:12" s="140" customFormat="1" ht="6.95" customHeight="1">
      <c r="B285" s="167"/>
      <c r="C285" s="168"/>
      <c r="D285" s="168"/>
      <c r="E285" s="168"/>
      <c r="F285" s="168"/>
      <c r="G285" s="168"/>
      <c r="H285" s="168"/>
      <c r="I285" s="17"/>
      <c r="J285" s="168"/>
      <c r="K285" s="168"/>
      <c r="L285" s="141"/>
    </row>
  </sheetData>
  <sheetProtection password="CC4E" sheet="1" objects="1" scenarios="1" selectLockedCells="1"/>
  <autoFilter ref="C89:K284"/>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3"/>
  <sheetViews>
    <sheetView showGridLines="0" workbookViewId="0" topLeftCell="A1">
      <pane ySplit="1" topLeftCell="A2" activePane="bottomLeft" state="frozen"/>
      <selection pane="bottomLeft" activeCell="H142" sqref="H142:H143"/>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94</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135</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2241</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ROUND(J93,2)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ROUND(SUM(BE93:BE302),2)</f>
        <v>0</v>
      </c>
      <c r="G32" s="142"/>
      <c r="H32" s="142"/>
      <c r="I32" s="15">
        <v>0.21</v>
      </c>
      <c r="J32" s="159">
        <f>ROUND(ROUND((SUM(BE93:BE302)),2)*I32,2)</f>
        <v>0</v>
      </c>
      <c r="K32" s="144"/>
    </row>
    <row r="33" spans="2:11" s="140" customFormat="1" ht="14.45" customHeight="1">
      <c r="B33" s="141"/>
      <c r="C33" s="142"/>
      <c r="D33" s="142"/>
      <c r="E33" s="158" t="s">
        <v>43</v>
      </c>
      <c r="F33" s="159">
        <f>ROUND(SUM(BF93:BF302),2)</f>
        <v>0</v>
      </c>
      <c r="G33" s="142"/>
      <c r="H33" s="142"/>
      <c r="I33" s="15">
        <v>0.15</v>
      </c>
      <c r="J33" s="159">
        <f>ROUND(ROUND((SUM(BF93:BF302)),2)*I33,2)</f>
        <v>0</v>
      </c>
      <c r="K33" s="144"/>
    </row>
    <row r="34" spans="2:11" s="140" customFormat="1" ht="14.45" customHeight="1" hidden="1">
      <c r="B34" s="141"/>
      <c r="C34" s="142"/>
      <c r="D34" s="142"/>
      <c r="E34" s="158" t="s">
        <v>44</v>
      </c>
      <c r="F34" s="159">
        <f>ROUND(SUM(BG93:BG302),2)</f>
        <v>0</v>
      </c>
      <c r="G34" s="142"/>
      <c r="H34" s="142"/>
      <c r="I34" s="15">
        <v>0.21</v>
      </c>
      <c r="J34" s="159">
        <v>0</v>
      </c>
      <c r="K34" s="144"/>
    </row>
    <row r="35" spans="2:11" s="140" customFormat="1" ht="14.45" customHeight="1" hidden="1">
      <c r="B35" s="141"/>
      <c r="C35" s="142"/>
      <c r="D35" s="142"/>
      <c r="E35" s="158" t="s">
        <v>45</v>
      </c>
      <c r="F35" s="159">
        <f>ROUND(SUM(BH93:BH302),2)</f>
        <v>0</v>
      </c>
      <c r="G35" s="142"/>
      <c r="H35" s="142"/>
      <c r="I35" s="15">
        <v>0.15</v>
      </c>
      <c r="J35" s="159">
        <v>0</v>
      </c>
      <c r="K35" s="144"/>
    </row>
    <row r="36" spans="2:11" s="140" customFormat="1" ht="14.45" customHeight="1" hidden="1">
      <c r="B36" s="141"/>
      <c r="C36" s="142"/>
      <c r="D36" s="142"/>
      <c r="E36" s="158" t="s">
        <v>46</v>
      </c>
      <c r="F36" s="159">
        <f>ROUND(SUM(BI93:BI302),2)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135</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SO01-04 - Elektroinstalace - silnoproud</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J93</f>
        <v>0</v>
      </c>
      <c r="K60" s="144"/>
      <c r="AU60" s="128" t="s">
        <v>143</v>
      </c>
    </row>
    <row r="61" spans="2:11" s="184" customFormat="1" ht="24.95" customHeight="1">
      <c r="B61" s="178"/>
      <c r="C61" s="179"/>
      <c r="D61" s="180" t="s">
        <v>2242</v>
      </c>
      <c r="E61" s="181"/>
      <c r="F61" s="181"/>
      <c r="G61" s="181"/>
      <c r="H61" s="181"/>
      <c r="I61" s="20"/>
      <c r="J61" s="182">
        <f>J94</f>
        <v>0</v>
      </c>
      <c r="K61" s="183"/>
    </row>
    <row r="62" spans="2:11" s="184" customFormat="1" ht="24.95" customHeight="1">
      <c r="B62" s="178"/>
      <c r="C62" s="179"/>
      <c r="D62" s="180" t="s">
        <v>2243</v>
      </c>
      <c r="E62" s="181"/>
      <c r="F62" s="181"/>
      <c r="G62" s="181"/>
      <c r="H62" s="181"/>
      <c r="I62" s="20"/>
      <c r="J62" s="182">
        <f>J144</f>
        <v>0</v>
      </c>
      <c r="K62" s="183"/>
    </row>
    <row r="63" spans="2:11" s="184" customFormat="1" ht="24.95" customHeight="1">
      <c r="B63" s="178"/>
      <c r="C63" s="179"/>
      <c r="D63" s="180" t="s">
        <v>2244</v>
      </c>
      <c r="E63" s="181"/>
      <c r="F63" s="181"/>
      <c r="G63" s="181"/>
      <c r="H63" s="181"/>
      <c r="I63" s="20"/>
      <c r="J63" s="182">
        <f>J190</f>
        <v>0</v>
      </c>
      <c r="K63" s="183"/>
    </row>
    <row r="64" spans="2:11" s="184" customFormat="1" ht="24.95" customHeight="1">
      <c r="B64" s="178"/>
      <c r="C64" s="179"/>
      <c r="D64" s="180" t="s">
        <v>2245</v>
      </c>
      <c r="E64" s="181"/>
      <c r="F64" s="181"/>
      <c r="G64" s="181"/>
      <c r="H64" s="181"/>
      <c r="I64" s="20"/>
      <c r="J64" s="182">
        <f>J202</f>
        <v>0</v>
      </c>
      <c r="K64" s="183"/>
    </row>
    <row r="65" spans="2:11" s="184" customFormat="1" ht="24.95" customHeight="1">
      <c r="B65" s="178"/>
      <c r="C65" s="179"/>
      <c r="D65" s="180" t="s">
        <v>2246</v>
      </c>
      <c r="E65" s="181"/>
      <c r="F65" s="181"/>
      <c r="G65" s="181"/>
      <c r="H65" s="181"/>
      <c r="I65" s="20"/>
      <c r="J65" s="182">
        <f>J216</f>
        <v>0</v>
      </c>
      <c r="K65" s="183"/>
    </row>
    <row r="66" spans="2:11" s="184" customFormat="1" ht="24.95" customHeight="1">
      <c r="B66" s="178"/>
      <c r="C66" s="179"/>
      <c r="D66" s="180" t="s">
        <v>2247</v>
      </c>
      <c r="E66" s="181"/>
      <c r="F66" s="181"/>
      <c r="G66" s="181"/>
      <c r="H66" s="181"/>
      <c r="I66" s="20"/>
      <c r="J66" s="182">
        <f>J220</f>
        <v>0</v>
      </c>
      <c r="K66" s="183"/>
    </row>
    <row r="67" spans="2:11" s="184" customFormat="1" ht="24.95" customHeight="1">
      <c r="B67" s="178"/>
      <c r="C67" s="179"/>
      <c r="D67" s="180" t="s">
        <v>2248</v>
      </c>
      <c r="E67" s="181"/>
      <c r="F67" s="181"/>
      <c r="G67" s="181"/>
      <c r="H67" s="181"/>
      <c r="I67" s="20"/>
      <c r="J67" s="182">
        <f>J236</f>
        <v>0</v>
      </c>
      <c r="K67" s="183"/>
    </row>
    <row r="68" spans="2:11" s="184" customFormat="1" ht="24.95" customHeight="1">
      <c r="B68" s="178"/>
      <c r="C68" s="179"/>
      <c r="D68" s="180" t="s">
        <v>2249</v>
      </c>
      <c r="E68" s="181"/>
      <c r="F68" s="181"/>
      <c r="G68" s="181"/>
      <c r="H68" s="181"/>
      <c r="I68" s="20"/>
      <c r="J68" s="182">
        <f>J249</f>
        <v>0</v>
      </c>
      <c r="K68" s="183"/>
    </row>
    <row r="69" spans="2:11" s="184" customFormat="1" ht="24.95" customHeight="1">
      <c r="B69" s="178"/>
      <c r="C69" s="179"/>
      <c r="D69" s="180" t="s">
        <v>2250</v>
      </c>
      <c r="E69" s="181"/>
      <c r="F69" s="181"/>
      <c r="G69" s="181"/>
      <c r="H69" s="181"/>
      <c r="I69" s="20"/>
      <c r="J69" s="182">
        <f>J262</f>
        <v>0</v>
      </c>
      <c r="K69" s="183"/>
    </row>
    <row r="70" spans="2:11" s="184" customFormat="1" ht="24.95" customHeight="1">
      <c r="B70" s="178"/>
      <c r="C70" s="179"/>
      <c r="D70" s="180" t="s">
        <v>2251</v>
      </c>
      <c r="E70" s="181"/>
      <c r="F70" s="181"/>
      <c r="G70" s="181"/>
      <c r="H70" s="181"/>
      <c r="I70" s="20"/>
      <c r="J70" s="182">
        <f>J283</f>
        <v>0</v>
      </c>
      <c r="K70" s="183"/>
    </row>
    <row r="71" spans="2:11" s="184" customFormat="1" ht="24.95" customHeight="1">
      <c r="B71" s="178"/>
      <c r="C71" s="179"/>
      <c r="D71" s="180" t="s">
        <v>2252</v>
      </c>
      <c r="E71" s="181"/>
      <c r="F71" s="181"/>
      <c r="G71" s="181"/>
      <c r="H71" s="181"/>
      <c r="I71" s="20"/>
      <c r="J71" s="182">
        <f>J299</f>
        <v>0</v>
      </c>
      <c r="K71" s="183"/>
    </row>
    <row r="72" spans="2:11" s="140" customFormat="1" ht="21.75" customHeight="1">
      <c r="B72" s="141"/>
      <c r="C72" s="142"/>
      <c r="D72" s="142"/>
      <c r="E72" s="142"/>
      <c r="F72" s="142"/>
      <c r="G72" s="142"/>
      <c r="H72" s="142"/>
      <c r="I72" s="10"/>
      <c r="J72" s="142"/>
      <c r="K72" s="144"/>
    </row>
    <row r="73" spans="2:11" s="140" customFormat="1" ht="6.95" customHeight="1">
      <c r="B73" s="167"/>
      <c r="C73" s="168"/>
      <c r="D73" s="168"/>
      <c r="E73" s="168"/>
      <c r="F73" s="168"/>
      <c r="G73" s="168"/>
      <c r="H73" s="168"/>
      <c r="I73" s="17"/>
      <c r="J73" s="168"/>
      <c r="K73" s="169"/>
    </row>
    <row r="77" spans="2:12" s="140" customFormat="1" ht="6.95" customHeight="1">
      <c r="B77" s="170"/>
      <c r="C77" s="171"/>
      <c r="D77" s="171"/>
      <c r="E77" s="171"/>
      <c r="F77" s="171"/>
      <c r="G77" s="171"/>
      <c r="H77" s="171"/>
      <c r="I77" s="18"/>
      <c r="J77" s="171"/>
      <c r="K77" s="171"/>
      <c r="L77" s="141"/>
    </row>
    <row r="78" spans="2:12" s="140" customFormat="1" ht="36.95" customHeight="1">
      <c r="B78" s="141"/>
      <c r="C78" s="192" t="s">
        <v>180</v>
      </c>
      <c r="I78" s="22"/>
      <c r="L78" s="141"/>
    </row>
    <row r="79" spans="2:12" s="140" customFormat="1" ht="6.95" customHeight="1">
      <c r="B79" s="141"/>
      <c r="I79" s="22"/>
      <c r="L79" s="141"/>
    </row>
    <row r="80" spans="2:12" s="140" customFormat="1" ht="14.45" customHeight="1">
      <c r="B80" s="141"/>
      <c r="C80" s="193" t="s">
        <v>19</v>
      </c>
      <c r="I80" s="22"/>
      <c r="L80" s="141"/>
    </row>
    <row r="81" spans="2:12" s="140" customFormat="1" ht="16.5" customHeight="1">
      <c r="B81" s="141"/>
      <c r="E81" s="194" t="str">
        <f>E7</f>
        <v>Přístavba ZŠ Komenského, Dačice</v>
      </c>
      <c r="F81" s="195"/>
      <c r="G81" s="195"/>
      <c r="H81" s="195"/>
      <c r="I81" s="22"/>
      <c r="L81" s="141"/>
    </row>
    <row r="82" spans="2:12" ht="15">
      <c r="B82" s="132"/>
      <c r="C82" s="193" t="s">
        <v>134</v>
      </c>
      <c r="L82" s="132"/>
    </row>
    <row r="83" spans="2:12" s="140" customFormat="1" ht="16.5" customHeight="1">
      <c r="B83" s="141"/>
      <c r="E83" s="194" t="s">
        <v>135</v>
      </c>
      <c r="F83" s="196"/>
      <c r="G83" s="196"/>
      <c r="H83" s="196"/>
      <c r="I83" s="22"/>
      <c r="L83" s="141"/>
    </row>
    <row r="84" spans="2:12" s="140" customFormat="1" ht="14.45" customHeight="1">
      <c r="B84" s="141"/>
      <c r="C84" s="193" t="s">
        <v>136</v>
      </c>
      <c r="I84" s="22"/>
      <c r="L84" s="141"/>
    </row>
    <row r="85" spans="2:12" s="140" customFormat="1" ht="17.25" customHeight="1">
      <c r="B85" s="141"/>
      <c r="E85" s="197" t="str">
        <f>E11</f>
        <v>SO01-04 - Elektroinstalace - silnoproud</v>
      </c>
      <c r="F85" s="196"/>
      <c r="G85" s="196"/>
      <c r="H85" s="196"/>
      <c r="I85" s="22"/>
      <c r="L85" s="141"/>
    </row>
    <row r="86" spans="2:12" s="140" customFormat="1" ht="6.95" customHeight="1">
      <c r="B86" s="141"/>
      <c r="I86" s="22"/>
      <c r="L86" s="141"/>
    </row>
    <row r="87" spans="2:12" s="140" customFormat="1" ht="18" customHeight="1">
      <c r="B87" s="141"/>
      <c r="C87" s="193" t="s">
        <v>23</v>
      </c>
      <c r="F87" s="198" t="str">
        <f>F14</f>
        <v xml:space="preserve"> </v>
      </c>
      <c r="I87" s="23" t="s">
        <v>25</v>
      </c>
      <c r="J87" s="199">
        <f>IF(J14="","",J14)</f>
        <v>43418</v>
      </c>
      <c r="L87" s="141"/>
    </row>
    <row r="88" spans="2:12" s="140" customFormat="1" ht="6.95" customHeight="1">
      <c r="B88" s="141"/>
      <c r="I88" s="22"/>
      <c r="L88" s="141"/>
    </row>
    <row r="89" spans="2:12" s="140" customFormat="1" ht="15">
      <c r="B89" s="141"/>
      <c r="C89" s="193" t="s">
        <v>26</v>
      </c>
      <c r="F89" s="198" t="str">
        <f>E17</f>
        <v>Město Dačice</v>
      </c>
      <c r="I89" s="23" t="s">
        <v>32</v>
      </c>
      <c r="J89" s="198" t="str">
        <f>E23</f>
        <v>f-plan, spol. s r.o.</v>
      </c>
      <c r="L89" s="141"/>
    </row>
    <row r="90" spans="2:12" s="140" customFormat="1" ht="14.45" customHeight="1">
      <c r="B90" s="141"/>
      <c r="C90" s="193" t="s">
        <v>30</v>
      </c>
      <c r="F90" s="198" t="str">
        <f>IF(E20="","",E20)</f>
        <v/>
      </c>
      <c r="I90" s="22"/>
      <c r="L90" s="141"/>
    </row>
    <row r="91" spans="2:12" s="140" customFormat="1" ht="10.35" customHeight="1">
      <c r="B91" s="141"/>
      <c r="I91" s="22"/>
      <c r="L91" s="141"/>
    </row>
    <row r="92" spans="2:20" s="207" customFormat="1" ht="29.25" customHeight="1">
      <c r="B92" s="200"/>
      <c r="C92" s="201" t="s">
        <v>181</v>
      </c>
      <c r="D92" s="202" t="s">
        <v>56</v>
      </c>
      <c r="E92" s="202" t="s">
        <v>52</v>
      </c>
      <c r="F92" s="202" t="s">
        <v>182</v>
      </c>
      <c r="G92" s="202" t="s">
        <v>183</v>
      </c>
      <c r="H92" s="202" t="s">
        <v>184</v>
      </c>
      <c r="I92" s="24" t="s">
        <v>185</v>
      </c>
      <c r="J92" s="202" t="s">
        <v>141</v>
      </c>
      <c r="K92" s="203" t="s">
        <v>186</v>
      </c>
      <c r="L92" s="200"/>
      <c r="M92" s="204" t="s">
        <v>187</v>
      </c>
      <c r="N92" s="205" t="s">
        <v>41</v>
      </c>
      <c r="O92" s="205" t="s">
        <v>188</v>
      </c>
      <c r="P92" s="205" t="s">
        <v>189</v>
      </c>
      <c r="Q92" s="205" t="s">
        <v>190</v>
      </c>
      <c r="R92" s="205" t="s">
        <v>191</v>
      </c>
      <c r="S92" s="205" t="s">
        <v>192</v>
      </c>
      <c r="T92" s="206" t="s">
        <v>193</v>
      </c>
    </row>
    <row r="93" spans="2:63" s="140" customFormat="1" ht="29.25" customHeight="1">
      <c r="B93" s="141"/>
      <c r="C93" s="208" t="s">
        <v>142</v>
      </c>
      <c r="I93" s="22"/>
      <c r="J93" s="209">
        <f>BK93</f>
        <v>0</v>
      </c>
      <c r="L93" s="141"/>
      <c r="M93" s="210"/>
      <c r="N93" s="153"/>
      <c r="O93" s="153"/>
      <c r="P93" s="211">
        <f>P94+P144+P190+P202+P216+P220+P236+P249+P262+P283+P299</f>
        <v>0</v>
      </c>
      <c r="Q93" s="153"/>
      <c r="R93" s="211">
        <f>R94+R144+R190+R202+R216+R220+R236+R249+R262+R283+R299</f>
        <v>0</v>
      </c>
      <c r="S93" s="153"/>
      <c r="T93" s="212">
        <f>T94+T144+T190+T202+T216+T220+T236+T249+T262+T283+T299</f>
        <v>0</v>
      </c>
      <c r="AT93" s="128" t="s">
        <v>70</v>
      </c>
      <c r="AU93" s="128" t="s">
        <v>143</v>
      </c>
      <c r="BK93" s="213">
        <f>BK94+BK144+BK190+BK202+BK216+BK220+BK236+BK249+BK262+BK283+BK299</f>
        <v>0</v>
      </c>
    </row>
    <row r="94" spans="2:63" s="215" customFormat="1" ht="37.35" customHeight="1">
      <c r="B94" s="214"/>
      <c r="D94" s="216" t="s">
        <v>70</v>
      </c>
      <c r="E94" s="217" t="s">
        <v>2253</v>
      </c>
      <c r="F94" s="217" t="s">
        <v>2254</v>
      </c>
      <c r="I94" s="25"/>
      <c r="J94" s="218">
        <f>BK94</f>
        <v>0</v>
      </c>
      <c r="L94" s="214"/>
      <c r="M94" s="219"/>
      <c r="N94" s="220"/>
      <c r="O94" s="220"/>
      <c r="P94" s="221">
        <f>SUM(P95:P143)</f>
        <v>0</v>
      </c>
      <c r="Q94" s="220"/>
      <c r="R94" s="221">
        <f>SUM(R95:R143)</f>
        <v>0</v>
      </c>
      <c r="S94" s="220"/>
      <c r="T94" s="222">
        <f>SUM(T95:T143)</f>
        <v>0</v>
      </c>
      <c r="AR94" s="216" t="s">
        <v>215</v>
      </c>
      <c r="AT94" s="223" t="s">
        <v>70</v>
      </c>
      <c r="AU94" s="223" t="s">
        <v>71</v>
      </c>
      <c r="AY94" s="216" t="s">
        <v>196</v>
      </c>
      <c r="BK94" s="224">
        <f>SUM(BK95:BK143)</f>
        <v>0</v>
      </c>
    </row>
    <row r="95" spans="2:65" s="140" customFormat="1" ht="16.5" customHeight="1">
      <c r="B95" s="141"/>
      <c r="C95" s="266" t="s">
        <v>78</v>
      </c>
      <c r="D95" s="266" t="s">
        <v>297</v>
      </c>
      <c r="E95" s="267" t="s">
        <v>2255</v>
      </c>
      <c r="F95" s="268" t="s">
        <v>2256</v>
      </c>
      <c r="G95" s="269" t="s">
        <v>304</v>
      </c>
      <c r="H95" s="270">
        <v>320</v>
      </c>
      <c r="I95" s="30"/>
      <c r="J95" s="271">
        <f aca="true" t="shared" si="0" ref="J95:J126">ROUND(I95*H95,2)</f>
        <v>0</v>
      </c>
      <c r="K95" s="268" t="s">
        <v>5</v>
      </c>
      <c r="L95" s="272"/>
      <c r="M95" s="273" t="s">
        <v>5</v>
      </c>
      <c r="N95" s="274" t="s">
        <v>42</v>
      </c>
      <c r="O95" s="142"/>
      <c r="P95" s="235">
        <f aca="true" t="shared" si="1" ref="P95:P126">O95*H95</f>
        <v>0</v>
      </c>
      <c r="Q95" s="235">
        <v>0</v>
      </c>
      <c r="R95" s="235">
        <f aca="true" t="shared" si="2" ref="R95:R126">Q95*H95</f>
        <v>0</v>
      </c>
      <c r="S95" s="235">
        <v>0</v>
      </c>
      <c r="T95" s="236">
        <f aca="true" t="shared" si="3" ref="T95:T126">S95*H95</f>
        <v>0</v>
      </c>
      <c r="AR95" s="128" t="s">
        <v>854</v>
      </c>
      <c r="AT95" s="128" t="s">
        <v>297</v>
      </c>
      <c r="AU95" s="128" t="s">
        <v>78</v>
      </c>
      <c r="AY95" s="128" t="s">
        <v>196</v>
      </c>
      <c r="BE95" s="237">
        <f aca="true" t="shared" si="4" ref="BE95:BE126">IF(N95="základní",J95,0)</f>
        <v>0</v>
      </c>
      <c r="BF95" s="237">
        <f aca="true" t="shared" si="5" ref="BF95:BF126">IF(N95="snížená",J95,0)</f>
        <v>0</v>
      </c>
      <c r="BG95" s="237">
        <f aca="true" t="shared" si="6" ref="BG95:BG126">IF(N95="zákl. přenesená",J95,0)</f>
        <v>0</v>
      </c>
      <c r="BH95" s="237">
        <f aca="true" t="shared" si="7" ref="BH95:BH126">IF(N95="sníž. přenesená",J95,0)</f>
        <v>0</v>
      </c>
      <c r="BI95" s="237">
        <f aca="true" t="shared" si="8" ref="BI95:BI126">IF(N95="nulová",J95,0)</f>
        <v>0</v>
      </c>
      <c r="BJ95" s="128" t="s">
        <v>78</v>
      </c>
      <c r="BK95" s="237">
        <f aca="true" t="shared" si="9" ref="BK95:BK126">ROUND(I95*H95,2)</f>
        <v>0</v>
      </c>
      <c r="BL95" s="128" t="s">
        <v>382</v>
      </c>
      <c r="BM95" s="128" t="s">
        <v>80</v>
      </c>
    </row>
    <row r="96" spans="2:65" s="140" customFormat="1" ht="16.5" customHeight="1">
      <c r="B96" s="141"/>
      <c r="C96" s="266" t="s">
        <v>80</v>
      </c>
      <c r="D96" s="266" t="s">
        <v>297</v>
      </c>
      <c r="E96" s="267" t="s">
        <v>2257</v>
      </c>
      <c r="F96" s="268" t="s">
        <v>2258</v>
      </c>
      <c r="G96" s="269" t="s">
        <v>304</v>
      </c>
      <c r="H96" s="270">
        <v>1050</v>
      </c>
      <c r="I96" s="30"/>
      <c r="J96" s="271">
        <f t="shared" si="0"/>
        <v>0</v>
      </c>
      <c r="K96" s="268" t="s">
        <v>5</v>
      </c>
      <c r="L96" s="272"/>
      <c r="M96" s="273" t="s">
        <v>5</v>
      </c>
      <c r="N96" s="274" t="s">
        <v>42</v>
      </c>
      <c r="O96" s="142"/>
      <c r="P96" s="235">
        <f t="shared" si="1"/>
        <v>0</v>
      </c>
      <c r="Q96" s="235">
        <v>0</v>
      </c>
      <c r="R96" s="235">
        <f t="shared" si="2"/>
        <v>0</v>
      </c>
      <c r="S96" s="235">
        <v>0</v>
      </c>
      <c r="T96" s="236">
        <f t="shared" si="3"/>
        <v>0</v>
      </c>
      <c r="AR96" s="128" t="s">
        <v>854</v>
      </c>
      <c r="AT96" s="128" t="s">
        <v>297</v>
      </c>
      <c r="AU96" s="128" t="s">
        <v>78</v>
      </c>
      <c r="AY96" s="128" t="s">
        <v>196</v>
      </c>
      <c r="BE96" s="237">
        <f t="shared" si="4"/>
        <v>0</v>
      </c>
      <c r="BF96" s="237">
        <f t="shared" si="5"/>
        <v>0</v>
      </c>
      <c r="BG96" s="237">
        <f t="shared" si="6"/>
        <v>0</v>
      </c>
      <c r="BH96" s="237">
        <f t="shared" si="7"/>
        <v>0</v>
      </c>
      <c r="BI96" s="237">
        <f t="shared" si="8"/>
        <v>0</v>
      </c>
      <c r="BJ96" s="128" t="s">
        <v>78</v>
      </c>
      <c r="BK96" s="237">
        <f t="shared" si="9"/>
        <v>0</v>
      </c>
      <c r="BL96" s="128" t="s">
        <v>382</v>
      </c>
      <c r="BM96" s="128" t="s">
        <v>203</v>
      </c>
    </row>
    <row r="97" spans="2:65" s="140" customFormat="1" ht="16.5" customHeight="1">
      <c r="B97" s="141"/>
      <c r="C97" s="266" t="s">
        <v>215</v>
      </c>
      <c r="D97" s="266" t="s">
        <v>297</v>
      </c>
      <c r="E97" s="267" t="s">
        <v>2259</v>
      </c>
      <c r="F97" s="268" t="s">
        <v>2260</v>
      </c>
      <c r="G97" s="269" t="s">
        <v>304</v>
      </c>
      <c r="H97" s="270">
        <v>220</v>
      </c>
      <c r="I97" s="30"/>
      <c r="J97" s="271">
        <f t="shared" si="0"/>
        <v>0</v>
      </c>
      <c r="K97" s="268" t="s">
        <v>5</v>
      </c>
      <c r="L97" s="272"/>
      <c r="M97" s="273" t="s">
        <v>5</v>
      </c>
      <c r="N97" s="274" t="s">
        <v>42</v>
      </c>
      <c r="O97" s="142"/>
      <c r="P97" s="235">
        <f t="shared" si="1"/>
        <v>0</v>
      </c>
      <c r="Q97" s="235">
        <v>0</v>
      </c>
      <c r="R97" s="235">
        <f t="shared" si="2"/>
        <v>0</v>
      </c>
      <c r="S97" s="235">
        <v>0</v>
      </c>
      <c r="T97" s="236">
        <f t="shared" si="3"/>
        <v>0</v>
      </c>
      <c r="AR97" s="128" t="s">
        <v>854</v>
      </c>
      <c r="AT97" s="128" t="s">
        <v>297</v>
      </c>
      <c r="AU97" s="128" t="s">
        <v>78</v>
      </c>
      <c r="AY97" s="128" t="s">
        <v>196</v>
      </c>
      <c r="BE97" s="237">
        <f t="shared" si="4"/>
        <v>0</v>
      </c>
      <c r="BF97" s="237">
        <f t="shared" si="5"/>
        <v>0</v>
      </c>
      <c r="BG97" s="237">
        <f t="shared" si="6"/>
        <v>0</v>
      </c>
      <c r="BH97" s="237">
        <f t="shared" si="7"/>
        <v>0</v>
      </c>
      <c r="BI97" s="237">
        <f t="shared" si="8"/>
        <v>0</v>
      </c>
      <c r="BJ97" s="128" t="s">
        <v>78</v>
      </c>
      <c r="BK97" s="237">
        <f t="shared" si="9"/>
        <v>0</v>
      </c>
      <c r="BL97" s="128" t="s">
        <v>382</v>
      </c>
      <c r="BM97" s="128" t="s">
        <v>221</v>
      </c>
    </row>
    <row r="98" spans="2:65" s="140" customFormat="1" ht="16.5" customHeight="1">
      <c r="B98" s="141"/>
      <c r="C98" s="266" t="s">
        <v>203</v>
      </c>
      <c r="D98" s="266" t="s">
        <v>297</v>
      </c>
      <c r="E98" s="267" t="s">
        <v>2261</v>
      </c>
      <c r="F98" s="268" t="s">
        <v>2262</v>
      </c>
      <c r="G98" s="269" t="s">
        <v>304</v>
      </c>
      <c r="H98" s="270">
        <v>95</v>
      </c>
      <c r="I98" s="30"/>
      <c r="J98" s="271">
        <f t="shared" si="0"/>
        <v>0</v>
      </c>
      <c r="K98" s="268" t="s">
        <v>5</v>
      </c>
      <c r="L98" s="272"/>
      <c r="M98" s="273" t="s">
        <v>5</v>
      </c>
      <c r="N98" s="274" t="s">
        <v>42</v>
      </c>
      <c r="O98" s="142"/>
      <c r="P98" s="235">
        <f t="shared" si="1"/>
        <v>0</v>
      </c>
      <c r="Q98" s="235">
        <v>0</v>
      </c>
      <c r="R98" s="235">
        <f t="shared" si="2"/>
        <v>0</v>
      </c>
      <c r="S98" s="235">
        <v>0</v>
      </c>
      <c r="T98" s="236">
        <f t="shared" si="3"/>
        <v>0</v>
      </c>
      <c r="AR98" s="128" t="s">
        <v>854</v>
      </c>
      <c r="AT98" s="128" t="s">
        <v>297</v>
      </c>
      <c r="AU98" s="128" t="s">
        <v>78</v>
      </c>
      <c r="AY98" s="128" t="s">
        <v>196</v>
      </c>
      <c r="BE98" s="237">
        <f t="shared" si="4"/>
        <v>0</v>
      </c>
      <c r="BF98" s="237">
        <f t="shared" si="5"/>
        <v>0</v>
      </c>
      <c r="BG98" s="237">
        <f t="shared" si="6"/>
        <v>0</v>
      </c>
      <c r="BH98" s="237">
        <f t="shared" si="7"/>
        <v>0</v>
      </c>
      <c r="BI98" s="237">
        <f t="shared" si="8"/>
        <v>0</v>
      </c>
      <c r="BJ98" s="128" t="s">
        <v>78</v>
      </c>
      <c r="BK98" s="237">
        <f t="shared" si="9"/>
        <v>0</v>
      </c>
      <c r="BL98" s="128" t="s">
        <v>382</v>
      </c>
      <c r="BM98" s="128" t="s">
        <v>230</v>
      </c>
    </row>
    <row r="99" spans="2:65" s="140" customFormat="1" ht="16.5" customHeight="1">
      <c r="B99" s="141"/>
      <c r="C99" s="266" t="s">
        <v>224</v>
      </c>
      <c r="D99" s="266" t="s">
        <v>297</v>
      </c>
      <c r="E99" s="267" t="s">
        <v>2263</v>
      </c>
      <c r="F99" s="268" t="s">
        <v>2264</v>
      </c>
      <c r="G99" s="269" t="s">
        <v>304</v>
      </c>
      <c r="H99" s="270">
        <v>1180</v>
      </c>
      <c r="I99" s="30"/>
      <c r="J99" s="271">
        <f t="shared" si="0"/>
        <v>0</v>
      </c>
      <c r="K99" s="268" t="s">
        <v>5</v>
      </c>
      <c r="L99" s="272"/>
      <c r="M99" s="273" t="s">
        <v>5</v>
      </c>
      <c r="N99" s="274" t="s">
        <v>42</v>
      </c>
      <c r="O99" s="142"/>
      <c r="P99" s="235">
        <f t="shared" si="1"/>
        <v>0</v>
      </c>
      <c r="Q99" s="235">
        <v>0</v>
      </c>
      <c r="R99" s="235">
        <f t="shared" si="2"/>
        <v>0</v>
      </c>
      <c r="S99" s="235">
        <v>0</v>
      </c>
      <c r="T99" s="236">
        <f t="shared" si="3"/>
        <v>0</v>
      </c>
      <c r="AR99" s="128" t="s">
        <v>854</v>
      </c>
      <c r="AT99" s="128" t="s">
        <v>297</v>
      </c>
      <c r="AU99" s="128" t="s">
        <v>78</v>
      </c>
      <c r="AY99" s="128" t="s">
        <v>196</v>
      </c>
      <c r="BE99" s="237">
        <f t="shared" si="4"/>
        <v>0</v>
      </c>
      <c r="BF99" s="237">
        <f t="shared" si="5"/>
        <v>0</v>
      </c>
      <c r="BG99" s="237">
        <f t="shared" si="6"/>
        <v>0</v>
      </c>
      <c r="BH99" s="237">
        <f t="shared" si="7"/>
        <v>0</v>
      </c>
      <c r="BI99" s="237">
        <f t="shared" si="8"/>
        <v>0</v>
      </c>
      <c r="BJ99" s="128" t="s">
        <v>78</v>
      </c>
      <c r="BK99" s="237">
        <f t="shared" si="9"/>
        <v>0</v>
      </c>
      <c r="BL99" s="128" t="s">
        <v>382</v>
      </c>
      <c r="BM99" s="128" t="s">
        <v>238</v>
      </c>
    </row>
    <row r="100" spans="2:65" s="140" customFormat="1" ht="16.5" customHeight="1">
      <c r="B100" s="141"/>
      <c r="C100" s="266" t="s">
        <v>221</v>
      </c>
      <c r="D100" s="266" t="s">
        <v>297</v>
      </c>
      <c r="E100" s="267" t="s">
        <v>2265</v>
      </c>
      <c r="F100" s="268" t="s">
        <v>2266</v>
      </c>
      <c r="G100" s="269" t="s">
        <v>304</v>
      </c>
      <c r="H100" s="270">
        <v>75</v>
      </c>
      <c r="I100" s="30"/>
      <c r="J100" s="271">
        <f t="shared" si="0"/>
        <v>0</v>
      </c>
      <c r="K100" s="268" t="s">
        <v>5</v>
      </c>
      <c r="L100" s="272"/>
      <c r="M100" s="273" t="s">
        <v>5</v>
      </c>
      <c r="N100" s="274" t="s">
        <v>42</v>
      </c>
      <c r="O100" s="142"/>
      <c r="P100" s="235">
        <f t="shared" si="1"/>
        <v>0</v>
      </c>
      <c r="Q100" s="235">
        <v>0</v>
      </c>
      <c r="R100" s="235">
        <f t="shared" si="2"/>
        <v>0</v>
      </c>
      <c r="S100" s="235">
        <v>0</v>
      </c>
      <c r="T100" s="236">
        <f t="shared" si="3"/>
        <v>0</v>
      </c>
      <c r="AR100" s="128" t="s">
        <v>854</v>
      </c>
      <c r="AT100" s="128" t="s">
        <v>297</v>
      </c>
      <c r="AU100" s="128" t="s">
        <v>78</v>
      </c>
      <c r="AY100" s="128" t="s">
        <v>196</v>
      </c>
      <c r="BE100" s="237">
        <f t="shared" si="4"/>
        <v>0</v>
      </c>
      <c r="BF100" s="237">
        <f t="shared" si="5"/>
        <v>0</v>
      </c>
      <c r="BG100" s="237">
        <f t="shared" si="6"/>
        <v>0</v>
      </c>
      <c r="BH100" s="237">
        <f t="shared" si="7"/>
        <v>0</v>
      </c>
      <c r="BI100" s="237">
        <f t="shared" si="8"/>
        <v>0</v>
      </c>
      <c r="BJ100" s="128" t="s">
        <v>78</v>
      </c>
      <c r="BK100" s="237">
        <f t="shared" si="9"/>
        <v>0</v>
      </c>
      <c r="BL100" s="128" t="s">
        <v>382</v>
      </c>
      <c r="BM100" s="128" t="s">
        <v>248</v>
      </c>
    </row>
    <row r="101" spans="2:65" s="140" customFormat="1" ht="16.5" customHeight="1">
      <c r="B101" s="141"/>
      <c r="C101" s="266" t="s">
        <v>232</v>
      </c>
      <c r="D101" s="266" t="s">
        <v>297</v>
      </c>
      <c r="E101" s="267" t="s">
        <v>2267</v>
      </c>
      <c r="F101" s="268" t="s">
        <v>2268</v>
      </c>
      <c r="G101" s="269" t="s">
        <v>304</v>
      </c>
      <c r="H101" s="270">
        <v>30</v>
      </c>
      <c r="I101" s="30"/>
      <c r="J101" s="271">
        <f t="shared" si="0"/>
        <v>0</v>
      </c>
      <c r="K101" s="268" t="s">
        <v>5</v>
      </c>
      <c r="L101" s="272"/>
      <c r="M101" s="273" t="s">
        <v>5</v>
      </c>
      <c r="N101" s="274" t="s">
        <v>42</v>
      </c>
      <c r="O101" s="142"/>
      <c r="P101" s="235">
        <f t="shared" si="1"/>
        <v>0</v>
      </c>
      <c r="Q101" s="235">
        <v>0</v>
      </c>
      <c r="R101" s="235">
        <f t="shared" si="2"/>
        <v>0</v>
      </c>
      <c r="S101" s="235">
        <v>0</v>
      </c>
      <c r="T101" s="236">
        <f t="shared" si="3"/>
        <v>0</v>
      </c>
      <c r="AR101" s="128" t="s">
        <v>854</v>
      </c>
      <c r="AT101" s="128" t="s">
        <v>297</v>
      </c>
      <c r="AU101" s="128" t="s">
        <v>78</v>
      </c>
      <c r="AY101" s="128" t="s">
        <v>196</v>
      </c>
      <c r="BE101" s="237">
        <f t="shared" si="4"/>
        <v>0</v>
      </c>
      <c r="BF101" s="237">
        <f t="shared" si="5"/>
        <v>0</v>
      </c>
      <c r="BG101" s="237">
        <f t="shared" si="6"/>
        <v>0</v>
      </c>
      <c r="BH101" s="237">
        <f t="shared" si="7"/>
        <v>0</v>
      </c>
      <c r="BI101" s="237">
        <f t="shared" si="8"/>
        <v>0</v>
      </c>
      <c r="BJ101" s="128" t="s">
        <v>78</v>
      </c>
      <c r="BK101" s="237">
        <f t="shared" si="9"/>
        <v>0</v>
      </c>
      <c r="BL101" s="128" t="s">
        <v>382</v>
      </c>
      <c r="BM101" s="128" t="s">
        <v>255</v>
      </c>
    </row>
    <row r="102" spans="2:65" s="140" customFormat="1" ht="16.5" customHeight="1">
      <c r="B102" s="141"/>
      <c r="C102" s="266" t="s">
        <v>230</v>
      </c>
      <c r="D102" s="266" t="s">
        <v>297</v>
      </c>
      <c r="E102" s="267" t="s">
        <v>2269</v>
      </c>
      <c r="F102" s="268" t="s">
        <v>2270</v>
      </c>
      <c r="G102" s="269" t="s">
        <v>304</v>
      </c>
      <c r="H102" s="270">
        <v>90</v>
      </c>
      <c r="I102" s="30"/>
      <c r="J102" s="271">
        <f t="shared" si="0"/>
        <v>0</v>
      </c>
      <c r="K102" s="268" t="s">
        <v>5</v>
      </c>
      <c r="L102" s="272"/>
      <c r="M102" s="273" t="s">
        <v>5</v>
      </c>
      <c r="N102" s="274" t="s">
        <v>42</v>
      </c>
      <c r="O102" s="142"/>
      <c r="P102" s="235">
        <f t="shared" si="1"/>
        <v>0</v>
      </c>
      <c r="Q102" s="235">
        <v>0</v>
      </c>
      <c r="R102" s="235">
        <f t="shared" si="2"/>
        <v>0</v>
      </c>
      <c r="S102" s="235">
        <v>0</v>
      </c>
      <c r="T102" s="236">
        <f t="shared" si="3"/>
        <v>0</v>
      </c>
      <c r="AR102" s="128" t="s">
        <v>854</v>
      </c>
      <c r="AT102" s="128" t="s">
        <v>297</v>
      </c>
      <c r="AU102" s="128" t="s">
        <v>78</v>
      </c>
      <c r="AY102" s="128" t="s">
        <v>196</v>
      </c>
      <c r="BE102" s="237">
        <f t="shared" si="4"/>
        <v>0</v>
      </c>
      <c r="BF102" s="237">
        <f t="shared" si="5"/>
        <v>0</v>
      </c>
      <c r="BG102" s="237">
        <f t="shared" si="6"/>
        <v>0</v>
      </c>
      <c r="BH102" s="237">
        <f t="shared" si="7"/>
        <v>0</v>
      </c>
      <c r="BI102" s="237">
        <f t="shared" si="8"/>
        <v>0</v>
      </c>
      <c r="BJ102" s="128" t="s">
        <v>78</v>
      </c>
      <c r="BK102" s="237">
        <f t="shared" si="9"/>
        <v>0</v>
      </c>
      <c r="BL102" s="128" t="s">
        <v>382</v>
      </c>
      <c r="BM102" s="128" t="s">
        <v>263</v>
      </c>
    </row>
    <row r="103" spans="2:65" s="140" customFormat="1" ht="16.5" customHeight="1">
      <c r="B103" s="141"/>
      <c r="C103" s="266" t="s">
        <v>242</v>
      </c>
      <c r="D103" s="266" t="s">
        <v>297</v>
      </c>
      <c r="E103" s="267" t="s">
        <v>2271</v>
      </c>
      <c r="F103" s="268" t="s">
        <v>2272</v>
      </c>
      <c r="G103" s="269" t="s">
        <v>304</v>
      </c>
      <c r="H103" s="270">
        <v>65</v>
      </c>
      <c r="I103" s="30"/>
      <c r="J103" s="271">
        <f t="shared" si="0"/>
        <v>0</v>
      </c>
      <c r="K103" s="268" t="s">
        <v>5</v>
      </c>
      <c r="L103" s="272"/>
      <c r="M103" s="273" t="s">
        <v>5</v>
      </c>
      <c r="N103" s="274" t="s">
        <v>42</v>
      </c>
      <c r="O103" s="142"/>
      <c r="P103" s="235">
        <f t="shared" si="1"/>
        <v>0</v>
      </c>
      <c r="Q103" s="235">
        <v>0</v>
      </c>
      <c r="R103" s="235">
        <f t="shared" si="2"/>
        <v>0</v>
      </c>
      <c r="S103" s="235">
        <v>0</v>
      </c>
      <c r="T103" s="236">
        <f t="shared" si="3"/>
        <v>0</v>
      </c>
      <c r="AR103" s="128" t="s">
        <v>854</v>
      </c>
      <c r="AT103" s="128" t="s">
        <v>297</v>
      </c>
      <c r="AU103" s="128" t="s">
        <v>78</v>
      </c>
      <c r="AY103" s="128" t="s">
        <v>196</v>
      </c>
      <c r="BE103" s="237">
        <f t="shared" si="4"/>
        <v>0</v>
      </c>
      <c r="BF103" s="237">
        <f t="shared" si="5"/>
        <v>0</v>
      </c>
      <c r="BG103" s="237">
        <f t="shared" si="6"/>
        <v>0</v>
      </c>
      <c r="BH103" s="237">
        <f t="shared" si="7"/>
        <v>0</v>
      </c>
      <c r="BI103" s="237">
        <f t="shared" si="8"/>
        <v>0</v>
      </c>
      <c r="BJ103" s="128" t="s">
        <v>78</v>
      </c>
      <c r="BK103" s="237">
        <f t="shared" si="9"/>
        <v>0</v>
      </c>
      <c r="BL103" s="128" t="s">
        <v>382</v>
      </c>
      <c r="BM103" s="128" t="s">
        <v>269</v>
      </c>
    </row>
    <row r="104" spans="2:65" s="140" customFormat="1" ht="16.5" customHeight="1">
      <c r="B104" s="141"/>
      <c r="C104" s="266" t="s">
        <v>238</v>
      </c>
      <c r="D104" s="266" t="s">
        <v>297</v>
      </c>
      <c r="E104" s="267" t="s">
        <v>2273</v>
      </c>
      <c r="F104" s="268" t="s">
        <v>2274</v>
      </c>
      <c r="G104" s="269" t="s">
        <v>304</v>
      </c>
      <c r="H104" s="270">
        <v>35</v>
      </c>
      <c r="I104" s="30"/>
      <c r="J104" s="271">
        <f t="shared" si="0"/>
        <v>0</v>
      </c>
      <c r="K104" s="268" t="s">
        <v>5</v>
      </c>
      <c r="L104" s="272"/>
      <c r="M104" s="273" t="s">
        <v>5</v>
      </c>
      <c r="N104" s="274" t="s">
        <v>42</v>
      </c>
      <c r="O104" s="142"/>
      <c r="P104" s="235">
        <f t="shared" si="1"/>
        <v>0</v>
      </c>
      <c r="Q104" s="235">
        <v>0</v>
      </c>
      <c r="R104" s="235">
        <f t="shared" si="2"/>
        <v>0</v>
      </c>
      <c r="S104" s="235">
        <v>0</v>
      </c>
      <c r="T104" s="236">
        <f t="shared" si="3"/>
        <v>0</v>
      </c>
      <c r="AR104" s="128" t="s">
        <v>854</v>
      </c>
      <c r="AT104" s="128" t="s">
        <v>297</v>
      </c>
      <c r="AU104" s="128" t="s">
        <v>78</v>
      </c>
      <c r="AY104" s="128" t="s">
        <v>196</v>
      </c>
      <c r="BE104" s="237">
        <f t="shared" si="4"/>
        <v>0</v>
      </c>
      <c r="BF104" s="237">
        <f t="shared" si="5"/>
        <v>0</v>
      </c>
      <c r="BG104" s="237">
        <f t="shared" si="6"/>
        <v>0</v>
      </c>
      <c r="BH104" s="237">
        <f t="shared" si="7"/>
        <v>0</v>
      </c>
      <c r="BI104" s="237">
        <f t="shared" si="8"/>
        <v>0</v>
      </c>
      <c r="BJ104" s="128" t="s">
        <v>78</v>
      </c>
      <c r="BK104" s="237">
        <f t="shared" si="9"/>
        <v>0</v>
      </c>
      <c r="BL104" s="128" t="s">
        <v>382</v>
      </c>
      <c r="BM104" s="128" t="s">
        <v>274</v>
      </c>
    </row>
    <row r="105" spans="2:65" s="140" customFormat="1" ht="16.5" customHeight="1">
      <c r="B105" s="141"/>
      <c r="C105" s="266" t="s">
        <v>249</v>
      </c>
      <c r="D105" s="266" t="s">
        <v>297</v>
      </c>
      <c r="E105" s="267" t="s">
        <v>2275</v>
      </c>
      <c r="F105" s="268" t="s">
        <v>2276</v>
      </c>
      <c r="G105" s="269" t="s">
        <v>304</v>
      </c>
      <c r="H105" s="270">
        <v>30</v>
      </c>
      <c r="I105" s="30"/>
      <c r="J105" s="271">
        <f t="shared" si="0"/>
        <v>0</v>
      </c>
      <c r="K105" s="268" t="s">
        <v>5</v>
      </c>
      <c r="L105" s="272"/>
      <c r="M105" s="273" t="s">
        <v>5</v>
      </c>
      <c r="N105" s="274" t="s">
        <v>42</v>
      </c>
      <c r="O105" s="142"/>
      <c r="P105" s="235">
        <f t="shared" si="1"/>
        <v>0</v>
      </c>
      <c r="Q105" s="235">
        <v>0</v>
      </c>
      <c r="R105" s="235">
        <f t="shared" si="2"/>
        <v>0</v>
      </c>
      <c r="S105" s="235">
        <v>0</v>
      </c>
      <c r="T105" s="236">
        <f t="shared" si="3"/>
        <v>0</v>
      </c>
      <c r="AR105" s="128" t="s">
        <v>854</v>
      </c>
      <c r="AT105" s="128" t="s">
        <v>297</v>
      </c>
      <c r="AU105" s="128" t="s">
        <v>78</v>
      </c>
      <c r="AY105" s="128" t="s">
        <v>196</v>
      </c>
      <c r="BE105" s="237">
        <f t="shared" si="4"/>
        <v>0</v>
      </c>
      <c r="BF105" s="237">
        <f t="shared" si="5"/>
        <v>0</v>
      </c>
      <c r="BG105" s="237">
        <f t="shared" si="6"/>
        <v>0</v>
      </c>
      <c r="BH105" s="237">
        <f t="shared" si="7"/>
        <v>0</v>
      </c>
      <c r="BI105" s="237">
        <f t="shared" si="8"/>
        <v>0</v>
      </c>
      <c r="BJ105" s="128" t="s">
        <v>78</v>
      </c>
      <c r="BK105" s="237">
        <f t="shared" si="9"/>
        <v>0</v>
      </c>
      <c r="BL105" s="128" t="s">
        <v>382</v>
      </c>
      <c r="BM105" s="128" t="s">
        <v>281</v>
      </c>
    </row>
    <row r="106" spans="2:65" s="140" customFormat="1" ht="16.5" customHeight="1">
      <c r="B106" s="141"/>
      <c r="C106" s="266" t="s">
        <v>248</v>
      </c>
      <c r="D106" s="266" t="s">
        <v>297</v>
      </c>
      <c r="E106" s="267" t="s">
        <v>2277</v>
      </c>
      <c r="F106" s="268" t="s">
        <v>2278</v>
      </c>
      <c r="G106" s="269" t="s">
        <v>304</v>
      </c>
      <c r="H106" s="270">
        <v>105</v>
      </c>
      <c r="I106" s="30"/>
      <c r="J106" s="271">
        <f t="shared" si="0"/>
        <v>0</v>
      </c>
      <c r="K106" s="268" t="s">
        <v>5</v>
      </c>
      <c r="L106" s="272"/>
      <c r="M106" s="273" t="s">
        <v>5</v>
      </c>
      <c r="N106" s="274" t="s">
        <v>42</v>
      </c>
      <c r="O106" s="142"/>
      <c r="P106" s="235">
        <f t="shared" si="1"/>
        <v>0</v>
      </c>
      <c r="Q106" s="235">
        <v>0</v>
      </c>
      <c r="R106" s="235">
        <f t="shared" si="2"/>
        <v>0</v>
      </c>
      <c r="S106" s="235">
        <v>0</v>
      </c>
      <c r="T106" s="236">
        <f t="shared" si="3"/>
        <v>0</v>
      </c>
      <c r="AR106" s="128" t="s">
        <v>854</v>
      </c>
      <c r="AT106" s="128" t="s">
        <v>297</v>
      </c>
      <c r="AU106" s="128" t="s">
        <v>78</v>
      </c>
      <c r="AY106" s="128" t="s">
        <v>196</v>
      </c>
      <c r="BE106" s="237">
        <f t="shared" si="4"/>
        <v>0</v>
      </c>
      <c r="BF106" s="237">
        <f t="shared" si="5"/>
        <v>0</v>
      </c>
      <c r="BG106" s="237">
        <f t="shared" si="6"/>
        <v>0</v>
      </c>
      <c r="BH106" s="237">
        <f t="shared" si="7"/>
        <v>0</v>
      </c>
      <c r="BI106" s="237">
        <f t="shared" si="8"/>
        <v>0</v>
      </c>
      <c r="BJ106" s="128" t="s">
        <v>78</v>
      </c>
      <c r="BK106" s="237">
        <f t="shared" si="9"/>
        <v>0</v>
      </c>
      <c r="BL106" s="128" t="s">
        <v>382</v>
      </c>
      <c r="BM106" s="128" t="s">
        <v>286</v>
      </c>
    </row>
    <row r="107" spans="2:65" s="140" customFormat="1" ht="16.5" customHeight="1">
      <c r="B107" s="141"/>
      <c r="C107" s="266" t="s">
        <v>257</v>
      </c>
      <c r="D107" s="266" t="s">
        <v>297</v>
      </c>
      <c r="E107" s="267" t="s">
        <v>2279</v>
      </c>
      <c r="F107" s="268" t="s">
        <v>2280</v>
      </c>
      <c r="G107" s="269" t="s">
        <v>304</v>
      </c>
      <c r="H107" s="270">
        <v>2750</v>
      </c>
      <c r="I107" s="30"/>
      <c r="J107" s="271">
        <f t="shared" si="0"/>
        <v>0</v>
      </c>
      <c r="K107" s="268" t="s">
        <v>5</v>
      </c>
      <c r="L107" s="272"/>
      <c r="M107" s="273" t="s">
        <v>5</v>
      </c>
      <c r="N107" s="274" t="s">
        <v>42</v>
      </c>
      <c r="O107" s="142"/>
      <c r="P107" s="235">
        <f t="shared" si="1"/>
        <v>0</v>
      </c>
      <c r="Q107" s="235">
        <v>0</v>
      </c>
      <c r="R107" s="235">
        <f t="shared" si="2"/>
        <v>0</v>
      </c>
      <c r="S107" s="235">
        <v>0</v>
      </c>
      <c r="T107" s="236">
        <f t="shared" si="3"/>
        <v>0</v>
      </c>
      <c r="AR107" s="128" t="s">
        <v>854</v>
      </c>
      <c r="AT107" s="128" t="s">
        <v>297</v>
      </c>
      <c r="AU107" s="128" t="s">
        <v>78</v>
      </c>
      <c r="AY107" s="128" t="s">
        <v>196</v>
      </c>
      <c r="BE107" s="237">
        <f t="shared" si="4"/>
        <v>0</v>
      </c>
      <c r="BF107" s="237">
        <f t="shared" si="5"/>
        <v>0</v>
      </c>
      <c r="BG107" s="237">
        <f t="shared" si="6"/>
        <v>0</v>
      </c>
      <c r="BH107" s="237">
        <f t="shared" si="7"/>
        <v>0</v>
      </c>
      <c r="BI107" s="237">
        <f t="shared" si="8"/>
        <v>0</v>
      </c>
      <c r="BJ107" s="128" t="s">
        <v>78</v>
      </c>
      <c r="BK107" s="237">
        <f t="shared" si="9"/>
        <v>0</v>
      </c>
      <c r="BL107" s="128" t="s">
        <v>382</v>
      </c>
      <c r="BM107" s="128" t="s">
        <v>292</v>
      </c>
    </row>
    <row r="108" spans="2:65" s="140" customFormat="1" ht="16.5" customHeight="1">
      <c r="B108" s="141"/>
      <c r="C108" s="266" t="s">
        <v>255</v>
      </c>
      <c r="D108" s="266" t="s">
        <v>297</v>
      </c>
      <c r="E108" s="267" t="s">
        <v>2281</v>
      </c>
      <c r="F108" s="268" t="s">
        <v>2282</v>
      </c>
      <c r="G108" s="269" t="s">
        <v>304</v>
      </c>
      <c r="H108" s="270">
        <v>45</v>
      </c>
      <c r="I108" s="30"/>
      <c r="J108" s="271">
        <f t="shared" si="0"/>
        <v>0</v>
      </c>
      <c r="K108" s="268" t="s">
        <v>5</v>
      </c>
      <c r="L108" s="272"/>
      <c r="M108" s="273" t="s">
        <v>5</v>
      </c>
      <c r="N108" s="274" t="s">
        <v>42</v>
      </c>
      <c r="O108" s="142"/>
      <c r="P108" s="235">
        <f t="shared" si="1"/>
        <v>0</v>
      </c>
      <c r="Q108" s="235">
        <v>0</v>
      </c>
      <c r="R108" s="235">
        <f t="shared" si="2"/>
        <v>0</v>
      </c>
      <c r="S108" s="235">
        <v>0</v>
      </c>
      <c r="T108" s="236">
        <f t="shared" si="3"/>
        <v>0</v>
      </c>
      <c r="AR108" s="128" t="s">
        <v>854</v>
      </c>
      <c r="AT108" s="128" t="s">
        <v>297</v>
      </c>
      <c r="AU108" s="128" t="s">
        <v>78</v>
      </c>
      <c r="AY108" s="128" t="s">
        <v>196</v>
      </c>
      <c r="BE108" s="237">
        <f t="shared" si="4"/>
        <v>0</v>
      </c>
      <c r="BF108" s="237">
        <f t="shared" si="5"/>
        <v>0</v>
      </c>
      <c r="BG108" s="237">
        <f t="shared" si="6"/>
        <v>0</v>
      </c>
      <c r="BH108" s="237">
        <f t="shared" si="7"/>
        <v>0</v>
      </c>
      <c r="BI108" s="237">
        <f t="shared" si="8"/>
        <v>0</v>
      </c>
      <c r="BJ108" s="128" t="s">
        <v>78</v>
      </c>
      <c r="BK108" s="237">
        <f t="shared" si="9"/>
        <v>0</v>
      </c>
      <c r="BL108" s="128" t="s">
        <v>382</v>
      </c>
      <c r="BM108" s="128" t="s">
        <v>296</v>
      </c>
    </row>
    <row r="109" spans="2:65" s="140" customFormat="1" ht="16.5" customHeight="1">
      <c r="B109" s="141"/>
      <c r="C109" s="266" t="s">
        <v>11</v>
      </c>
      <c r="D109" s="266" t="s">
        <v>297</v>
      </c>
      <c r="E109" s="267" t="s">
        <v>2283</v>
      </c>
      <c r="F109" s="268" t="s">
        <v>2284</v>
      </c>
      <c r="G109" s="269" t="s">
        <v>304</v>
      </c>
      <c r="H109" s="270">
        <v>90</v>
      </c>
      <c r="I109" s="30"/>
      <c r="J109" s="271">
        <f t="shared" si="0"/>
        <v>0</v>
      </c>
      <c r="K109" s="268" t="s">
        <v>5</v>
      </c>
      <c r="L109" s="272"/>
      <c r="M109" s="273" t="s">
        <v>5</v>
      </c>
      <c r="N109" s="274" t="s">
        <v>42</v>
      </c>
      <c r="O109" s="142"/>
      <c r="P109" s="235">
        <f t="shared" si="1"/>
        <v>0</v>
      </c>
      <c r="Q109" s="235">
        <v>0</v>
      </c>
      <c r="R109" s="235">
        <f t="shared" si="2"/>
        <v>0</v>
      </c>
      <c r="S109" s="235">
        <v>0</v>
      </c>
      <c r="T109" s="236">
        <f t="shared" si="3"/>
        <v>0</v>
      </c>
      <c r="AR109" s="128" t="s">
        <v>854</v>
      </c>
      <c r="AT109" s="128" t="s">
        <v>297</v>
      </c>
      <c r="AU109" s="128" t="s">
        <v>78</v>
      </c>
      <c r="AY109" s="128" t="s">
        <v>196</v>
      </c>
      <c r="BE109" s="237">
        <f t="shared" si="4"/>
        <v>0</v>
      </c>
      <c r="BF109" s="237">
        <f t="shared" si="5"/>
        <v>0</v>
      </c>
      <c r="BG109" s="237">
        <f t="shared" si="6"/>
        <v>0</v>
      </c>
      <c r="BH109" s="237">
        <f t="shared" si="7"/>
        <v>0</v>
      </c>
      <c r="BI109" s="237">
        <f t="shared" si="8"/>
        <v>0</v>
      </c>
      <c r="BJ109" s="128" t="s">
        <v>78</v>
      </c>
      <c r="BK109" s="237">
        <f t="shared" si="9"/>
        <v>0</v>
      </c>
      <c r="BL109" s="128" t="s">
        <v>382</v>
      </c>
      <c r="BM109" s="128" t="s">
        <v>300</v>
      </c>
    </row>
    <row r="110" spans="2:65" s="140" customFormat="1" ht="16.5" customHeight="1">
      <c r="B110" s="141"/>
      <c r="C110" s="266" t="s">
        <v>263</v>
      </c>
      <c r="D110" s="266" t="s">
        <v>297</v>
      </c>
      <c r="E110" s="267" t="s">
        <v>2285</v>
      </c>
      <c r="F110" s="268" t="s">
        <v>2286</v>
      </c>
      <c r="G110" s="269" t="s">
        <v>304</v>
      </c>
      <c r="H110" s="270">
        <v>190</v>
      </c>
      <c r="I110" s="30"/>
      <c r="J110" s="271">
        <f t="shared" si="0"/>
        <v>0</v>
      </c>
      <c r="K110" s="268" t="s">
        <v>5</v>
      </c>
      <c r="L110" s="272"/>
      <c r="M110" s="273" t="s">
        <v>5</v>
      </c>
      <c r="N110" s="274" t="s">
        <v>42</v>
      </c>
      <c r="O110" s="142"/>
      <c r="P110" s="235">
        <f t="shared" si="1"/>
        <v>0</v>
      </c>
      <c r="Q110" s="235">
        <v>0</v>
      </c>
      <c r="R110" s="235">
        <f t="shared" si="2"/>
        <v>0</v>
      </c>
      <c r="S110" s="235">
        <v>0</v>
      </c>
      <c r="T110" s="236">
        <f t="shared" si="3"/>
        <v>0</v>
      </c>
      <c r="AR110" s="128" t="s">
        <v>854</v>
      </c>
      <c r="AT110" s="128" t="s">
        <v>297</v>
      </c>
      <c r="AU110" s="128" t="s">
        <v>78</v>
      </c>
      <c r="AY110" s="128" t="s">
        <v>196</v>
      </c>
      <c r="BE110" s="237">
        <f t="shared" si="4"/>
        <v>0</v>
      </c>
      <c r="BF110" s="237">
        <f t="shared" si="5"/>
        <v>0</v>
      </c>
      <c r="BG110" s="237">
        <f t="shared" si="6"/>
        <v>0</v>
      </c>
      <c r="BH110" s="237">
        <f t="shared" si="7"/>
        <v>0</v>
      </c>
      <c r="BI110" s="237">
        <f t="shared" si="8"/>
        <v>0</v>
      </c>
      <c r="BJ110" s="128" t="s">
        <v>78</v>
      </c>
      <c r="BK110" s="237">
        <f t="shared" si="9"/>
        <v>0</v>
      </c>
      <c r="BL110" s="128" t="s">
        <v>382</v>
      </c>
      <c r="BM110" s="128" t="s">
        <v>305</v>
      </c>
    </row>
    <row r="111" spans="2:65" s="140" customFormat="1" ht="16.5" customHeight="1">
      <c r="B111" s="141"/>
      <c r="C111" s="266" t="s">
        <v>278</v>
      </c>
      <c r="D111" s="266" t="s">
        <v>297</v>
      </c>
      <c r="E111" s="267" t="s">
        <v>2287</v>
      </c>
      <c r="F111" s="268" t="s">
        <v>2288</v>
      </c>
      <c r="G111" s="269" t="s">
        <v>2115</v>
      </c>
      <c r="H111" s="270">
        <v>23</v>
      </c>
      <c r="I111" s="30"/>
      <c r="J111" s="271">
        <f t="shared" si="0"/>
        <v>0</v>
      </c>
      <c r="K111" s="268" t="s">
        <v>5</v>
      </c>
      <c r="L111" s="272"/>
      <c r="M111" s="273" t="s">
        <v>5</v>
      </c>
      <c r="N111" s="274" t="s">
        <v>42</v>
      </c>
      <c r="O111" s="142"/>
      <c r="P111" s="235">
        <f t="shared" si="1"/>
        <v>0</v>
      </c>
      <c r="Q111" s="235">
        <v>0</v>
      </c>
      <c r="R111" s="235">
        <f t="shared" si="2"/>
        <v>0</v>
      </c>
      <c r="S111" s="235">
        <v>0</v>
      </c>
      <c r="T111" s="236">
        <f t="shared" si="3"/>
        <v>0</v>
      </c>
      <c r="AR111" s="128" t="s">
        <v>854</v>
      </c>
      <c r="AT111" s="128" t="s">
        <v>297</v>
      </c>
      <c r="AU111" s="128" t="s">
        <v>78</v>
      </c>
      <c r="AY111" s="128" t="s">
        <v>196</v>
      </c>
      <c r="BE111" s="237">
        <f t="shared" si="4"/>
        <v>0</v>
      </c>
      <c r="BF111" s="237">
        <f t="shared" si="5"/>
        <v>0</v>
      </c>
      <c r="BG111" s="237">
        <f t="shared" si="6"/>
        <v>0</v>
      </c>
      <c r="BH111" s="237">
        <f t="shared" si="7"/>
        <v>0</v>
      </c>
      <c r="BI111" s="237">
        <f t="shared" si="8"/>
        <v>0</v>
      </c>
      <c r="BJ111" s="128" t="s">
        <v>78</v>
      </c>
      <c r="BK111" s="237">
        <f t="shared" si="9"/>
        <v>0</v>
      </c>
      <c r="BL111" s="128" t="s">
        <v>382</v>
      </c>
      <c r="BM111" s="128" t="s">
        <v>313</v>
      </c>
    </row>
    <row r="112" spans="2:65" s="140" customFormat="1" ht="16.5" customHeight="1">
      <c r="B112" s="141"/>
      <c r="C112" s="266" t="s">
        <v>269</v>
      </c>
      <c r="D112" s="266" t="s">
        <v>297</v>
      </c>
      <c r="E112" s="267" t="s">
        <v>2289</v>
      </c>
      <c r="F112" s="268" t="s">
        <v>2290</v>
      </c>
      <c r="G112" s="269" t="s">
        <v>2115</v>
      </c>
      <c r="H112" s="270">
        <v>2</v>
      </c>
      <c r="I112" s="30"/>
      <c r="J112" s="271">
        <f t="shared" si="0"/>
        <v>0</v>
      </c>
      <c r="K112" s="268" t="s">
        <v>5</v>
      </c>
      <c r="L112" s="272"/>
      <c r="M112" s="273" t="s">
        <v>5</v>
      </c>
      <c r="N112" s="274" t="s">
        <v>42</v>
      </c>
      <c r="O112" s="142"/>
      <c r="P112" s="235">
        <f t="shared" si="1"/>
        <v>0</v>
      </c>
      <c r="Q112" s="235">
        <v>0</v>
      </c>
      <c r="R112" s="235">
        <f t="shared" si="2"/>
        <v>0</v>
      </c>
      <c r="S112" s="235">
        <v>0</v>
      </c>
      <c r="T112" s="236">
        <f t="shared" si="3"/>
        <v>0</v>
      </c>
      <c r="AR112" s="128" t="s">
        <v>854</v>
      </c>
      <c r="AT112" s="128" t="s">
        <v>297</v>
      </c>
      <c r="AU112" s="128" t="s">
        <v>78</v>
      </c>
      <c r="AY112" s="128" t="s">
        <v>196</v>
      </c>
      <c r="BE112" s="237">
        <f t="shared" si="4"/>
        <v>0</v>
      </c>
      <c r="BF112" s="237">
        <f t="shared" si="5"/>
        <v>0</v>
      </c>
      <c r="BG112" s="237">
        <f t="shared" si="6"/>
        <v>0</v>
      </c>
      <c r="BH112" s="237">
        <f t="shared" si="7"/>
        <v>0</v>
      </c>
      <c r="BI112" s="237">
        <f t="shared" si="8"/>
        <v>0</v>
      </c>
      <c r="BJ112" s="128" t="s">
        <v>78</v>
      </c>
      <c r="BK112" s="237">
        <f t="shared" si="9"/>
        <v>0</v>
      </c>
      <c r="BL112" s="128" t="s">
        <v>382</v>
      </c>
      <c r="BM112" s="128" t="s">
        <v>320</v>
      </c>
    </row>
    <row r="113" spans="2:65" s="140" customFormat="1" ht="16.5" customHeight="1">
      <c r="B113" s="141"/>
      <c r="C113" s="266" t="s">
        <v>289</v>
      </c>
      <c r="D113" s="266" t="s">
        <v>297</v>
      </c>
      <c r="E113" s="267" t="s">
        <v>2291</v>
      </c>
      <c r="F113" s="268" t="s">
        <v>2292</v>
      </c>
      <c r="G113" s="269" t="s">
        <v>2115</v>
      </c>
      <c r="H113" s="270">
        <v>8</v>
      </c>
      <c r="I113" s="30"/>
      <c r="J113" s="271">
        <f t="shared" si="0"/>
        <v>0</v>
      </c>
      <c r="K113" s="268" t="s">
        <v>5</v>
      </c>
      <c r="L113" s="272"/>
      <c r="M113" s="273" t="s">
        <v>5</v>
      </c>
      <c r="N113" s="274" t="s">
        <v>42</v>
      </c>
      <c r="O113" s="142"/>
      <c r="P113" s="235">
        <f t="shared" si="1"/>
        <v>0</v>
      </c>
      <c r="Q113" s="235">
        <v>0</v>
      </c>
      <c r="R113" s="235">
        <f t="shared" si="2"/>
        <v>0</v>
      </c>
      <c r="S113" s="235">
        <v>0</v>
      </c>
      <c r="T113" s="236">
        <f t="shared" si="3"/>
        <v>0</v>
      </c>
      <c r="AR113" s="128" t="s">
        <v>854</v>
      </c>
      <c r="AT113" s="128" t="s">
        <v>297</v>
      </c>
      <c r="AU113" s="128" t="s">
        <v>78</v>
      </c>
      <c r="AY113" s="128" t="s">
        <v>196</v>
      </c>
      <c r="BE113" s="237">
        <f t="shared" si="4"/>
        <v>0</v>
      </c>
      <c r="BF113" s="237">
        <f t="shared" si="5"/>
        <v>0</v>
      </c>
      <c r="BG113" s="237">
        <f t="shared" si="6"/>
        <v>0</v>
      </c>
      <c r="BH113" s="237">
        <f t="shared" si="7"/>
        <v>0</v>
      </c>
      <c r="BI113" s="237">
        <f t="shared" si="8"/>
        <v>0</v>
      </c>
      <c r="BJ113" s="128" t="s">
        <v>78</v>
      </c>
      <c r="BK113" s="237">
        <f t="shared" si="9"/>
        <v>0</v>
      </c>
      <c r="BL113" s="128" t="s">
        <v>382</v>
      </c>
      <c r="BM113" s="128" t="s">
        <v>325</v>
      </c>
    </row>
    <row r="114" spans="2:65" s="140" customFormat="1" ht="16.5" customHeight="1">
      <c r="B114" s="141"/>
      <c r="C114" s="266" t="s">
        <v>274</v>
      </c>
      <c r="D114" s="266" t="s">
        <v>297</v>
      </c>
      <c r="E114" s="267" t="s">
        <v>2293</v>
      </c>
      <c r="F114" s="268" t="s">
        <v>2294</v>
      </c>
      <c r="G114" s="269" t="s">
        <v>2115</v>
      </c>
      <c r="H114" s="270">
        <v>4</v>
      </c>
      <c r="I114" s="30"/>
      <c r="J114" s="271">
        <f t="shared" si="0"/>
        <v>0</v>
      </c>
      <c r="K114" s="268" t="s">
        <v>5</v>
      </c>
      <c r="L114" s="272"/>
      <c r="M114" s="273" t="s">
        <v>5</v>
      </c>
      <c r="N114" s="274" t="s">
        <v>42</v>
      </c>
      <c r="O114" s="142"/>
      <c r="P114" s="235">
        <f t="shared" si="1"/>
        <v>0</v>
      </c>
      <c r="Q114" s="235">
        <v>0</v>
      </c>
      <c r="R114" s="235">
        <f t="shared" si="2"/>
        <v>0</v>
      </c>
      <c r="S114" s="235">
        <v>0</v>
      </c>
      <c r="T114" s="236">
        <f t="shared" si="3"/>
        <v>0</v>
      </c>
      <c r="AR114" s="128" t="s">
        <v>854</v>
      </c>
      <c r="AT114" s="128" t="s">
        <v>297</v>
      </c>
      <c r="AU114" s="128" t="s">
        <v>78</v>
      </c>
      <c r="AY114" s="128" t="s">
        <v>196</v>
      </c>
      <c r="BE114" s="237">
        <f t="shared" si="4"/>
        <v>0</v>
      </c>
      <c r="BF114" s="237">
        <f t="shared" si="5"/>
        <v>0</v>
      </c>
      <c r="BG114" s="237">
        <f t="shared" si="6"/>
        <v>0</v>
      </c>
      <c r="BH114" s="237">
        <f t="shared" si="7"/>
        <v>0</v>
      </c>
      <c r="BI114" s="237">
        <f t="shared" si="8"/>
        <v>0</v>
      </c>
      <c r="BJ114" s="128" t="s">
        <v>78</v>
      </c>
      <c r="BK114" s="237">
        <f t="shared" si="9"/>
        <v>0</v>
      </c>
      <c r="BL114" s="128" t="s">
        <v>382</v>
      </c>
      <c r="BM114" s="128" t="s">
        <v>331</v>
      </c>
    </row>
    <row r="115" spans="2:65" s="140" customFormat="1" ht="16.5" customHeight="1">
      <c r="B115" s="141"/>
      <c r="C115" s="266" t="s">
        <v>10</v>
      </c>
      <c r="D115" s="266" t="s">
        <v>297</v>
      </c>
      <c r="E115" s="267" t="s">
        <v>2295</v>
      </c>
      <c r="F115" s="268" t="s">
        <v>2296</v>
      </c>
      <c r="G115" s="269" t="s">
        <v>2115</v>
      </c>
      <c r="H115" s="270">
        <v>15</v>
      </c>
      <c r="I115" s="30"/>
      <c r="J115" s="271">
        <f t="shared" si="0"/>
        <v>0</v>
      </c>
      <c r="K115" s="268" t="s">
        <v>5</v>
      </c>
      <c r="L115" s="272"/>
      <c r="M115" s="273" t="s">
        <v>5</v>
      </c>
      <c r="N115" s="274" t="s">
        <v>42</v>
      </c>
      <c r="O115" s="142"/>
      <c r="P115" s="235">
        <f t="shared" si="1"/>
        <v>0</v>
      </c>
      <c r="Q115" s="235">
        <v>0</v>
      </c>
      <c r="R115" s="235">
        <f t="shared" si="2"/>
        <v>0</v>
      </c>
      <c r="S115" s="235">
        <v>0</v>
      </c>
      <c r="T115" s="236">
        <f t="shared" si="3"/>
        <v>0</v>
      </c>
      <c r="AR115" s="128" t="s">
        <v>854</v>
      </c>
      <c r="AT115" s="128" t="s">
        <v>297</v>
      </c>
      <c r="AU115" s="128" t="s">
        <v>78</v>
      </c>
      <c r="AY115" s="128" t="s">
        <v>196</v>
      </c>
      <c r="BE115" s="237">
        <f t="shared" si="4"/>
        <v>0</v>
      </c>
      <c r="BF115" s="237">
        <f t="shared" si="5"/>
        <v>0</v>
      </c>
      <c r="BG115" s="237">
        <f t="shared" si="6"/>
        <v>0</v>
      </c>
      <c r="BH115" s="237">
        <f t="shared" si="7"/>
        <v>0</v>
      </c>
      <c r="BI115" s="237">
        <f t="shared" si="8"/>
        <v>0</v>
      </c>
      <c r="BJ115" s="128" t="s">
        <v>78</v>
      </c>
      <c r="BK115" s="237">
        <f t="shared" si="9"/>
        <v>0</v>
      </c>
      <c r="BL115" s="128" t="s">
        <v>382</v>
      </c>
      <c r="BM115" s="128" t="s">
        <v>333</v>
      </c>
    </row>
    <row r="116" spans="2:65" s="140" customFormat="1" ht="25.5" customHeight="1">
      <c r="B116" s="141"/>
      <c r="C116" s="266" t="s">
        <v>281</v>
      </c>
      <c r="D116" s="266" t="s">
        <v>297</v>
      </c>
      <c r="E116" s="267" t="s">
        <v>2297</v>
      </c>
      <c r="F116" s="268" t="s">
        <v>2298</v>
      </c>
      <c r="G116" s="269" t="s">
        <v>2115</v>
      </c>
      <c r="H116" s="270">
        <v>4</v>
      </c>
      <c r="I116" s="30"/>
      <c r="J116" s="271">
        <f t="shared" si="0"/>
        <v>0</v>
      </c>
      <c r="K116" s="268" t="s">
        <v>5</v>
      </c>
      <c r="L116" s="272"/>
      <c r="M116" s="273" t="s">
        <v>5</v>
      </c>
      <c r="N116" s="274" t="s">
        <v>42</v>
      </c>
      <c r="O116" s="142"/>
      <c r="P116" s="235">
        <f t="shared" si="1"/>
        <v>0</v>
      </c>
      <c r="Q116" s="235">
        <v>0</v>
      </c>
      <c r="R116" s="235">
        <f t="shared" si="2"/>
        <v>0</v>
      </c>
      <c r="S116" s="235">
        <v>0</v>
      </c>
      <c r="T116" s="236">
        <f t="shared" si="3"/>
        <v>0</v>
      </c>
      <c r="AR116" s="128" t="s">
        <v>854</v>
      </c>
      <c r="AT116" s="128" t="s">
        <v>297</v>
      </c>
      <c r="AU116" s="128" t="s">
        <v>78</v>
      </c>
      <c r="AY116" s="128" t="s">
        <v>196</v>
      </c>
      <c r="BE116" s="237">
        <f t="shared" si="4"/>
        <v>0</v>
      </c>
      <c r="BF116" s="237">
        <f t="shared" si="5"/>
        <v>0</v>
      </c>
      <c r="BG116" s="237">
        <f t="shared" si="6"/>
        <v>0</v>
      </c>
      <c r="BH116" s="237">
        <f t="shared" si="7"/>
        <v>0</v>
      </c>
      <c r="BI116" s="237">
        <f t="shared" si="8"/>
        <v>0</v>
      </c>
      <c r="BJ116" s="128" t="s">
        <v>78</v>
      </c>
      <c r="BK116" s="237">
        <f t="shared" si="9"/>
        <v>0</v>
      </c>
      <c r="BL116" s="128" t="s">
        <v>382</v>
      </c>
      <c r="BM116" s="128" t="s">
        <v>337</v>
      </c>
    </row>
    <row r="117" spans="2:65" s="140" customFormat="1" ht="25.5" customHeight="1">
      <c r="B117" s="141"/>
      <c r="C117" s="266" t="s">
        <v>306</v>
      </c>
      <c r="D117" s="266" t="s">
        <v>297</v>
      </c>
      <c r="E117" s="267" t="s">
        <v>2299</v>
      </c>
      <c r="F117" s="268" t="s">
        <v>2300</v>
      </c>
      <c r="G117" s="269" t="s">
        <v>2115</v>
      </c>
      <c r="H117" s="270">
        <v>26</v>
      </c>
      <c r="I117" s="30"/>
      <c r="J117" s="271">
        <f t="shared" si="0"/>
        <v>0</v>
      </c>
      <c r="K117" s="268" t="s">
        <v>5</v>
      </c>
      <c r="L117" s="272"/>
      <c r="M117" s="273" t="s">
        <v>5</v>
      </c>
      <c r="N117" s="274" t="s">
        <v>42</v>
      </c>
      <c r="O117" s="142"/>
      <c r="P117" s="235">
        <f t="shared" si="1"/>
        <v>0</v>
      </c>
      <c r="Q117" s="235">
        <v>0</v>
      </c>
      <c r="R117" s="235">
        <f t="shared" si="2"/>
        <v>0</v>
      </c>
      <c r="S117" s="235">
        <v>0</v>
      </c>
      <c r="T117" s="236">
        <f t="shared" si="3"/>
        <v>0</v>
      </c>
      <c r="AR117" s="128" t="s">
        <v>854</v>
      </c>
      <c r="AT117" s="128" t="s">
        <v>297</v>
      </c>
      <c r="AU117" s="128" t="s">
        <v>78</v>
      </c>
      <c r="AY117" s="128" t="s">
        <v>196</v>
      </c>
      <c r="BE117" s="237">
        <f t="shared" si="4"/>
        <v>0</v>
      </c>
      <c r="BF117" s="237">
        <f t="shared" si="5"/>
        <v>0</v>
      </c>
      <c r="BG117" s="237">
        <f t="shared" si="6"/>
        <v>0</v>
      </c>
      <c r="BH117" s="237">
        <f t="shared" si="7"/>
        <v>0</v>
      </c>
      <c r="BI117" s="237">
        <f t="shared" si="8"/>
        <v>0</v>
      </c>
      <c r="BJ117" s="128" t="s">
        <v>78</v>
      </c>
      <c r="BK117" s="237">
        <f t="shared" si="9"/>
        <v>0</v>
      </c>
      <c r="BL117" s="128" t="s">
        <v>382</v>
      </c>
      <c r="BM117" s="128" t="s">
        <v>342</v>
      </c>
    </row>
    <row r="118" spans="2:65" s="140" customFormat="1" ht="38.25" customHeight="1">
      <c r="B118" s="141"/>
      <c r="C118" s="266" t="s">
        <v>286</v>
      </c>
      <c r="D118" s="266" t="s">
        <v>297</v>
      </c>
      <c r="E118" s="267" t="s">
        <v>2301</v>
      </c>
      <c r="F118" s="268" t="s">
        <v>2302</v>
      </c>
      <c r="G118" s="269" t="s">
        <v>2115</v>
      </c>
      <c r="H118" s="270">
        <v>26</v>
      </c>
      <c r="I118" s="30"/>
      <c r="J118" s="271">
        <f t="shared" si="0"/>
        <v>0</v>
      </c>
      <c r="K118" s="268" t="s">
        <v>5</v>
      </c>
      <c r="L118" s="272"/>
      <c r="M118" s="273" t="s">
        <v>5</v>
      </c>
      <c r="N118" s="274" t="s">
        <v>42</v>
      </c>
      <c r="O118" s="142"/>
      <c r="P118" s="235">
        <f t="shared" si="1"/>
        <v>0</v>
      </c>
      <c r="Q118" s="235">
        <v>0</v>
      </c>
      <c r="R118" s="235">
        <f t="shared" si="2"/>
        <v>0</v>
      </c>
      <c r="S118" s="235">
        <v>0</v>
      </c>
      <c r="T118" s="236">
        <f t="shared" si="3"/>
        <v>0</v>
      </c>
      <c r="AR118" s="128" t="s">
        <v>854</v>
      </c>
      <c r="AT118" s="128" t="s">
        <v>297</v>
      </c>
      <c r="AU118" s="128" t="s">
        <v>78</v>
      </c>
      <c r="AY118" s="128" t="s">
        <v>196</v>
      </c>
      <c r="BE118" s="237">
        <f t="shared" si="4"/>
        <v>0</v>
      </c>
      <c r="BF118" s="237">
        <f t="shared" si="5"/>
        <v>0</v>
      </c>
      <c r="BG118" s="237">
        <f t="shared" si="6"/>
        <v>0</v>
      </c>
      <c r="BH118" s="237">
        <f t="shared" si="7"/>
        <v>0</v>
      </c>
      <c r="BI118" s="237">
        <f t="shared" si="8"/>
        <v>0</v>
      </c>
      <c r="BJ118" s="128" t="s">
        <v>78</v>
      </c>
      <c r="BK118" s="237">
        <f t="shared" si="9"/>
        <v>0</v>
      </c>
      <c r="BL118" s="128" t="s">
        <v>382</v>
      </c>
      <c r="BM118" s="128" t="s">
        <v>347</v>
      </c>
    </row>
    <row r="119" spans="2:65" s="140" customFormat="1" ht="16.5" customHeight="1">
      <c r="B119" s="141"/>
      <c r="C119" s="266" t="s">
        <v>317</v>
      </c>
      <c r="D119" s="266" t="s">
        <v>297</v>
      </c>
      <c r="E119" s="267" t="s">
        <v>2303</v>
      </c>
      <c r="F119" s="268" t="s">
        <v>2304</v>
      </c>
      <c r="G119" s="269" t="s">
        <v>2115</v>
      </c>
      <c r="H119" s="270">
        <v>47</v>
      </c>
      <c r="I119" s="30"/>
      <c r="J119" s="271">
        <f t="shared" si="0"/>
        <v>0</v>
      </c>
      <c r="K119" s="268" t="s">
        <v>5</v>
      </c>
      <c r="L119" s="272"/>
      <c r="M119" s="273" t="s">
        <v>5</v>
      </c>
      <c r="N119" s="274" t="s">
        <v>42</v>
      </c>
      <c r="O119" s="142"/>
      <c r="P119" s="235">
        <f t="shared" si="1"/>
        <v>0</v>
      </c>
      <c r="Q119" s="235">
        <v>0</v>
      </c>
      <c r="R119" s="235">
        <f t="shared" si="2"/>
        <v>0</v>
      </c>
      <c r="S119" s="235">
        <v>0</v>
      </c>
      <c r="T119" s="236">
        <f t="shared" si="3"/>
        <v>0</v>
      </c>
      <c r="AR119" s="128" t="s">
        <v>854</v>
      </c>
      <c r="AT119" s="128" t="s">
        <v>297</v>
      </c>
      <c r="AU119" s="128" t="s">
        <v>78</v>
      </c>
      <c r="AY119" s="128" t="s">
        <v>196</v>
      </c>
      <c r="BE119" s="237">
        <f t="shared" si="4"/>
        <v>0</v>
      </c>
      <c r="BF119" s="237">
        <f t="shared" si="5"/>
        <v>0</v>
      </c>
      <c r="BG119" s="237">
        <f t="shared" si="6"/>
        <v>0</v>
      </c>
      <c r="BH119" s="237">
        <f t="shared" si="7"/>
        <v>0</v>
      </c>
      <c r="BI119" s="237">
        <f t="shared" si="8"/>
        <v>0</v>
      </c>
      <c r="BJ119" s="128" t="s">
        <v>78</v>
      </c>
      <c r="BK119" s="237">
        <f t="shared" si="9"/>
        <v>0</v>
      </c>
      <c r="BL119" s="128" t="s">
        <v>382</v>
      </c>
      <c r="BM119" s="128" t="s">
        <v>350</v>
      </c>
    </row>
    <row r="120" spans="2:65" s="140" customFormat="1" ht="16.5" customHeight="1">
      <c r="B120" s="141"/>
      <c r="C120" s="266" t="s">
        <v>292</v>
      </c>
      <c r="D120" s="266" t="s">
        <v>297</v>
      </c>
      <c r="E120" s="267" t="s">
        <v>2305</v>
      </c>
      <c r="F120" s="268" t="s">
        <v>2306</v>
      </c>
      <c r="G120" s="269" t="s">
        <v>2115</v>
      </c>
      <c r="H120" s="270">
        <v>52</v>
      </c>
      <c r="I120" s="30"/>
      <c r="J120" s="271">
        <f t="shared" si="0"/>
        <v>0</v>
      </c>
      <c r="K120" s="268" t="s">
        <v>5</v>
      </c>
      <c r="L120" s="272"/>
      <c r="M120" s="273" t="s">
        <v>5</v>
      </c>
      <c r="N120" s="274" t="s">
        <v>42</v>
      </c>
      <c r="O120" s="142"/>
      <c r="P120" s="235">
        <f t="shared" si="1"/>
        <v>0</v>
      </c>
      <c r="Q120" s="235">
        <v>0</v>
      </c>
      <c r="R120" s="235">
        <f t="shared" si="2"/>
        <v>0</v>
      </c>
      <c r="S120" s="235">
        <v>0</v>
      </c>
      <c r="T120" s="236">
        <f t="shared" si="3"/>
        <v>0</v>
      </c>
      <c r="AR120" s="128" t="s">
        <v>854</v>
      </c>
      <c r="AT120" s="128" t="s">
        <v>297</v>
      </c>
      <c r="AU120" s="128" t="s">
        <v>78</v>
      </c>
      <c r="AY120" s="128" t="s">
        <v>196</v>
      </c>
      <c r="BE120" s="237">
        <f t="shared" si="4"/>
        <v>0</v>
      </c>
      <c r="BF120" s="237">
        <f t="shared" si="5"/>
        <v>0</v>
      </c>
      <c r="BG120" s="237">
        <f t="shared" si="6"/>
        <v>0</v>
      </c>
      <c r="BH120" s="237">
        <f t="shared" si="7"/>
        <v>0</v>
      </c>
      <c r="BI120" s="237">
        <f t="shared" si="8"/>
        <v>0</v>
      </c>
      <c r="BJ120" s="128" t="s">
        <v>78</v>
      </c>
      <c r="BK120" s="237">
        <f t="shared" si="9"/>
        <v>0</v>
      </c>
      <c r="BL120" s="128" t="s">
        <v>382</v>
      </c>
      <c r="BM120" s="128" t="s">
        <v>356</v>
      </c>
    </row>
    <row r="121" spans="2:65" s="140" customFormat="1" ht="16.5" customHeight="1">
      <c r="B121" s="141"/>
      <c r="C121" s="266" t="s">
        <v>327</v>
      </c>
      <c r="D121" s="266" t="s">
        <v>297</v>
      </c>
      <c r="E121" s="267" t="s">
        <v>2307</v>
      </c>
      <c r="F121" s="268" t="s">
        <v>2308</v>
      </c>
      <c r="G121" s="269" t="s">
        <v>2115</v>
      </c>
      <c r="H121" s="270">
        <v>80</v>
      </c>
      <c r="I121" s="30"/>
      <c r="J121" s="271">
        <f t="shared" si="0"/>
        <v>0</v>
      </c>
      <c r="K121" s="268" t="s">
        <v>5</v>
      </c>
      <c r="L121" s="272"/>
      <c r="M121" s="273" t="s">
        <v>5</v>
      </c>
      <c r="N121" s="274" t="s">
        <v>42</v>
      </c>
      <c r="O121" s="142"/>
      <c r="P121" s="235">
        <f t="shared" si="1"/>
        <v>0</v>
      </c>
      <c r="Q121" s="235">
        <v>0</v>
      </c>
      <c r="R121" s="235">
        <f t="shared" si="2"/>
        <v>0</v>
      </c>
      <c r="S121" s="235">
        <v>0</v>
      </c>
      <c r="T121" s="236">
        <f t="shared" si="3"/>
        <v>0</v>
      </c>
      <c r="AR121" s="128" t="s">
        <v>854</v>
      </c>
      <c r="AT121" s="128" t="s">
        <v>297</v>
      </c>
      <c r="AU121" s="128" t="s">
        <v>78</v>
      </c>
      <c r="AY121" s="128" t="s">
        <v>196</v>
      </c>
      <c r="BE121" s="237">
        <f t="shared" si="4"/>
        <v>0</v>
      </c>
      <c r="BF121" s="237">
        <f t="shared" si="5"/>
        <v>0</v>
      </c>
      <c r="BG121" s="237">
        <f t="shared" si="6"/>
        <v>0</v>
      </c>
      <c r="BH121" s="237">
        <f t="shared" si="7"/>
        <v>0</v>
      </c>
      <c r="BI121" s="237">
        <f t="shared" si="8"/>
        <v>0</v>
      </c>
      <c r="BJ121" s="128" t="s">
        <v>78</v>
      </c>
      <c r="BK121" s="237">
        <f t="shared" si="9"/>
        <v>0</v>
      </c>
      <c r="BL121" s="128" t="s">
        <v>382</v>
      </c>
      <c r="BM121" s="128" t="s">
        <v>362</v>
      </c>
    </row>
    <row r="122" spans="2:65" s="140" customFormat="1" ht="16.5" customHeight="1">
      <c r="B122" s="141"/>
      <c r="C122" s="266" t="s">
        <v>296</v>
      </c>
      <c r="D122" s="266" t="s">
        <v>297</v>
      </c>
      <c r="E122" s="267" t="s">
        <v>2309</v>
      </c>
      <c r="F122" s="268" t="s">
        <v>2310</v>
      </c>
      <c r="G122" s="269" t="s">
        <v>2115</v>
      </c>
      <c r="H122" s="270">
        <v>80</v>
      </c>
      <c r="I122" s="30"/>
      <c r="J122" s="271">
        <f t="shared" si="0"/>
        <v>0</v>
      </c>
      <c r="K122" s="268" t="s">
        <v>5</v>
      </c>
      <c r="L122" s="272"/>
      <c r="M122" s="273" t="s">
        <v>5</v>
      </c>
      <c r="N122" s="274" t="s">
        <v>42</v>
      </c>
      <c r="O122" s="142"/>
      <c r="P122" s="235">
        <f t="shared" si="1"/>
        <v>0</v>
      </c>
      <c r="Q122" s="235">
        <v>0</v>
      </c>
      <c r="R122" s="235">
        <f t="shared" si="2"/>
        <v>0</v>
      </c>
      <c r="S122" s="235">
        <v>0</v>
      </c>
      <c r="T122" s="236">
        <f t="shared" si="3"/>
        <v>0</v>
      </c>
      <c r="AR122" s="128" t="s">
        <v>854</v>
      </c>
      <c r="AT122" s="128" t="s">
        <v>297</v>
      </c>
      <c r="AU122" s="128" t="s">
        <v>78</v>
      </c>
      <c r="AY122" s="128" t="s">
        <v>196</v>
      </c>
      <c r="BE122" s="237">
        <f t="shared" si="4"/>
        <v>0</v>
      </c>
      <c r="BF122" s="237">
        <f t="shared" si="5"/>
        <v>0</v>
      </c>
      <c r="BG122" s="237">
        <f t="shared" si="6"/>
        <v>0</v>
      </c>
      <c r="BH122" s="237">
        <f t="shared" si="7"/>
        <v>0</v>
      </c>
      <c r="BI122" s="237">
        <f t="shared" si="8"/>
        <v>0</v>
      </c>
      <c r="BJ122" s="128" t="s">
        <v>78</v>
      </c>
      <c r="BK122" s="237">
        <f t="shared" si="9"/>
        <v>0</v>
      </c>
      <c r="BL122" s="128" t="s">
        <v>382</v>
      </c>
      <c r="BM122" s="128" t="s">
        <v>367</v>
      </c>
    </row>
    <row r="123" spans="2:65" s="140" customFormat="1" ht="16.5" customHeight="1">
      <c r="B123" s="141"/>
      <c r="C123" s="266" t="s">
        <v>334</v>
      </c>
      <c r="D123" s="266" t="s">
        <v>297</v>
      </c>
      <c r="E123" s="267" t="s">
        <v>2311</v>
      </c>
      <c r="F123" s="268" t="s">
        <v>2312</v>
      </c>
      <c r="G123" s="269" t="s">
        <v>2115</v>
      </c>
      <c r="H123" s="270">
        <v>54</v>
      </c>
      <c r="I123" s="30"/>
      <c r="J123" s="271">
        <f t="shared" si="0"/>
        <v>0</v>
      </c>
      <c r="K123" s="268" t="s">
        <v>5</v>
      </c>
      <c r="L123" s="272"/>
      <c r="M123" s="273" t="s">
        <v>5</v>
      </c>
      <c r="N123" s="274" t="s">
        <v>42</v>
      </c>
      <c r="O123" s="142"/>
      <c r="P123" s="235">
        <f t="shared" si="1"/>
        <v>0</v>
      </c>
      <c r="Q123" s="235">
        <v>0</v>
      </c>
      <c r="R123" s="235">
        <f t="shared" si="2"/>
        <v>0</v>
      </c>
      <c r="S123" s="235">
        <v>0</v>
      </c>
      <c r="T123" s="236">
        <f t="shared" si="3"/>
        <v>0</v>
      </c>
      <c r="AR123" s="128" t="s">
        <v>854</v>
      </c>
      <c r="AT123" s="128" t="s">
        <v>297</v>
      </c>
      <c r="AU123" s="128" t="s">
        <v>78</v>
      </c>
      <c r="AY123" s="128" t="s">
        <v>196</v>
      </c>
      <c r="BE123" s="237">
        <f t="shared" si="4"/>
        <v>0</v>
      </c>
      <c r="BF123" s="237">
        <f t="shared" si="5"/>
        <v>0</v>
      </c>
      <c r="BG123" s="237">
        <f t="shared" si="6"/>
        <v>0</v>
      </c>
      <c r="BH123" s="237">
        <f t="shared" si="7"/>
        <v>0</v>
      </c>
      <c r="BI123" s="237">
        <f t="shared" si="8"/>
        <v>0</v>
      </c>
      <c r="BJ123" s="128" t="s">
        <v>78</v>
      </c>
      <c r="BK123" s="237">
        <f t="shared" si="9"/>
        <v>0</v>
      </c>
      <c r="BL123" s="128" t="s">
        <v>382</v>
      </c>
      <c r="BM123" s="128" t="s">
        <v>371</v>
      </c>
    </row>
    <row r="124" spans="2:65" s="140" customFormat="1" ht="16.5" customHeight="1">
      <c r="B124" s="141"/>
      <c r="C124" s="266" t="s">
        <v>300</v>
      </c>
      <c r="D124" s="266" t="s">
        <v>297</v>
      </c>
      <c r="E124" s="267" t="s">
        <v>2313</v>
      </c>
      <c r="F124" s="268" t="s">
        <v>2314</v>
      </c>
      <c r="G124" s="269" t="s">
        <v>5</v>
      </c>
      <c r="H124" s="270">
        <v>15</v>
      </c>
      <c r="I124" s="30"/>
      <c r="J124" s="271">
        <f t="shared" si="0"/>
        <v>0</v>
      </c>
      <c r="K124" s="268" t="s">
        <v>5</v>
      </c>
      <c r="L124" s="272"/>
      <c r="M124" s="273" t="s">
        <v>5</v>
      </c>
      <c r="N124" s="274" t="s">
        <v>42</v>
      </c>
      <c r="O124" s="142"/>
      <c r="P124" s="235">
        <f t="shared" si="1"/>
        <v>0</v>
      </c>
      <c r="Q124" s="235">
        <v>0</v>
      </c>
      <c r="R124" s="235">
        <f t="shared" si="2"/>
        <v>0</v>
      </c>
      <c r="S124" s="235">
        <v>0</v>
      </c>
      <c r="T124" s="236">
        <f t="shared" si="3"/>
        <v>0</v>
      </c>
      <c r="AR124" s="128" t="s">
        <v>854</v>
      </c>
      <c r="AT124" s="128" t="s">
        <v>297</v>
      </c>
      <c r="AU124" s="128" t="s">
        <v>78</v>
      </c>
      <c r="AY124" s="128" t="s">
        <v>196</v>
      </c>
      <c r="BE124" s="237">
        <f t="shared" si="4"/>
        <v>0</v>
      </c>
      <c r="BF124" s="237">
        <f t="shared" si="5"/>
        <v>0</v>
      </c>
      <c r="BG124" s="237">
        <f t="shared" si="6"/>
        <v>0</v>
      </c>
      <c r="BH124" s="237">
        <f t="shared" si="7"/>
        <v>0</v>
      </c>
      <c r="BI124" s="237">
        <f t="shared" si="8"/>
        <v>0</v>
      </c>
      <c r="BJ124" s="128" t="s">
        <v>78</v>
      </c>
      <c r="BK124" s="237">
        <f t="shared" si="9"/>
        <v>0</v>
      </c>
      <c r="BL124" s="128" t="s">
        <v>382</v>
      </c>
      <c r="BM124" s="128" t="s">
        <v>375</v>
      </c>
    </row>
    <row r="125" spans="2:65" s="140" customFormat="1" ht="16.5" customHeight="1">
      <c r="B125" s="141"/>
      <c r="C125" s="266" t="s">
        <v>344</v>
      </c>
      <c r="D125" s="266" t="s">
        <v>297</v>
      </c>
      <c r="E125" s="267" t="s">
        <v>2315</v>
      </c>
      <c r="F125" s="268" t="s">
        <v>2316</v>
      </c>
      <c r="G125" s="269" t="s">
        <v>2115</v>
      </c>
      <c r="H125" s="270">
        <v>16</v>
      </c>
      <c r="I125" s="30"/>
      <c r="J125" s="271">
        <f t="shared" si="0"/>
        <v>0</v>
      </c>
      <c r="K125" s="268" t="s">
        <v>5</v>
      </c>
      <c r="L125" s="272"/>
      <c r="M125" s="273" t="s">
        <v>5</v>
      </c>
      <c r="N125" s="274" t="s">
        <v>42</v>
      </c>
      <c r="O125" s="142"/>
      <c r="P125" s="235">
        <f t="shared" si="1"/>
        <v>0</v>
      </c>
      <c r="Q125" s="235">
        <v>0</v>
      </c>
      <c r="R125" s="235">
        <f t="shared" si="2"/>
        <v>0</v>
      </c>
      <c r="S125" s="235">
        <v>0</v>
      </c>
      <c r="T125" s="236">
        <f t="shared" si="3"/>
        <v>0</v>
      </c>
      <c r="AR125" s="128" t="s">
        <v>854</v>
      </c>
      <c r="AT125" s="128" t="s">
        <v>297</v>
      </c>
      <c r="AU125" s="128" t="s">
        <v>78</v>
      </c>
      <c r="AY125" s="128" t="s">
        <v>196</v>
      </c>
      <c r="BE125" s="237">
        <f t="shared" si="4"/>
        <v>0</v>
      </c>
      <c r="BF125" s="237">
        <f t="shared" si="5"/>
        <v>0</v>
      </c>
      <c r="BG125" s="237">
        <f t="shared" si="6"/>
        <v>0</v>
      </c>
      <c r="BH125" s="237">
        <f t="shared" si="7"/>
        <v>0</v>
      </c>
      <c r="BI125" s="237">
        <f t="shared" si="8"/>
        <v>0</v>
      </c>
      <c r="BJ125" s="128" t="s">
        <v>78</v>
      </c>
      <c r="BK125" s="237">
        <f t="shared" si="9"/>
        <v>0</v>
      </c>
      <c r="BL125" s="128" t="s">
        <v>382</v>
      </c>
      <c r="BM125" s="128" t="s">
        <v>378</v>
      </c>
    </row>
    <row r="126" spans="2:65" s="140" customFormat="1" ht="16.5" customHeight="1">
      <c r="B126" s="141"/>
      <c r="C126" s="266" t="s">
        <v>305</v>
      </c>
      <c r="D126" s="266" t="s">
        <v>297</v>
      </c>
      <c r="E126" s="267" t="s">
        <v>2317</v>
      </c>
      <c r="F126" s="268" t="s">
        <v>2318</v>
      </c>
      <c r="G126" s="269" t="s">
        <v>2115</v>
      </c>
      <c r="H126" s="270">
        <v>10</v>
      </c>
      <c r="I126" s="30"/>
      <c r="J126" s="271">
        <f t="shared" si="0"/>
        <v>0</v>
      </c>
      <c r="K126" s="268" t="s">
        <v>5</v>
      </c>
      <c r="L126" s="272"/>
      <c r="M126" s="273" t="s">
        <v>5</v>
      </c>
      <c r="N126" s="274" t="s">
        <v>42</v>
      </c>
      <c r="O126" s="142"/>
      <c r="P126" s="235">
        <f t="shared" si="1"/>
        <v>0</v>
      </c>
      <c r="Q126" s="235">
        <v>0</v>
      </c>
      <c r="R126" s="235">
        <f t="shared" si="2"/>
        <v>0</v>
      </c>
      <c r="S126" s="235">
        <v>0</v>
      </c>
      <c r="T126" s="236">
        <f t="shared" si="3"/>
        <v>0</v>
      </c>
      <c r="AR126" s="128" t="s">
        <v>854</v>
      </c>
      <c r="AT126" s="128" t="s">
        <v>297</v>
      </c>
      <c r="AU126" s="128" t="s">
        <v>78</v>
      </c>
      <c r="AY126" s="128" t="s">
        <v>196</v>
      </c>
      <c r="BE126" s="237">
        <f t="shared" si="4"/>
        <v>0</v>
      </c>
      <c r="BF126" s="237">
        <f t="shared" si="5"/>
        <v>0</v>
      </c>
      <c r="BG126" s="237">
        <f t="shared" si="6"/>
        <v>0</v>
      </c>
      <c r="BH126" s="237">
        <f t="shared" si="7"/>
        <v>0</v>
      </c>
      <c r="BI126" s="237">
        <f t="shared" si="8"/>
        <v>0</v>
      </c>
      <c r="BJ126" s="128" t="s">
        <v>78</v>
      </c>
      <c r="BK126" s="237">
        <f t="shared" si="9"/>
        <v>0</v>
      </c>
      <c r="BL126" s="128" t="s">
        <v>382</v>
      </c>
      <c r="BM126" s="128" t="s">
        <v>382</v>
      </c>
    </row>
    <row r="127" spans="2:65" s="140" customFormat="1" ht="16.5" customHeight="1">
      <c r="B127" s="141"/>
      <c r="C127" s="266" t="s">
        <v>352</v>
      </c>
      <c r="D127" s="266" t="s">
        <v>297</v>
      </c>
      <c r="E127" s="267" t="s">
        <v>2319</v>
      </c>
      <c r="F127" s="268" t="s">
        <v>2320</v>
      </c>
      <c r="G127" s="269" t="s">
        <v>2115</v>
      </c>
      <c r="H127" s="270">
        <v>8</v>
      </c>
      <c r="I127" s="30"/>
      <c r="J127" s="271">
        <f aca="true" t="shared" si="10" ref="J127:J143">ROUND(I127*H127,2)</f>
        <v>0</v>
      </c>
      <c r="K127" s="268" t="s">
        <v>5</v>
      </c>
      <c r="L127" s="272"/>
      <c r="M127" s="273" t="s">
        <v>5</v>
      </c>
      <c r="N127" s="274" t="s">
        <v>42</v>
      </c>
      <c r="O127" s="142"/>
      <c r="P127" s="235">
        <f aca="true" t="shared" si="11" ref="P127:P143">O127*H127</f>
        <v>0</v>
      </c>
      <c r="Q127" s="235">
        <v>0</v>
      </c>
      <c r="R127" s="235">
        <f aca="true" t="shared" si="12" ref="R127:R143">Q127*H127</f>
        <v>0</v>
      </c>
      <c r="S127" s="235">
        <v>0</v>
      </c>
      <c r="T127" s="236">
        <f aca="true" t="shared" si="13" ref="T127:T143">S127*H127</f>
        <v>0</v>
      </c>
      <c r="AR127" s="128" t="s">
        <v>854</v>
      </c>
      <c r="AT127" s="128" t="s">
        <v>297</v>
      </c>
      <c r="AU127" s="128" t="s">
        <v>78</v>
      </c>
      <c r="AY127" s="128" t="s">
        <v>196</v>
      </c>
      <c r="BE127" s="237">
        <f aca="true" t="shared" si="14" ref="BE127:BE143">IF(N127="základní",J127,0)</f>
        <v>0</v>
      </c>
      <c r="BF127" s="237">
        <f aca="true" t="shared" si="15" ref="BF127:BF143">IF(N127="snížená",J127,0)</f>
        <v>0</v>
      </c>
      <c r="BG127" s="237">
        <f aca="true" t="shared" si="16" ref="BG127:BG143">IF(N127="zákl. přenesená",J127,0)</f>
        <v>0</v>
      </c>
      <c r="BH127" s="237">
        <f aca="true" t="shared" si="17" ref="BH127:BH143">IF(N127="sníž. přenesená",J127,0)</f>
        <v>0</v>
      </c>
      <c r="BI127" s="237">
        <f aca="true" t="shared" si="18" ref="BI127:BI143">IF(N127="nulová",J127,0)</f>
        <v>0</v>
      </c>
      <c r="BJ127" s="128" t="s">
        <v>78</v>
      </c>
      <c r="BK127" s="237">
        <f aca="true" t="shared" si="19" ref="BK127:BK143">ROUND(I127*H127,2)</f>
        <v>0</v>
      </c>
      <c r="BL127" s="128" t="s">
        <v>382</v>
      </c>
      <c r="BM127" s="128" t="s">
        <v>385</v>
      </c>
    </row>
    <row r="128" spans="2:65" s="140" customFormat="1" ht="16.5" customHeight="1">
      <c r="B128" s="141"/>
      <c r="C128" s="266" t="s">
        <v>313</v>
      </c>
      <c r="D128" s="266" t="s">
        <v>297</v>
      </c>
      <c r="E128" s="267" t="s">
        <v>2321</v>
      </c>
      <c r="F128" s="268" t="s">
        <v>2322</v>
      </c>
      <c r="G128" s="269" t="s">
        <v>2115</v>
      </c>
      <c r="H128" s="270">
        <v>6</v>
      </c>
      <c r="I128" s="30"/>
      <c r="J128" s="271">
        <f t="shared" si="10"/>
        <v>0</v>
      </c>
      <c r="K128" s="268" t="s">
        <v>5</v>
      </c>
      <c r="L128" s="272"/>
      <c r="M128" s="273" t="s">
        <v>5</v>
      </c>
      <c r="N128" s="274" t="s">
        <v>42</v>
      </c>
      <c r="O128" s="142"/>
      <c r="P128" s="235">
        <f t="shared" si="11"/>
        <v>0</v>
      </c>
      <c r="Q128" s="235">
        <v>0</v>
      </c>
      <c r="R128" s="235">
        <f t="shared" si="12"/>
        <v>0</v>
      </c>
      <c r="S128" s="235">
        <v>0</v>
      </c>
      <c r="T128" s="236">
        <f t="shared" si="13"/>
        <v>0</v>
      </c>
      <c r="AR128" s="128" t="s">
        <v>854</v>
      </c>
      <c r="AT128" s="128" t="s">
        <v>297</v>
      </c>
      <c r="AU128" s="128" t="s">
        <v>78</v>
      </c>
      <c r="AY128" s="128" t="s">
        <v>196</v>
      </c>
      <c r="BE128" s="237">
        <f t="shared" si="14"/>
        <v>0</v>
      </c>
      <c r="BF128" s="237">
        <f t="shared" si="15"/>
        <v>0</v>
      </c>
      <c r="BG128" s="237">
        <f t="shared" si="16"/>
        <v>0</v>
      </c>
      <c r="BH128" s="237">
        <f t="shared" si="17"/>
        <v>0</v>
      </c>
      <c r="BI128" s="237">
        <f t="shared" si="18"/>
        <v>0</v>
      </c>
      <c r="BJ128" s="128" t="s">
        <v>78</v>
      </c>
      <c r="BK128" s="237">
        <f t="shared" si="19"/>
        <v>0</v>
      </c>
      <c r="BL128" s="128" t="s">
        <v>382</v>
      </c>
      <c r="BM128" s="128" t="s">
        <v>390</v>
      </c>
    </row>
    <row r="129" spans="2:65" s="140" customFormat="1" ht="38.25" customHeight="1">
      <c r="B129" s="141"/>
      <c r="C129" s="266" t="s">
        <v>364</v>
      </c>
      <c r="D129" s="266" t="s">
        <v>297</v>
      </c>
      <c r="E129" s="267" t="s">
        <v>2323</v>
      </c>
      <c r="F129" s="268" t="s">
        <v>2324</v>
      </c>
      <c r="G129" s="269" t="s">
        <v>2115</v>
      </c>
      <c r="H129" s="270">
        <v>2</v>
      </c>
      <c r="I129" s="30"/>
      <c r="J129" s="271">
        <f t="shared" si="10"/>
        <v>0</v>
      </c>
      <c r="K129" s="268" t="s">
        <v>5</v>
      </c>
      <c r="L129" s="272"/>
      <c r="M129" s="273" t="s">
        <v>5</v>
      </c>
      <c r="N129" s="274" t="s">
        <v>42</v>
      </c>
      <c r="O129" s="142"/>
      <c r="P129" s="235">
        <f t="shared" si="11"/>
        <v>0</v>
      </c>
      <c r="Q129" s="235">
        <v>0</v>
      </c>
      <c r="R129" s="235">
        <f t="shared" si="12"/>
        <v>0</v>
      </c>
      <c r="S129" s="235">
        <v>0</v>
      </c>
      <c r="T129" s="236">
        <f t="shared" si="13"/>
        <v>0</v>
      </c>
      <c r="AR129" s="128" t="s">
        <v>854</v>
      </c>
      <c r="AT129" s="128" t="s">
        <v>297</v>
      </c>
      <c r="AU129" s="128" t="s">
        <v>78</v>
      </c>
      <c r="AY129" s="128" t="s">
        <v>196</v>
      </c>
      <c r="BE129" s="237">
        <f t="shared" si="14"/>
        <v>0</v>
      </c>
      <c r="BF129" s="237">
        <f t="shared" si="15"/>
        <v>0</v>
      </c>
      <c r="BG129" s="237">
        <f t="shared" si="16"/>
        <v>0</v>
      </c>
      <c r="BH129" s="237">
        <f t="shared" si="17"/>
        <v>0</v>
      </c>
      <c r="BI129" s="237">
        <f t="shared" si="18"/>
        <v>0</v>
      </c>
      <c r="BJ129" s="128" t="s">
        <v>78</v>
      </c>
      <c r="BK129" s="237">
        <f t="shared" si="19"/>
        <v>0</v>
      </c>
      <c r="BL129" s="128" t="s">
        <v>382</v>
      </c>
      <c r="BM129" s="128" t="s">
        <v>393</v>
      </c>
    </row>
    <row r="130" spans="2:65" s="140" customFormat="1" ht="16.5" customHeight="1">
      <c r="B130" s="141"/>
      <c r="C130" s="266" t="s">
        <v>320</v>
      </c>
      <c r="D130" s="266" t="s">
        <v>297</v>
      </c>
      <c r="E130" s="267" t="s">
        <v>2325</v>
      </c>
      <c r="F130" s="268" t="s">
        <v>2326</v>
      </c>
      <c r="G130" s="269" t="s">
        <v>304</v>
      </c>
      <c r="H130" s="270">
        <v>94</v>
      </c>
      <c r="I130" s="30"/>
      <c r="J130" s="271">
        <f t="shared" si="10"/>
        <v>0</v>
      </c>
      <c r="K130" s="268" t="s">
        <v>5</v>
      </c>
      <c r="L130" s="272"/>
      <c r="M130" s="273" t="s">
        <v>5</v>
      </c>
      <c r="N130" s="274" t="s">
        <v>42</v>
      </c>
      <c r="O130" s="142"/>
      <c r="P130" s="235">
        <f t="shared" si="11"/>
        <v>0</v>
      </c>
      <c r="Q130" s="235">
        <v>0</v>
      </c>
      <c r="R130" s="235">
        <f t="shared" si="12"/>
        <v>0</v>
      </c>
      <c r="S130" s="235">
        <v>0</v>
      </c>
      <c r="T130" s="236">
        <f t="shared" si="13"/>
        <v>0</v>
      </c>
      <c r="AR130" s="128" t="s">
        <v>854</v>
      </c>
      <c r="AT130" s="128" t="s">
        <v>297</v>
      </c>
      <c r="AU130" s="128" t="s">
        <v>78</v>
      </c>
      <c r="AY130" s="128" t="s">
        <v>196</v>
      </c>
      <c r="BE130" s="237">
        <f t="shared" si="14"/>
        <v>0</v>
      </c>
      <c r="BF130" s="237">
        <f t="shared" si="15"/>
        <v>0</v>
      </c>
      <c r="BG130" s="237">
        <f t="shared" si="16"/>
        <v>0</v>
      </c>
      <c r="BH130" s="237">
        <f t="shared" si="17"/>
        <v>0</v>
      </c>
      <c r="BI130" s="237">
        <f t="shared" si="18"/>
        <v>0</v>
      </c>
      <c r="BJ130" s="128" t="s">
        <v>78</v>
      </c>
      <c r="BK130" s="237">
        <f t="shared" si="19"/>
        <v>0</v>
      </c>
      <c r="BL130" s="128" t="s">
        <v>382</v>
      </c>
      <c r="BM130" s="128" t="s">
        <v>397</v>
      </c>
    </row>
    <row r="131" spans="2:65" s="140" customFormat="1" ht="16.5" customHeight="1">
      <c r="B131" s="141"/>
      <c r="C131" s="266" t="s">
        <v>372</v>
      </c>
      <c r="D131" s="266" t="s">
        <v>297</v>
      </c>
      <c r="E131" s="267" t="s">
        <v>2327</v>
      </c>
      <c r="F131" s="268" t="s">
        <v>2328</v>
      </c>
      <c r="G131" s="269" t="s">
        <v>304</v>
      </c>
      <c r="H131" s="270">
        <v>80</v>
      </c>
      <c r="I131" s="30"/>
      <c r="J131" s="271">
        <f t="shared" si="10"/>
        <v>0</v>
      </c>
      <c r="K131" s="268" t="s">
        <v>5</v>
      </c>
      <c r="L131" s="272"/>
      <c r="M131" s="273" t="s">
        <v>5</v>
      </c>
      <c r="N131" s="274" t="s">
        <v>42</v>
      </c>
      <c r="O131" s="142"/>
      <c r="P131" s="235">
        <f t="shared" si="11"/>
        <v>0</v>
      </c>
      <c r="Q131" s="235">
        <v>0</v>
      </c>
      <c r="R131" s="235">
        <f t="shared" si="12"/>
        <v>0</v>
      </c>
      <c r="S131" s="235">
        <v>0</v>
      </c>
      <c r="T131" s="236">
        <f t="shared" si="13"/>
        <v>0</v>
      </c>
      <c r="AR131" s="128" t="s">
        <v>854</v>
      </c>
      <c r="AT131" s="128" t="s">
        <v>297</v>
      </c>
      <c r="AU131" s="128" t="s">
        <v>78</v>
      </c>
      <c r="AY131" s="128" t="s">
        <v>196</v>
      </c>
      <c r="BE131" s="237">
        <f t="shared" si="14"/>
        <v>0</v>
      </c>
      <c r="BF131" s="237">
        <f t="shared" si="15"/>
        <v>0</v>
      </c>
      <c r="BG131" s="237">
        <f t="shared" si="16"/>
        <v>0</v>
      </c>
      <c r="BH131" s="237">
        <f t="shared" si="17"/>
        <v>0</v>
      </c>
      <c r="BI131" s="237">
        <f t="shared" si="18"/>
        <v>0</v>
      </c>
      <c r="BJ131" s="128" t="s">
        <v>78</v>
      </c>
      <c r="BK131" s="237">
        <f t="shared" si="19"/>
        <v>0</v>
      </c>
      <c r="BL131" s="128" t="s">
        <v>382</v>
      </c>
      <c r="BM131" s="128" t="s">
        <v>400</v>
      </c>
    </row>
    <row r="132" spans="2:65" s="140" customFormat="1" ht="16.5" customHeight="1">
      <c r="B132" s="141"/>
      <c r="C132" s="266" t="s">
        <v>325</v>
      </c>
      <c r="D132" s="266" t="s">
        <v>297</v>
      </c>
      <c r="E132" s="267" t="s">
        <v>2329</v>
      </c>
      <c r="F132" s="268" t="s">
        <v>2330</v>
      </c>
      <c r="G132" s="269" t="s">
        <v>304</v>
      </c>
      <c r="H132" s="270">
        <v>110</v>
      </c>
      <c r="I132" s="30"/>
      <c r="J132" s="271">
        <f t="shared" si="10"/>
        <v>0</v>
      </c>
      <c r="K132" s="268" t="s">
        <v>5</v>
      </c>
      <c r="L132" s="272"/>
      <c r="M132" s="273" t="s">
        <v>5</v>
      </c>
      <c r="N132" s="274" t="s">
        <v>42</v>
      </c>
      <c r="O132" s="142"/>
      <c r="P132" s="235">
        <f t="shared" si="11"/>
        <v>0</v>
      </c>
      <c r="Q132" s="235">
        <v>0</v>
      </c>
      <c r="R132" s="235">
        <f t="shared" si="12"/>
        <v>0</v>
      </c>
      <c r="S132" s="235">
        <v>0</v>
      </c>
      <c r="T132" s="236">
        <f t="shared" si="13"/>
        <v>0</v>
      </c>
      <c r="AR132" s="128" t="s">
        <v>854</v>
      </c>
      <c r="AT132" s="128" t="s">
        <v>297</v>
      </c>
      <c r="AU132" s="128" t="s">
        <v>78</v>
      </c>
      <c r="AY132" s="128" t="s">
        <v>196</v>
      </c>
      <c r="BE132" s="237">
        <f t="shared" si="14"/>
        <v>0</v>
      </c>
      <c r="BF132" s="237">
        <f t="shared" si="15"/>
        <v>0</v>
      </c>
      <c r="BG132" s="237">
        <f t="shared" si="16"/>
        <v>0</v>
      </c>
      <c r="BH132" s="237">
        <f t="shared" si="17"/>
        <v>0</v>
      </c>
      <c r="BI132" s="237">
        <f t="shared" si="18"/>
        <v>0</v>
      </c>
      <c r="BJ132" s="128" t="s">
        <v>78</v>
      </c>
      <c r="BK132" s="237">
        <f t="shared" si="19"/>
        <v>0</v>
      </c>
      <c r="BL132" s="128" t="s">
        <v>382</v>
      </c>
      <c r="BM132" s="128" t="s">
        <v>405</v>
      </c>
    </row>
    <row r="133" spans="2:65" s="140" customFormat="1" ht="16.5" customHeight="1">
      <c r="B133" s="141"/>
      <c r="C133" s="266" t="s">
        <v>379</v>
      </c>
      <c r="D133" s="266" t="s">
        <v>297</v>
      </c>
      <c r="E133" s="267" t="s">
        <v>2331</v>
      </c>
      <c r="F133" s="268" t="s">
        <v>2332</v>
      </c>
      <c r="G133" s="269" t="s">
        <v>304</v>
      </c>
      <c r="H133" s="270">
        <v>80</v>
      </c>
      <c r="I133" s="30"/>
      <c r="J133" s="271">
        <f t="shared" si="10"/>
        <v>0</v>
      </c>
      <c r="K133" s="268" t="s">
        <v>5</v>
      </c>
      <c r="L133" s="272"/>
      <c r="M133" s="273" t="s">
        <v>5</v>
      </c>
      <c r="N133" s="274" t="s">
        <v>42</v>
      </c>
      <c r="O133" s="142"/>
      <c r="P133" s="235">
        <f t="shared" si="11"/>
        <v>0</v>
      </c>
      <c r="Q133" s="235">
        <v>0</v>
      </c>
      <c r="R133" s="235">
        <f t="shared" si="12"/>
        <v>0</v>
      </c>
      <c r="S133" s="235">
        <v>0</v>
      </c>
      <c r="T133" s="236">
        <f t="shared" si="13"/>
        <v>0</v>
      </c>
      <c r="AR133" s="128" t="s">
        <v>854</v>
      </c>
      <c r="AT133" s="128" t="s">
        <v>297</v>
      </c>
      <c r="AU133" s="128" t="s">
        <v>78</v>
      </c>
      <c r="AY133" s="128" t="s">
        <v>196</v>
      </c>
      <c r="BE133" s="237">
        <f t="shared" si="14"/>
        <v>0</v>
      </c>
      <c r="BF133" s="237">
        <f t="shared" si="15"/>
        <v>0</v>
      </c>
      <c r="BG133" s="237">
        <f t="shared" si="16"/>
        <v>0</v>
      </c>
      <c r="BH133" s="237">
        <f t="shared" si="17"/>
        <v>0</v>
      </c>
      <c r="BI133" s="237">
        <f t="shared" si="18"/>
        <v>0</v>
      </c>
      <c r="BJ133" s="128" t="s">
        <v>78</v>
      </c>
      <c r="BK133" s="237">
        <f t="shared" si="19"/>
        <v>0</v>
      </c>
      <c r="BL133" s="128" t="s">
        <v>382</v>
      </c>
      <c r="BM133" s="128" t="s">
        <v>408</v>
      </c>
    </row>
    <row r="134" spans="2:65" s="140" customFormat="1" ht="16.5" customHeight="1">
      <c r="B134" s="141"/>
      <c r="C134" s="266" t="s">
        <v>331</v>
      </c>
      <c r="D134" s="266" t="s">
        <v>297</v>
      </c>
      <c r="E134" s="267" t="s">
        <v>2333</v>
      </c>
      <c r="F134" s="268" t="s">
        <v>2334</v>
      </c>
      <c r="G134" s="269" t="s">
        <v>304</v>
      </c>
      <c r="H134" s="270">
        <v>95</v>
      </c>
      <c r="I134" s="30"/>
      <c r="J134" s="271">
        <f t="shared" si="10"/>
        <v>0</v>
      </c>
      <c r="K134" s="268" t="s">
        <v>5</v>
      </c>
      <c r="L134" s="272"/>
      <c r="M134" s="273" t="s">
        <v>5</v>
      </c>
      <c r="N134" s="274" t="s">
        <v>42</v>
      </c>
      <c r="O134" s="142"/>
      <c r="P134" s="235">
        <f t="shared" si="11"/>
        <v>0</v>
      </c>
      <c r="Q134" s="235">
        <v>0</v>
      </c>
      <c r="R134" s="235">
        <f t="shared" si="12"/>
        <v>0</v>
      </c>
      <c r="S134" s="235">
        <v>0</v>
      </c>
      <c r="T134" s="236">
        <f t="shared" si="13"/>
        <v>0</v>
      </c>
      <c r="AR134" s="128" t="s">
        <v>854</v>
      </c>
      <c r="AT134" s="128" t="s">
        <v>297</v>
      </c>
      <c r="AU134" s="128" t="s">
        <v>78</v>
      </c>
      <c r="AY134" s="128" t="s">
        <v>196</v>
      </c>
      <c r="BE134" s="237">
        <f t="shared" si="14"/>
        <v>0</v>
      </c>
      <c r="BF134" s="237">
        <f t="shared" si="15"/>
        <v>0</v>
      </c>
      <c r="BG134" s="237">
        <f t="shared" si="16"/>
        <v>0</v>
      </c>
      <c r="BH134" s="237">
        <f t="shared" si="17"/>
        <v>0</v>
      </c>
      <c r="BI134" s="237">
        <f t="shared" si="18"/>
        <v>0</v>
      </c>
      <c r="BJ134" s="128" t="s">
        <v>78</v>
      </c>
      <c r="BK134" s="237">
        <f t="shared" si="19"/>
        <v>0</v>
      </c>
      <c r="BL134" s="128" t="s">
        <v>382</v>
      </c>
      <c r="BM134" s="128" t="s">
        <v>412</v>
      </c>
    </row>
    <row r="135" spans="2:65" s="140" customFormat="1" ht="16.5" customHeight="1">
      <c r="B135" s="141"/>
      <c r="C135" s="266" t="s">
        <v>387</v>
      </c>
      <c r="D135" s="266" t="s">
        <v>297</v>
      </c>
      <c r="E135" s="267" t="s">
        <v>2335</v>
      </c>
      <c r="F135" s="268" t="s">
        <v>2336</v>
      </c>
      <c r="G135" s="269" t="s">
        <v>2115</v>
      </c>
      <c r="H135" s="270">
        <v>5</v>
      </c>
      <c r="I135" s="30"/>
      <c r="J135" s="271">
        <f t="shared" si="10"/>
        <v>0</v>
      </c>
      <c r="K135" s="268" t="s">
        <v>5</v>
      </c>
      <c r="L135" s="272"/>
      <c r="M135" s="273" t="s">
        <v>5</v>
      </c>
      <c r="N135" s="274" t="s">
        <v>42</v>
      </c>
      <c r="O135" s="142"/>
      <c r="P135" s="235">
        <f t="shared" si="11"/>
        <v>0</v>
      </c>
      <c r="Q135" s="235">
        <v>0</v>
      </c>
      <c r="R135" s="235">
        <f t="shared" si="12"/>
        <v>0</v>
      </c>
      <c r="S135" s="235">
        <v>0</v>
      </c>
      <c r="T135" s="236">
        <f t="shared" si="13"/>
        <v>0</v>
      </c>
      <c r="AR135" s="128" t="s">
        <v>854</v>
      </c>
      <c r="AT135" s="128" t="s">
        <v>297</v>
      </c>
      <c r="AU135" s="128" t="s">
        <v>78</v>
      </c>
      <c r="AY135" s="128" t="s">
        <v>196</v>
      </c>
      <c r="BE135" s="237">
        <f t="shared" si="14"/>
        <v>0</v>
      </c>
      <c r="BF135" s="237">
        <f t="shared" si="15"/>
        <v>0</v>
      </c>
      <c r="BG135" s="237">
        <f t="shared" si="16"/>
        <v>0</v>
      </c>
      <c r="BH135" s="237">
        <f t="shared" si="17"/>
        <v>0</v>
      </c>
      <c r="BI135" s="237">
        <f t="shared" si="18"/>
        <v>0</v>
      </c>
      <c r="BJ135" s="128" t="s">
        <v>78</v>
      </c>
      <c r="BK135" s="237">
        <f t="shared" si="19"/>
        <v>0</v>
      </c>
      <c r="BL135" s="128" t="s">
        <v>382</v>
      </c>
      <c r="BM135" s="128" t="s">
        <v>415</v>
      </c>
    </row>
    <row r="136" spans="2:65" s="140" customFormat="1" ht="16.5" customHeight="1">
      <c r="B136" s="141"/>
      <c r="C136" s="266" t="s">
        <v>333</v>
      </c>
      <c r="D136" s="266" t="s">
        <v>297</v>
      </c>
      <c r="E136" s="267" t="s">
        <v>2337</v>
      </c>
      <c r="F136" s="268" t="s">
        <v>2338</v>
      </c>
      <c r="G136" s="269" t="s">
        <v>2115</v>
      </c>
      <c r="H136" s="270">
        <v>5</v>
      </c>
      <c r="I136" s="30"/>
      <c r="J136" s="271">
        <f t="shared" si="10"/>
        <v>0</v>
      </c>
      <c r="K136" s="268" t="s">
        <v>5</v>
      </c>
      <c r="L136" s="272"/>
      <c r="M136" s="273" t="s">
        <v>5</v>
      </c>
      <c r="N136" s="274" t="s">
        <v>42</v>
      </c>
      <c r="O136" s="142"/>
      <c r="P136" s="235">
        <f t="shared" si="11"/>
        <v>0</v>
      </c>
      <c r="Q136" s="235">
        <v>0</v>
      </c>
      <c r="R136" s="235">
        <f t="shared" si="12"/>
        <v>0</v>
      </c>
      <c r="S136" s="235">
        <v>0</v>
      </c>
      <c r="T136" s="236">
        <f t="shared" si="13"/>
        <v>0</v>
      </c>
      <c r="AR136" s="128" t="s">
        <v>854</v>
      </c>
      <c r="AT136" s="128" t="s">
        <v>297</v>
      </c>
      <c r="AU136" s="128" t="s">
        <v>78</v>
      </c>
      <c r="AY136" s="128" t="s">
        <v>196</v>
      </c>
      <c r="BE136" s="237">
        <f t="shared" si="14"/>
        <v>0</v>
      </c>
      <c r="BF136" s="237">
        <f t="shared" si="15"/>
        <v>0</v>
      </c>
      <c r="BG136" s="237">
        <f t="shared" si="16"/>
        <v>0</v>
      </c>
      <c r="BH136" s="237">
        <f t="shared" si="17"/>
        <v>0</v>
      </c>
      <c r="BI136" s="237">
        <f t="shared" si="18"/>
        <v>0</v>
      </c>
      <c r="BJ136" s="128" t="s">
        <v>78</v>
      </c>
      <c r="BK136" s="237">
        <f t="shared" si="19"/>
        <v>0</v>
      </c>
      <c r="BL136" s="128" t="s">
        <v>382</v>
      </c>
      <c r="BM136" s="128" t="s">
        <v>419</v>
      </c>
    </row>
    <row r="137" spans="2:65" s="140" customFormat="1" ht="16.5" customHeight="1">
      <c r="B137" s="141"/>
      <c r="C137" s="266" t="s">
        <v>394</v>
      </c>
      <c r="D137" s="266" t="s">
        <v>297</v>
      </c>
      <c r="E137" s="267" t="s">
        <v>2339</v>
      </c>
      <c r="F137" s="268" t="s">
        <v>2340</v>
      </c>
      <c r="G137" s="269" t="s">
        <v>2115</v>
      </c>
      <c r="H137" s="270">
        <v>15</v>
      </c>
      <c r="I137" s="30"/>
      <c r="J137" s="271">
        <f t="shared" si="10"/>
        <v>0</v>
      </c>
      <c r="K137" s="268" t="s">
        <v>5</v>
      </c>
      <c r="L137" s="272"/>
      <c r="M137" s="273" t="s">
        <v>5</v>
      </c>
      <c r="N137" s="274" t="s">
        <v>42</v>
      </c>
      <c r="O137" s="142"/>
      <c r="P137" s="235">
        <f t="shared" si="11"/>
        <v>0</v>
      </c>
      <c r="Q137" s="235">
        <v>0</v>
      </c>
      <c r="R137" s="235">
        <f t="shared" si="12"/>
        <v>0</v>
      </c>
      <c r="S137" s="235">
        <v>0</v>
      </c>
      <c r="T137" s="236">
        <f t="shared" si="13"/>
        <v>0</v>
      </c>
      <c r="AR137" s="128" t="s">
        <v>854</v>
      </c>
      <c r="AT137" s="128" t="s">
        <v>297</v>
      </c>
      <c r="AU137" s="128" t="s">
        <v>78</v>
      </c>
      <c r="AY137" s="128" t="s">
        <v>196</v>
      </c>
      <c r="BE137" s="237">
        <f t="shared" si="14"/>
        <v>0</v>
      </c>
      <c r="BF137" s="237">
        <f t="shared" si="15"/>
        <v>0</v>
      </c>
      <c r="BG137" s="237">
        <f t="shared" si="16"/>
        <v>0</v>
      </c>
      <c r="BH137" s="237">
        <f t="shared" si="17"/>
        <v>0</v>
      </c>
      <c r="BI137" s="237">
        <f t="shared" si="18"/>
        <v>0</v>
      </c>
      <c r="BJ137" s="128" t="s">
        <v>78</v>
      </c>
      <c r="BK137" s="237">
        <f t="shared" si="19"/>
        <v>0</v>
      </c>
      <c r="BL137" s="128" t="s">
        <v>382</v>
      </c>
      <c r="BM137" s="128" t="s">
        <v>422</v>
      </c>
    </row>
    <row r="138" spans="2:65" s="140" customFormat="1" ht="16.5" customHeight="1">
      <c r="B138" s="141"/>
      <c r="C138" s="266" t="s">
        <v>337</v>
      </c>
      <c r="D138" s="266" t="s">
        <v>297</v>
      </c>
      <c r="E138" s="267" t="s">
        <v>2341</v>
      </c>
      <c r="F138" s="268" t="s">
        <v>2342</v>
      </c>
      <c r="G138" s="269" t="s">
        <v>2115</v>
      </c>
      <c r="H138" s="270">
        <v>2</v>
      </c>
      <c r="I138" s="30"/>
      <c r="J138" s="271">
        <f t="shared" si="10"/>
        <v>0</v>
      </c>
      <c r="K138" s="268" t="s">
        <v>5</v>
      </c>
      <c r="L138" s="272"/>
      <c r="M138" s="273" t="s">
        <v>5</v>
      </c>
      <c r="N138" s="274" t="s">
        <v>42</v>
      </c>
      <c r="O138" s="142"/>
      <c r="P138" s="235">
        <f t="shared" si="11"/>
        <v>0</v>
      </c>
      <c r="Q138" s="235">
        <v>0</v>
      </c>
      <c r="R138" s="235">
        <f t="shared" si="12"/>
        <v>0</v>
      </c>
      <c r="S138" s="235">
        <v>0</v>
      </c>
      <c r="T138" s="236">
        <f t="shared" si="13"/>
        <v>0</v>
      </c>
      <c r="AR138" s="128" t="s">
        <v>854</v>
      </c>
      <c r="AT138" s="128" t="s">
        <v>297</v>
      </c>
      <c r="AU138" s="128" t="s">
        <v>78</v>
      </c>
      <c r="AY138" s="128" t="s">
        <v>196</v>
      </c>
      <c r="BE138" s="237">
        <f t="shared" si="14"/>
        <v>0</v>
      </c>
      <c r="BF138" s="237">
        <f t="shared" si="15"/>
        <v>0</v>
      </c>
      <c r="BG138" s="237">
        <f t="shared" si="16"/>
        <v>0</v>
      </c>
      <c r="BH138" s="237">
        <f t="shared" si="17"/>
        <v>0</v>
      </c>
      <c r="BI138" s="237">
        <f t="shared" si="18"/>
        <v>0</v>
      </c>
      <c r="BJ138" s="128" t="s">
        <v>78</v>
      </c>
      <c r="BK138" s="237">
        <f t="shared" si="19"/>
        <v>0</v>
      </c>
      <c r="BL138" s="128" t="s">
        <v>382</v>
      </c>
      <c r="BM138" s="128" t="s">
        <v>426</v>
      </c>
    </row>
    <row r="139" spans="2:65" s="140" customFormat="1" ht="16.5" customHeight="1">
      <c r="B139" s="141"/>
      <c r="C139" s="266" t="s">
        <v>402</v>
      </c>
      <c r="D139" s="266" t="s">
        <v>297</v>
      </c>
      <c r="E139" s="267" t="s">
        <v>2343</v>
      </c>
      <c r="F139" s="268" t="s">
        <v>2344</v>
      </c>
      <c r="G139" s="269" t="s">
        <v>2115</v>
      </c>
      <c r="H139" s="270">
        <v>12</v>
      </c>
      <c r="I139" s="30"/>
      <c r="J139" s="271">
        <f t="shared" si="10"/>
        <v>0</v>
      </c>
      <c r="K139" s="268" t="s">
        <v>5</v>
      </c>
      <c r="L139" s="272"/>
      <c r="M139" s="273" t="s">
        <v>5</v>
      </c>
      <c r="N139" s="274" t="s">
        <v>42</v>
      </c>
      <c r="O139" s="142"/>
      <c r="P139" s="235">
        <f t="shared" si="11"/>
        <v>0</v>
      </c>
      <c r="Q139" s="235">
        <v>0</v>
      </c>
      <c r="R139" s="235">
        <f t="shared" si="12"/>
        <v>0</v>
      </c>
      <c r="S139" s="235">
        <v>0</v>
      </c>
      <c r="T139" s="236">
        <f t="shared" si="13"/>
        <v>0</v>
      </c>
      <c r="AR139" s="128" t="s">
        <v>854</v>
      </c>
      <c r="AT139" s="128" t="s">
        <v>297</v>
      </c>
      <c r="AU139" s="128" t="s">
        <v>78</v>
      </c>
      <c r="AY139" s="128" t="s">
        <v>196</v>
      </c>
      <c r="BE139" s="237">
        <f t="shared" si="14"/>
        <v>0</v>
      </c>
      <c r="BF139" s="237">
        <f t="shared" si="15"/>
        <v>0</v>
      </c>
      <c r="BG139" s="237">
        <f t="shared" si="16"/>
        <v>0</v>
      </c>
      <c r="BH139" s="237">
        <f t="shared" si="17"/>
        <v>0</v>
      </c>
      <c r="BI139" s="237">
        <f t="shared" si="18"/>
        <v>0</v>
      </c>
      <c r="BJ139" s="128" t="s">
        <v>78</v>
      </c>
      <c r="BK139" s="237">
        <f t="shared" si="19"/>
        <v>0</v>
      </c>
      <c r="BL139" s="128" t="s">
        <v>382</v>
      </c>
      <c r="BM139" s="128" t="s">
        <v>429</v>
      </c>
    </row>
    <row r="140" spans="2:65" s="140" customFormat="1" ht="16.5" customHeight="1">
      <c r="B140" s="141"/>
      <c r="C140" s="266" t="s">
        <v>342</v>
      </c>
      <c r="D140" s="266" t="s">
        <v>297</v>
      </c>
      <c r="E140" s="267" t="s">
        <v>2345</v>
      </c>
      <c r="F140" s="268" t="s">
        <v>2346</v>
      </c>
      <c r="G140" s="269" t="s">
        <v>2115</v>
      </c>
      <c r="H140" s="270">
        <v>9</v>
      </c>
      <c r="I140" s="30"/>
      <c r="J140" s="271">
        <f t="shared" si="10"/>
        <v>0</v>
      </c>
      <c r="K140" s="268" t="s">
        <v>5</v>
      </c>
      <c r="L140" s="272"/>
      <c r="M140" s="273" t="s">
        <v>5</v>
      </c>
      <c r="N140" s="274" t="s">
        <v>42</v>
      </c>
      <c r="O140" s="142"/>
      <c r="P140" s="235">
        <f t="shared" si="11"/>
        <v>0</v>
      </c>
      <c r="Q140" s="235">
        <v>0</v>
      </c>
      <c r="R140" s="235">
        <f t="shared" si="12"/>
        <v>0</v>
      </c>
      <c r="S140" s="235">
        <v>0</v>
      </c>
      <c r="T140" s="236">
        <f t="shared" si="13"/>
        <v>0</v>
      </c>
      <c r="AR140" s="128" t="s">
        <v>854</v>
      </c>
      <c r="AT140" s="128" t="s">
        <v>297</v>
      </c>
      <c r="AU140" s="128" t="s">
        <v>78</v>
      </c>
      <c r="AY140" s="128" t="s">
        <v>196</v>
      </c>
      <c r="BE140" s="237">
        <f t="shared" si="14"/>
        <v>0</v>
      </c>
      <c r="BF140" s="237">
        <f t="shared" si="15"/>
        <v>0</v>
      </c>
      <c r="BG140" s="237">
        <f t="shared" si="16"/>
        <v>0</v>
      </c>
      <c r="BH140" s="237">
        <f t="shared" si="17"/>
        <v>0</v>
      </c>
      <c r="BI140" s="237">
        <f t="shared" si="18"/>
        <v>0</v>
      </c>
      <c r="BJ140" s="128" t="s">
        <v>78</v>
      </c>
      <c r="BK140" s="237">
        <f t="shared" si="19"/>
        <v>0</v>
      </c>
      <c r="BL140" s="128" t="s">
        <v>382</v>
      </c>
      <c r="BM140" s="128" t="s">
        <v>440</v>
      </c>
    </row>
    <row r="141" spans="2:65" s="140" customFormat="1" ht="16.5" customHeight="1">
      <c r="B141" s="141"/>
      <c r="C141" s="266" t="s">
        <v>409</v>
      </c>
      <c r="D141" s="266" t="s">
        <v>297</v>
      </c>
      <c r="E141" s="267" t="s">
        <v>2347</v>
      </c>
      <c r="F141" s="268" t="s">
        <v>2348</v>
      </c>
      <c r="G141" s="269" t="s">
        <v>2115</v>
      </c>
      <c r="H141" s="270">
        <v>9</v>
      </c>
      <c r="I141" s="30"/>
      <c r="J141" s="271">
        <f t="shared" si="10"/>
        <v>0</v>
      </c>
      <c r="K141" s="268" t="s">
        <v>5</v>
      </c>
      <c r="L141" s="272"/>
      <c r="M141" s="273" t="s">
        <v>5</v>
      </c>
      <c r="N141" s="274" t="s">
        <v>42</v>
      </c>
      <c r="O141" s="142"/>
      <c r="P141" s="235">
        <f t="shared" si="11"/>
        <v>0</v>
      </c>
      <c r="Q141" s="235">
        <v>0</v>
      </c>
      <c r="R141" s="235">
        <f t="shared" si="12"/>
        <v>0</v>
      </c>
      <c r="S141" s="235">
        <v>0</v>
      </c>
      <c r="T141" s="236">
        <f t="shared" si="13"/>
        <v>0</v>
      </c>
      <c r="AR141" s="128" t="s">
        <v>854</v>
      </c>
      <c r="AT141" s="128" t="s">
        <v>297</v>
      </c>
      <c r="AU141" s="128" t="s">
        <v>78</v>
      </c>
      <c r="AY141" s="128" t="s">
        <v>196</v>
      </c>
      <c r="BE141" s="237">
        <f t="shared" si="14"/>
        <v>0</v>
      </c>
      <c r="BF141" s="237">
        <f t="shared" si="15"/>
        <v>0</v>
      </c>
      <c r="BG141" s="237">
        <f t="shared" si="16"/>
        <v>0</v>
      </c>
      <c r="BH141" s="237">
        <f t="shared" si="17"/>
        <v>0</v>
      </c>
      <c r="BI141" s="237">
        <f t="shared" si="18"/>
        <v>0</v>
      </c>
      <c r="BJ141" s="128" t="s">
        <v>78</v>
      </c>
      <c r="BK141" s="237">
        <f t="shared" si="19"/>
        <v>0</v>
      </c>
      <c r="BL141" s="128" t="s">
        <v>382</v>
      </c>
      <c r="BM141" s="128" t="s">
        <v>449</v>
      </c>
    </row>
    <row r="142" spans="2:65" s="140" customFormat="1" ht="16.5" customHeight="1">
      <c r="B142" s="141"/>
      <c r="C142" s="227" t="s">
        <v>347</v>
      </c>
      <c r="D142" s="227" t="s">
        <v>198</v>
      </c>
      <c r="E142" s="228" t="s">
        <v>2349</v>
      </c>
      <c r="F142" s="229" t="s">
        <v>2350</v>
      </c>
      <c r="G142" s="230" t="s">
        <v>1839</v>
      </c>
      <c r="H142" s="32"/>
      <c r="I142" s="26"/>
      <c r="J142" s="232">
        <f t="shared" si="10"/>
        <v>0</v>
      </c>
      <c r="K142" s="229" t="s">
        <v>5</v>
      </c>
      <c r="L142" s="141"/>
      <c r="M142" s="233" t="s">
        <v>5</v>
      </c>
      <c r="N142" s="234" t="s">
        <v>42</v>
      </c>
      <c r="O142" s="142"/>
      <c r="P142" s="235">
        <f t="shared" si="11"/>
        <v>0</v>
      </c>
      <c r="Q142" s="235">
        <v>0</v>
      </c>
      <c r="R142" s="235">
        <f t="shared" si="12"/>
        <v>0</v>
      </c>
      <c r="S142" s="235">
        <v>0</v>
      </c>
      <c r="T142" s="236">
        <f t="shared" si="13"/>
        <v>0</v>
      </c>
      <c r="AR142" s="128" t="s">
        <v>382</v>
      </c>
      <c r="AT142" s="128" t="s">
        <v>198</v>
      </c>
      <c r="AU142" s="128" t="s">
        <v>78</v>
      </c>
      <c r="AY142" s="128" t="s">
        <v>196</v>
      </c>
      <c r="BE142" s="237">
        <f t="shared" si="14"/>
        <v>0</v>
      </c>
      <c r="BF142" s="237">
        <f t="shared" si="15"/>
        <v>0</v>
      </c>
      <c r="BG142" s="237">
        <f t="shared" si="16"/>
        <v>0</v>
      </c>
      <c r="BH142" s="237">
        <f t="shared" si="17"/>
        <v>0</v>
      </c>
      <c r="BI142" s="237">
        <f t="shared" si="18"/>
        <v>0</v>
      </c>
      <c r="BJ142" s="128" t="s">
        <v>78</v>
      </c>
      <c r="BK142" s="237">
        <f t="shared" si="19"/>
        <v>0</v>
      </c>
      <c r="BL142" s="128" t="s">
        <v>382</v>
      </c>
      <c r="BM142" s="128" t="s">
        <v>2351</v>
      </c>
    </row>
    <row r="143" spans="2:65" s="140" customFormat="1" ht="16.5" customHeight="1">
      <c r="B143" s="141"/>
      <c r="C143" s="227" t="s">
        <v>416</v>
      </c>
      <c r="D143" s="227" t="s">
        <v>198</v>
      </c>
      <c r="E143" s="228" t="s">
        <v>2352</v>
      </c>
      <c r="F143" s="229" t="s">
        <v>2353</v>
      </c>
      <c r="G143" s="230" t="s">
        <v>1839</v>
      </c>
      <c r="H143" s="32"/>
      <c r="I143" s="26"/>
      <c r="J143" s="232">
        <f t="shared" si="10"/>
        <v>0</v>
      </c>
      <c r="K143" s="229" t="s">
        <v>5</v>
      </c>
      <c r="L143" s="141"/>
      <c r="M143" s="233" t="s">
        <v>5</v>
      </c>
      <c r="N143" s="234" t="s">
        <v>42</v>
      </c>
      <c r="O143" s="142"/>
      <c r="P143" s="235">
        <f t="shared" si="11"/>
        <v>0</v>
      </c>
      <c r="Q143" s="235">
        <v>0</v>
      </c>
      <c r="R143" s="235">
        <f t="shared" si="12"/>
        <v>0</v>
      </c>
      <c r="S143" s="235">
        <v>0</v>
      </c>
      <c r="T143" s="236">
        <f t="shared" si="13"/>
        <v>0</v>
      </c>
      <c r="AR143" s="128" t="s">
        <v>382</v>
      </c>
      <c r="AT143" s="128" t="s">
        <v>198</v>
      </c>
      <c r="AU143" s="128" t="s">
        <v>78</v>
      </c>
      <c r="AY143" s="128" t="s">
        <v>196</v>
      </c>
      <c r="BE143" s="237">
        <f t="shared" si="14"/>
        <v>0</v>
      </c>
      <c r="BF143" s="237">
        <f t="shared" si="15"/>
        <v>0</v>
      </c>
      <c r="BG143" s="237">
        <f t="shared" si="16"/>
        <v>0</v>
      </c>
      <c r="BH143" s="237">
        <f t="shared" si="17"/>
        <v>0</v>
      </c>
      <c r="BI143" s="237">
        <f t="shared" si="18"/>
        <v>0</v>
      </c>
      <c r="BJ143" s="128" t="s">
        <v>78</v>
      </c>
      <c r="BK143" s="237">
        <f t="shared" si="19"/>
        <v>0</v>
      </c>
      <c r="BL143" s="128" t="s">
        <v>382</v>
      </c>
      <c r="BM143" s="128" t="s">
        <v>2354</v>
      </c>
    </row>
    <row r="144" spans="2:63" s="215" customFormat="1" ht="37.35" customHeight="1">
      <c r="B144" s="214"/>
      <c r="D144" s="216" t="s">
        <v>70</v>
      </c>
      <c r="E144" s="217" t="s">
        <v>1488</v>
      </c>
      <c r="F144" s="217" t="s">
        <v>2355</v>
      </c>
      <c r="I144" s="25"/>
      <c r="J144" s="218">
        <f>BK144</f>
        <v>0</v>
      </c>
      <c r="L144" s="214"/>
      <c r="M144" s="219"/>
      <c r="N144" s="220"/>
      <c r="O144" s="220"/>
      <c r="P144" s="221">
        <f>SUM(P145:P189)</f>
        <v>0</v>
      </c>
      <c r="Q144" s="220"/>
      <c r="R144" s="221">
        <f>SUM(R145:R189)</f>
        <v>0</v>
      </c>
      <c r="S144" s="220"/>
      <c r="T144" s="222">
        <f>SUM(T145:T189)</f>
        <v>0</v>
      </c>
      <c r="AR144" s="216" t="s">
        <v>215</v>
      </c>
      <c r="AT144" s="223" t="s">
        <v>70</v>
      </c>
      <c r="AU144" s="223" t="s">
        <v>71</v>
      </c>
      <c r="AY144" s="216" t="s">
        <v>196</v>
      </c>
      <c r="BK144" s="224">
        <f>SUM(BK145:BK189)</f>
        <v>0</v>
      </c>
    </row>
    <row r="145" spans="2:65" s="140" customFormat="1" ht="16.5" customHeight="1">
      <c r="B145" s="141"/>
      <c r="C145" s="227" t="s">
        <v>350</v>
      </c>
      <c r="D145" s="227" t="s">
        <v>198</v>
      </c>
      <c r="E145" s="228" t="s">
        <v>2356</v>
      </c>
      <c r="F145" s="229" t="s">
        <v>2357</v>
      </c>
      <c r="G145" s="230" t="s">
        <v>304</v>
      </c>
      <c r="H145" s="231">
        <v>320</v>
      </c>
      <c r="I145" s="26"/>
      <c r="J145" s="232">
        <f aca="true" t="shared" si="20" ref="J145:J189">ROUND(I145*H145,2)</f>
        <v>0</v>
      </c>
      <c r="K145" s="229" t="s">
        <v>5</v>
      </c>
      <c r="L145" s="141"/>
      <c r="M145" s="233" t="s">
        <v>5</v>
      </c>
      <c r="N145" s="234" t="s">
        <v>42</v>
      </c>
      <c r="O145" s="142"/>
      <c r="P145" s="235">
        <f aca="true" t="shared" si="21" ref="P145:P189">O145*H145</f>
        <v>0</v>
      </c>
      <c r="Q145" s="235">
        <v>0</v>
      </c>
      <c r="R145" s="235">
        <f aca="true" t="shared" si="22" ref="R145:R189">Q145*H145</f>
        <v>0</v>
      </c>
      <c r="S145" s="235">
        <v>0</v>
      </c>
      <c r="T145" s="236">
        <f aca="true" t="shared" si="23" ref="T145:T189">S145*H145</f>
        <v>0</v>
      </c>
      <c r="AR145" s="128" t="s">
        <v>382</v>
      </c>
      <c r="AT145" s="128" t="s">
        <v>198</v>
      </c>
      <c r="AU145" s="128" t="s">
        <v>78</v>
      </c>
      <c r="AY145" s="128" t="s">
        <v>196</v>
      </c>
      <c r="BE145" s="237">
        <f aca="true" t="shared" si="24" ref="BE145:BE189">IF(N145="základní",J145,0)</f>
        <v>0</v>
      </c>
      <c r="BF145" s="237">
        <f aca="true" t="shared" si="25" ref="BF145:BF189">IF(N145="snížená",J145,0)</f>
        <v>0</v>
      </c>
      <c r="BG145" s="237">
        <f aca="true" t="shared" si="26" ref="BG145:BG189">IF(N145="zákl. přenesená",J145,0)</f>
        <v>0</v>
      </c>
      <c r="BH145" s="237">
        <f aca="true" t="shared" si="27" ref="BH145:BH189">IF(N145="sníž. přenesená",J145,0)</f>
        <v>0</v>
      </c>
      <c r="BI145" s="237">
        <f aca="true" t="shared" si="28" ref="BI145:BI189">IF(N145="nulová",J145,0)</f>
        <v>0</v>
      </c>
      <c r="BJ145" s="128" t="s">
        <v>78</v>
      </c>
      <c r="BK145" s="237">
        <f aca="true" t="shared" si="29" ref="BK145:BK189">ROUND(I145*H145,2)</f>
        <v>0</v>
      </c>
      <c r="BL145" s="128" t="s">
        <v>382</v>
      </c>
      <c r="BM145" s="128" t="s">
        <v>455</v>
      </c>
    </row>
    <row r="146" spans="2:65" s="140" customFormat="1" ht="16.5" customHeight="1">
      <c r="B146" s="141"/>
      <c r="C146" s="227" t="s">
        <v>423</v>
      </c>
      <c r="D146" s="227" t="s">
        <v>198</v>
      </c>
      <c r="E146" s="228" t="s">
        <v>2358</v>
      </c>
      <c r="F146" s="229" t="s">
        <v>2359</v>
      </c>
      <c r="G146" s="230" t="s">
        <v>304</v>
      </c>
      <c r="H146" s="231">
        <v>1050</v>
      </c>
      <c r="I146" s="26"/>
      <c r="J146" s="232">
        <f t="shared" si="20"/>
        <v>0</v>
      </c>
      <c r="K146" s="229" t="s">
        <v>5</v>
      </c>
      <c r="L146" s="141"/>
      <c r="M146" s="233" t="s">
        <v>5</v>
      </c>
      <c r="N146" s="234" t="s">
        <v>42</v>
      </c>
      <c r="O146" s="142"/>
      <c r="P146" s="235">
        <f t="shared" si="21"/>
        <v>0</v>
      </c>
      <c r="Q146" s="235">
        <v>0</v>
      </c>
      <c r="R146" s="235">
        <f t="shared" si="22"/>
        <v>0</v>
      </c>
      <c r="S146" s="235">
        <v>0</v>
      </c>
      <c r="T146" s="236">
        <f t="shared" si="23"/>
        <v>0</v>
      </c>
      <c r="AR146" s="128" t="s">
        <v>382</v>
      </c>
      <c r="AT146" s="128" t="s">
        <v>198</v>
      </c>
      <c r="AU146" s="128" t="s">
        <v>78</v>
      </c>
      <c r="AY146" s="128" t="s">
        <v>196</v>
      </c>
      <c r="BE146" s="237">
        <f t="shared" si="24"/>
        <v>0</v>
      </c>
      <c r="BF146" s="237">
        <f t="shared" si="25"/>
        <v>0</v>
      </c>
      <c r="BG146" s="237">
        <f t="shared" si="26"/>
        <v>0</v>
      </c>
      <c r="BH146" s="237">
        <f t="shared" si="27"/>
        <v>0</v>
      </c>
      <c r="BI146" s="237">
        <f t="shared" si="28"/>
        <v>0</v>
      </c>
      <c r="BJ146" s="128" t="s">
        <v>78</v>
      </c>
      <c r="BK146" s="237">
        <f t="shared" si="29"/>
        <v>0</v>
      </c>
      <c r="BL146" s="128" t="s">
        <v>382</v>
      </c>
      <c r="BM146" s="128" t="s">
        <v>461</v>
      </c>
    </row>
    <row r="147" spans="2:65" s="140" customFormat="1" ht="16.5" customHeight="1">
      <c r="B147" s="141"/>
      <c r="C147" s="227" t="s">
        <v>356</v>
      </c>
      <c r="D147" s="227" t="s">
        <v>198</v>
      </c>
      <c r="E147" s="228" t="s">
        <v>2360</v>
      </c>
      <c r="F147" s="229" t="s">
        <v>2361</v>
      </c>
      <c r="G147" s="230" t="s">
        <v>304</v>
      </c>
      <c r="H147" s="231">
        <v>220</v>
      </c>
      <c r="I147" s="26"/>
      <c r="J147" s="232">
        <f t="shared" si="20"/>
        <v>0</v>
      </c>
      <c r="K147" s="229" t="s">
        <v>5</v>
      </c>
      <c r="L147" s="141"/>
      <c r="M147" s="233" t="s">
        <v>5</v>
      </c>
      <c r="N147" s="234" t="s">
        <v>42</v>
      </c>
      <c r="O147" s="142"/>
      <c r="P147" s="235">
        <f t="shared" si="21"/>
        <v>0</v>
      </c>
      <c r="Q147" s="235">
        <v>0</v>
      </c>
      <c r="R147" s="235">
        <f t="shared" si="22"/>
        <v>0</v>
      </c>
      <c r="S147" s="235">
        <v>0</v>
      </c>
      <c r="T147" s="236">
        <f t="shared" si="23"/>
        <v>0</v>
      </c>
      <c r="AR147" s="128" t="s">
        <v>382</v>
      </c>
      <c r="AT147" s="128" t="s">
        <v>198</v>
      </c>
      <c r="AU147" s="128" t="s">
        <v>78</v>
      </c>
      <c r="AY147" s="128" t="s">
        <v>196</v>
      </c>
      <c r="BE147" s="237">
        <f t="shared" si="24"/>
        <v>0</v>
      </c>
      <c r="BF147" s="237">
        <f t="shared" si="25"/>
        <v>0</v>
      </c>
      <c r="BG147" s="237">
        <f t="shared" si="26"/>
        <v>0</v>
      </c>
      <c r="BH147" s="237">
        <f t="shared" si="27"/>
        <v>0</v>
      </c>
      <c r="BI147" s="237">
        <f t="shared" si="28"/>
        <v>0</v>
      </c>
      <c r="BJ147" s="128" t="s">
        <v>78</v>
      </c>
      <c r="BK147" s="237">
        <f t="shared" si="29"/>
        <v>0</v>
      </c>
      <c r="BL147" s="128" t="s">
        <v>382</v>
      </c>
      <c r="BM147" s="128" t="s">
        <v>466</v>
      </c>
    </row>
    <row r="148" spans="2:65" s="140" customFormat="1" ht="16.5" customHeight="1">
      <c r="B148" s="141"/>
      <c r="C148" s="227" t="s">
        <v>431</v>
      </c>
      <c r="D148" s="227" t="s">
        <v>198</v>
      </c>
      <c r="E148" s="228" t="s">
        <v>2362</v>
      </c>
      <c r="F148" s="229" t="s">
        <v>2363</v>
      </c>
      <c r="G148" s="230" t="s">
        <v>304</v>
      </c>
      <c r="H148" s="231">
        <v>95</v>
      </c>
      <c r="I148" s="26"/>
      <c r="J148" s="232">
        <f t="shared" si="20"/>
        <v>0</v>
      </c>
      <c r="K148" s="229" t="s">
        <v>5</v>
      </c>
      <c r="L148" s="141"/>
      <c r="M148" s="233" t="s">
        <v>5</v>
      </c>
      <c r="N148" s="234" t="s">
        <v>42</v>
      </c>
      <c r="O148" s="142"/>
      <c r="P148" s="235">
        <f t="shared" si="21"/>
        <v>0</v>
      </c>
      <c r="Q148" s="235">
        <v>0</v>
      </c>
      <c r="R148" s="235">
        <f t="shared" si="22"/>
        <v>0</v>
      </c>
      <c r="S148" s="235">
        <v>0</v>
      </c>
      <c r="T148" s="236">
        <f t="shared" si="23"/>
        <v>0</v>
      </c>
      <c r="AR148" s="128" t="s">
        <v>382</v>
      </c>
      <c r="AT148" s="128" t="s">
        <v>198</v>
      </c>
      <c r="AU148" s="128" t="s">
        <v>78</v>
      </c>
      <c r="AY148" s="128" t="s">
        <v>196</v>
      </c>
      <c r="BE148" s="237">
        <f t="shared" si="24"/>
        <v>0</v>
      </c>
      <c r="BF148" s="237">
        <f t="shared" si="25"/>
        <v>0</v>
      </c>
      <c r="BG148" s="237">
        <f t="shared" si="26"/>
        <v>0</v>
      </c>
      <c r="BH148" s="237">
        <f t="shared" si="27"/>
        <v>0</v>
      </c>
      <c r="BI148" s="237">
        <f t="shared" si="28"/>
        <v>0</v>
      </c>
      <c r="BJ148" s="128" t="s">
        <v>78</v>
      </c>
      <c r="BK148" s="237">
        <f t="shared" si="29"/>
        <v>0</v>
      </c>
      <c r="BL148" s="128" t="s">
        <v>382</v>
      </c>
      <c r="BM148" s="128" t="s">
        <v>469</v>
      </c>
    </row>
    <row r="149" spans="2:65" s="140" customFormat="1" ht="16.5" customHeight="1">
      <c r="B149" s="141"/>
      <c r="C149" s="227" t="s">
        <v>362</v>
      </c>
      <c r="D149" s="227" t="s">
        <v>198</v>
      </c>
      <c r="E149" s="228" t="s">
        <v>2364</v>
      </c>
      <c r="F149" s="229" t="s">
        <v>2365</v>
      </c>
      <c r="G149" s="230" t="s">
        <v>304</v>
      </c>
      <c r="H149" s="231">
        <v>1180</v>
      </c>
      <c r="I149" s="26"/>
      <c r="J149" s="232">
        <f t="shared" si="20"/>
        <v>0</v>
      </c>
      <c r="K149" s="229" t="s">
        <v>5</v>
      </c>
      <c r="L149" s="141"/>
      <c r="M149" s="233" t="s">
        <v>5</v>
      </c>
      <c r="N149" s="234" t="s">
        <v>42</v>
      </c>
      <c r="O149" s="142"/>
      <c r="P149" s="235">
        <f t="shared" si="21"/>
        <v>0</v>
      </c>
      <c r="Q149" s="235">
        <v>0</v>
      </c>
      <c r="R149" s="235">
        <f t="shared" si="22"/>
        <v>0</v>
      </c>
      <c r="S149" s="235">
        <v>0</v>
      </c>
      <c r="T149" s="236">
        <f t="shared" si="23"/>
        <v>0</v>
      </c>
      <c r="AR149" s="128" t="s">
        <v>382</v>
      </c>
      <c r="AT149" s="128" t="s">
        <v>198</v>
      </c>
      <c r="AU149" s="128" t="s">
        <v>78</v>
      </c>
      <c r="AY149" s="128" t="s">
        <v>196</v>
      </c>
      <c r="BE149" s="237">
        <f t="shared" si="24"/>
        <v>0</v>
      </c>
      <c r="BF149" s="237">
        <f t="shared" si="25"/>
        <v>0</v>
      </c>
      <c r="BG149" s="237">
        <f t="shared" si="26"/>
        <v>0</v>
      </c>
      <c r="BH149" s="237">
        <f t="shared" si="27"/>
        <v>0</v>
      </c>
      <c r="BI149" s="237">
        <f t="shared" si="28"/>
        <v>0</v>
      </c>
      <c r="BJ149" s="128" t="s">
        <v>78</v>
      </c>
      <c r="BK149" s="237">
        <f t="shared" si="29"/>
        <v>0</v>
      </c>
      <c r="BL149" s="128" t="s">
        <v>382</v>
      </c>
      <c r="BM149" s="128" t="s">
        <v>473</v>
      </c>
    </row>
    <row r="150" spans="2:65" s="140" customFormat="1" ht="16.5" customHeight="1">
      <c r="B150" s="141"/>
      <c r="C150" s="227" t="s">
        <v>441</v>
      </c>
      <c r="D150" s="227" t="s">
        <v>198</v>
      </c>
      <c r="E150" s="228" t="s">
        <v>2366</v>
      </c>
      <c r="F150" s="229" t="s">
        <v>2367</v>
      </c>
      <c r="G150" s="230" t="s">
        <v>304</v>
      </c>
      <c r="H150" s="231">
        <v>75</v>
      </c>
      <c r="I150" s="26"/>
      <c r="J150" s="232">
        <f t="shared" si="20"/>
        <v>0</v>
      </c>
      <c r="K150" s="229" t="s">
        <v>5</v>
      </c>
      <c r="L150" s="141"/>
      <c r="M150" s="233" t="s">
        <v>5</v>
      </c>
      <c r="N150" s="234" t="s">
        <v>42</v>
      </c>
      <c r="O150" s="142"/>
      <c r="P150" s="235">
        <f t="shared" si="21"/>
        <v>0</v>
      </c>
      <c r="Q150" s="235">
        <v>0</v>
      </c>
      <c r="R150" s="235">
        <f t="shared" si="22"/>
        <v>0</v>
      </c>
      <c r="S150" s="235">
        <v>0</v>
      </c>
      <c r="T150" s="236">
        <f t="shared" si="23"/>
        <v>0</v>
      </c>
      <c r="AR150" s="128" t="s">
        <v>382</v>
      </c>
      <c r="AT150" s="128" t="s">
        <v>198</v>
      </c>
      <c r="AU150" s="128" t="s">
        <v>78</v>
      </c>
      <c r="AY150" s="128" t="s">
        <v>196</v>
      </c>
      <c r="BE150" s="237">
        <f t="shared" si="24"/>
        <v>0</v>
      </c>
      <c r="BF150" s="237">
        <f t="shared" si="25"/>
        <v>0</v>
      </c>
      <c r="BG150" s="237">
        <f t="shared" si="26"/>
        <v>0</v>
      </c>
      <c r="BH150" s="237">
        <f t="shared" si="27"/>
        <v>0</v>
      </c>
      <c r="BI150" s="237">
        <f t="shared" si="28"/>
        <v>0</v>
      </c>
      <c r="BJ150" s="128" t="s">
        <v>78</v>
      </c>
      <c r="BK150" s="237">
        <f t="shared" si="29"/>
        <v>0</v>
      </c>
      <c r="BL150" s="128" t="s">
        <v>382</v>
      </c>
      <c r="BM150" s="128" t="s">
        <v>476</v>
      </c>
    </row>
    <row r="151" spans="2:65" s="140" customFormat="1" ht="16.5" customHeight="1">
      <c r="B151" s="141"/>
      <c r="C151" s="227" t="s">
        <v>367</v>
      </c>
      <c r="D151" s="227" t="s">
        <v>198</v>
      </c>
      <c r="E151" s="228" t="s">
        <v>2368</v>
      </c>
      <c r="F151" s="229" t="s">
        <v>2369</v>
      </c>
      <c r="G151" s="230" t="s">
        <v>304</v>
      </c>
      <c r="H151" s="231">
        <v>30</v>
      </c>
      <c r="I151" s="26"/>
      <c r="J151" s="232">
        <f t="shared" si="20"/>
        <v>0</v>
      </c>
      <c r="K151" s="229" t="s">
        <v>5</v>
      </c>
      <c r="L151" s="141"/>
      <c r="M151" s="233" t="s">
        <v>5</v>
      </c>
      <c r="N151" s="234" t="s">
        <v>42</v>
      </c>
      <c r="O151" s="142"/>
      <c r="P151" s="235">
        <f t="shared" si="21"/>
        <v>0</v>
      </c>
      <c r="Q151" s="235">
        <v>0</v>
      </c>
      <c r="R151" s="235">
        <f t="shared" si="22"/>
        <v>0</v>
      </c>
      <c r="S151" s="235">
        <v>0</v>
      </c>
      <c r="T151" s="236">
        <f t="shared" si="23"/>
        <v>0</v>
      </c>
      <c r="AR151" s="128" t="s">
        <v>382</v>
      </c>
      <c r="AT151" s="128" t="s">
        <v>198</v>
      </c>
      <c r="AU151" s="128" t="s">
        <v>78</v>
      </c>
      <c r="AY151" s="128" t="s">
        <v>196</v>
      </c>
      <c r="BE151" s="237">
        <f t="shared" si="24"/>
        <v>0</v>
      </c>
      <c r="BF151" s="237">
        <f t="shared" si="25"/>
        <v>0</v>
      </c>
      <c r="BG151" s="237">
        <f t="shared" si="26"/>
        <v>0</v>
      </c>
      <c r="BH151" s="237">
        <f t="shared" si="27"/>
        <v>0</v>
      </c>
      <c r="BI151" s="237">
        <f t="shared" si="28"/>
        <v>0</v>
      </c>
      <c r="BJ151" s="128" t="s">
        <v>78</v>
      </c>
      <c r="BK151" s="237">
        <f t="shared" si="29"/>
        <v>0</v>
      </c>
      <c r="BL151" s="128" t="s">
        <v>382</v>
      </c>
      <c r="BM151" s="128" t="s">
        <v>480</v>
      </c>
    </row>
    <row r="152" spans="2:65" s="140" customFormat="1" ht="16.5" customHeight="1">
      <c r="B152" s="141"/>
      <c r="C152" s="227" t="s">
        <v>452</v>
      </c>
      <c r="D152" s="227" t="s">
        <v>198</v>
      </c>
      <c r="E152" s="228" t="s">
        <v>2370</v>
      </c>
      <c r="F152" s="229" t="s">
        <v>2371</v>
      </c>
      <c r="G152" s="230" t="s">
        <v>304</v>
      </c>
      <c r="H152" s="231">
        <v>90</v>
      </c>
      <c r="I152" s="26"/>
      <c r="J152" s="232">
        <f t="shared" si="20"/>
        <v>0</v>
      </c>
      <c r="K152" s="229" t="s">
        <v>5</v>
      </c>
      <c r="L152" s="141"/>
      <c r="M152" s="233" t="s">
        <v>5</v>
      </c>
      <c r="N152" s="234" t="s">
        <v>42</v>
      </c>
      <c r="O152" s="142"/>
      <c r="P152" s="235">
        <f t="shared" si="21"/>
        <v>0</v>
      </c>
      <c r="Q152" s="235">
        <v>0</v>
      </c>
      <c r="R152" s="235">
        <f t="shared" si="22"/>
        <v>0</v>
      </c>
      <c r="S152" s="235">
        <v>0</v>
      </c>
      <c r="T152" s="236">
        <f t="shared" si="23"/>
        <v>0</v>
      </c>
      <c r="AR152" s="128" t="s">
        <v>382</v>
      </c>
      <c r="AT152" s="128" t="s">
        <v>198</v>
      </c>
      <c r="AU152" s="128" t="s">
        <v>78</v>
      </c>
      <c r="AY152" s="128" t="s">
        <v>196</v>
      </c>
      <c r="BE152" s="237">
        <f t="shared" si="24"/>
        <v>0</v>
      </c>
      <c r="BF152" s="237">
        <f t="shared" si="25"/>
        <v>0</v>
      </c>
      <c r="BG152" s="237">
        <f t="shared" si="26"/>
        <v>0</v>
      </c>
      <c r="BH152" s="237">
        <f t="shared" si="27"/>
        <v>0</v>
      </c>
      <c r="BI152" s="237">
        <f t="shared" si="28"/>
        <v>0</v>
      </c>
      <c r="BJ152" s="128" t="s">
        <v>78</v>
      </c>
      <c r="BK152" s="237">
        <f t="shared" si="29"/>
        <v>0</v>
      </c>
      <c r="BL152" s="128" t="s">
        <v>382</v>
      </c>
      <c r="BM152" s="128" t="s">
        <v>484</v>
      </c>
    </row>
    <row r="153" spans="2:65" s="140" customFormat="1" ht="16.5" customHeight="1">
      <c r="B153" s="141"/>
      <c r="C153" s="227" t="s">
        <v>371</v>
      </c>
      <c r="D153" s="227" t="s">
        <v>198</v>
      </c>
      <c r="E153" s="228" t="s">
        <v>2372</v>
      </c>
      <c r="F153" s="229" t="s">
        <v>2373</v>
      </c>
      <c r="G153" s="230" t="s">
        <v>304</v>
      </c>
      <c r="H153" s="231">
        <v>65</v>
      </c>
      <c r="I153" s="26"/>
      <c r="J153" s="232">
        <f t="shared" si="20"/>
        <v>0</v>
      </c>
      <c r="K153" s="229" t="s">
        <v>5</v>
      </c>
      <c r="L153" s="141"/>
      <c r="M153" s="233" t="s">
        <v>5</v>
      </c>
      <c r="N153" s="234" t="s">
        <v>42</v>
      </c>
      <c r="O153" s="142"/>
      <c r="P153" s="235">
        <f t="shared" si="21"/>
        <v>0</v>
      </c>
      <c r="Q153" s="235">
        <v>0</v>
      </c>
      <c r="R153" s="235">
        <f t="shared" si="22"/>
        <v>0</v>
      </c>
      <c r="S153" s="235">
        <v>0</v>
      </c>
      <c r="T153" s="236">
        <f t="shared" si="23"/>
        <v>0</v>
      </c>
      <c r="AR153" s="128" t="s">
        <v>382</v>
      </c>
      <c r="AT153" s="128" t="s">
        <v>198</v>
      </c>
      <c r="AU153" s="128" t="s">
        <v>78</v>
      </c>
      <c r="AY153" s="128" t="s">
        <v>196</v>
      </c>
      <c r="BE153" s="237">
        <f t="shared" si="24"/>
        <v>0</v>
      </c>
      <c r="BF153" s="237">
        <f t="shared" si="25"/>
        <v>0</v>
      </c>
      <c r="BG153" s="237">
        <f t="shared" si="26"/>
        <v>0</v>
      </c>
      <c r="BH153" s="237">
        <f t="shared" si="27"/>
        <v>0</v>
      </c>
      <c r="BI153" s="237">
        <f t="shared" si="28"/>
        <v>0</v>
      </c>
      <c r="BJ153" s="128" t="s">
        <v>78</v>
      </c>
      <c r="BK153" s="237">
        <f t="shared" si="29"/>
        <v>0</v>
      </c>
      <c r="BL153" s="128" t="s">
        <v>382</v>
      </c>
      <c r="BM153" s="128" t="s">
        <v>488</v>
      </c>
    </row>
    <row r="154" spans="2:65" s="140" customFormat="1" ht="16.5" customHeight="1">
      <c r="B154" s="141"/>
      <c r="C154" s="227" t="s">
        <v>463</v>
      </c>
      <c r="D154" s="227" t="s">
        <v>198</v>
      </c>
      <c r="E154" s="228" t="s">
        <v>2374</v>
      </c>
      <c r="F154" s="229" t="s">
        <v>2375</v>
      </c>
      <c r="G154" s="230" t="s">
        <v>304</v>
      </c>
      <c r="H154" s="231">
        <v>35</v>
      </c>
      <c r="I154" s="26"/>
      <c r="J154" s="232">
        <f t="shared" si="20"/>
        <v>0</v>
      </c>
      <c r="K154" s="229" t="s">
        <v>5</v>
      </c>
      <c r="L154" s="141"/>
      <c r="M154" s="233" t="s">
        <v>5</v>
      </c>
      <c r="N154" s="234" t="s">
        <v>42</v>
      </c>
      <c r="O154" s="142"/>
      <c r="P154" s="235">
        <f t="shared" si="21"/>
        <v>0</v>
      </c>
      <c r="Q154" s="235">
        <v>0</v>
      </c>
      <c r="R154" s="235">
        <f t="shared" si="22"/>
        <v>0</v>
      </c>
      <c r="S154" s="235">
        <v>0</v>
      </c>
      <c r="T154" s="236">
        <f t="shared" si="23"/>
        <v>0</v>
      </c>
      <c r="AR154" s="128" t="s">
        <v>382</v>
      </c>
      <c r="AT154" s="128" t="s">
        <v>198</v>
      </c>
      <c r="AU154" s="128" t="s">
        <v>78</v>
      </c>
      <c r="AY154" s="128" t="s">
        <v>196</v>
      </c>
      <c r="BE154" s="237">
        <f t="shared" si="24"/>
        <v>0</v>
      </c>
      <c r="BF154" s="237">
        <f t="shared" si="25"/>
        <v>0</v>
      </c>
      <c r="BG154" s="237">
        <f t="shared" si="26"/>
        <v>0</v>
      </c>
      <c r="BH154" s="237">
        <f t="shared" si="27"/>
        <v>0</v>
      </c>
      <c r="BI154" s="237">
        <f t="shared" si="28"/>
        <v>0</v>
      </c>
      <c r="BJ154" s="128" t="s">
        <v>78</v>
      </c>
      <c r="BK154" s="237">
        <f t="shared" si="29"/>
        <v>0</v>
      </c>
      <c r="BL154" s="128" t="s">
        <v>382</v>
      </c>
      <c r="BM154" s="128" t="s">
        <v>492</v>
      </c>
    </row>
    <row r="155" spans="2:65" s="140" customFormat="1" ht="16.5" customHeight="1">
      <c r="B155" s="141"/>
      <c r="C155" s="227" t="s">
        <v>375</v>
      </c>
      <c r="D155" s="227" t="s">
        <v>198</v>
      </c>
      <c r="E155" s="228" t="s">
        <v>2376</v>
      </c>
      <c r="F155" s="229" t="s">
        <v>2377</v>
      </c>
      <c r="G155" s="230" t="s">
        <v>304</v>
      </c>
      <c r="H155" s="231">
        <v>30</v>
      </c>
      <c r="I155" s="26"/>
      <c r="J155" s="232">
        <f t="shared" si="20"/>
        <v>0</v>
      </c>
      <c r="K155" s="229" t="s">
        <v>5</v>
      </c>
      <c r="L155" s="141"/>
      <c r="M155" s="233" t="s">
        <v>5</v>
      </c>
      <c r="N155" s="234" t="s">
        <v>42</v>
      </c>
      <c r="O155" s="142"/>
      <c r="P155" s="235">
        <f t="shared" si="21"/>
        <v>0</v>
      </c>
      <c r="Q155" s="235">
        <v>0</v>
      </c>
      <c r="R155" s="235">
        <f t="shared" si="22"/>
        <v>0</v>
      </c>
      <c r="S155" s="235">
        <v>0</v>
      </c>
      <c r="T155" s="236">
        <f t="shared" si="23"/>
        <v>0</v>
      </c>
      <c r="AR155" s="128" t="s">
        <v>382</v>
      </c>
      <c r="AT155" s="128" t="s">
        <v>198</v>
      </c>
      <c r="AU155" s="128" t="s">
        <v>78</v>
      </c>
      <c r="AY155" s="128" t="s">
        <v>196</v>
      </c>
      <c r="BE155" s="237">
        <f t="shared" si="24"/>
        <v>0</v>
      </c>
      <c r="BF155" s="237">
        <f t="shared" si="25"/>
        <v>0</v>
      </c>
      <c r="BG155" s="237">
        <f t="shared" si="26"/>
        <v>0</v>
      </c>
      <c r="BH155" s="237">
        <f t="shared" si="27"/>
        <v>0</v>
      </c>
      <c r="BI155" s="237">
        <f t="shared" si="28"/>
        <v>0</v>
      </c>
      <c r="BJ155" s="128" t="s">
        <v>78</v>
      </c>
      <c r="BK155" s="237">
        <f t="shared" si="29"/>
        <v>0</v>
      </c>
      <c r="BL155" s="128" t="s">
        <v>382</v>
      </c>
      <c r="BM155" s="128" t="s">
        <v>496</v>
      </c>
    </row>
    <row r="156" spans="2:65" s="140" customFormat="1" ht="16.5" customHeight="1">
      <c r="B156" s="141"/>
      <c r="C156" s="227" t="s">
        <v>470</v>
      </c>
      <c r="D156" s="227" t="s">
        <v>198</v>
      </c>
      <c r="E156" s="228" t="s">
        <v>2378</v>
      </c>
      <c r="F156" s="229" t="s">
        <v>2379</v>
      </c>
      <c r="G156" s="230" t="s">
        <v>304</v>
      </c>
      <c r="H156" s="231">
        <v>105</v>
      </c>
      <c r="I156" s="26"/>
      <c r="J156" s="232">
        <f t="shared" si="20"/>
        <v>0</v>
      </c>
      <c r="K156" s="229" t="s">
        <v>5</v>
      </c>
      <c r="L156" s="141"/>
      <c r="M156" s="233" t="s">
        <v>5</v>
      </c>
      <c r="N156" s="234" t="s">
        <v>42</v>
      </c>
      <c r="O156" s="142"/>
      <c r="P156" s="235">
        <f t="shared" si="21"/>
        <v>0</v>
      </c>
      <c r="Q156" s="235">
        <v>0</v>
      </c>
      <c r="R156" s="235">
        <f t="shared" si="22"/>
        <v>0</v>
      </c>
      <c r="S156" s="235">
        <v>0</v>
      </c>
      <c r="T156" s="236">
        <f t="shared" si="23"/>
        <v>0</v>
      </c>
      <c r="AR156" s="128" t="s">
        <v>382</v>
      </c>
      <c r="AT156" s="128" t="s">
        <v>198</v>
      </c>
      <c r="AU156" s="128" t="s">
        <v>78</v>
      </c>
      <c r="AY156" s="128" t="s">
        <v>196</v>
      </c>
      <c r="BE156" s="237">
        <f t="shared" si="24"/>
        <v>0</v>
      </c>
      <c r="BF156" s="237">
        <f t="shared" si="25"/>
        <v>0</v>
      </c>
      <c r="BG156" s="237">
        <f t="shared" si="26"/>
        <v>0</v>
      </c>
      <c r="BH156" s="237">
        <f t="shared" si="27"/>
        <v>0</v>
      </c>
      <c r="BI156" s="237">
        <f t="shared" si="28"/>
        <v>0</v>
      </c>
      <c r="BJ156" s="128" t="s">
        <v>78</v>
      </c>
      <c r="BK156" s="237">
        <f t="shared" si="29"/>
        <v>0</v>
      </c>
      <c r="BL156" s="128" t="s">
        <v>382</v>
      </c>
      <c r="BM156" s="128" t="s">
        <v>499</v>
      </c>
    </row>
    <row r="157" spans="2:65" s="140" customFormat="1" ht="16.5" customHeight="1">
      <c r="B157" s="141"/>
      <c r="C157" s="227" t="s">
        <v>378</v>
      </c>
      <c r="D157" s="227" t="s">
        <v>198</v>
      </c>
      <c r="E157" s="228" t="s">
        <v>2380</v>
      </c>
      <c r="F157" s="229" t="s">
        <v>2381</v>
      </c>
      <c r="G157" s="230" t="s">
        <v>304</v>
      </c>
      <c r="H157" s="231">
        <v>2750</v>
      </c>
      <c r="I157" s="26"/>
      <c r="J157" s="232">
        <f t="shared" si="20"/>
        <v>0</v>
      </c>
      <c r="K157" s="229" t="s">
        <v>5</v>
      </c>
      <c r="L157" s="141"/>
      <c r="M157" s="233" t="s">
        <v>5</v>
      </c>
      <c r="N157" s="234" t="s">
        <v>42</v>
      </c>
      <c r="O157" s="142"/>
      <c r="P157" s="235">
        <f t="shared" si="21"/>
        <v>0</v>
      </c>
      <c r="Q157" s="235">
        <v>0</v>
      </c>
      <c r="R157" s="235">
        <f t="shared" si="22"/>
        <v>0</v>
      </c>
      <c r="S157" s="235">
        <v>0</v>
      </c>
      <c r="T157" s="236">
        <f t="shared" si="23"/>
        <v>0</v>
      </c>
      <c r="AR157" s="128" t="s">
        <v>382</v>
      </c>
      <c r="AT157" s="128" t="s">
        <v>198</v>
      </c>
      <c r="AU157" s="128" t="s">
        <v>78</v>
      </c>
      <c r="AY157" s="128" t="s">
        <v>196</v>
      </c>
      <c r="BE157" s="237">
        <f t="shared" si="24"/>
        <v>0</v>
      </c>
      <c r="BF157" s="237">
        <f t="shared" si="25"/>
        <v>0</v>
      </c>
      <c r="BG157" s="237">
        <f t="shared" si="26"/>
        <v>0</v>
      </c>
      <c r="BH157" s="237">
        <f t="shared" si="27"/>
        <v>0</v>
      </c>
      <c r="BI157" s="237">
        <f t="shared" si="28"/>
        <v>0</v>
      </c>
      <c r="BJ157" s="128" t="s">
        <v>78</v>
      </c>
      <c r="BK157" s="237">
        <f t="shared" si="29"/>
        <v>0</v>
      </c>
      <c r="BL157" s="128" t="s">
        <v>382</v>
      </c>
      <c r="BM157" s="128" t="s">
        <v>504</v>
      </c>
    </row>
    <row r="158" spans="2:65" s="140" customFormat="1" ht="16.5" customHeight="1">
      <c r="B158" s="141"/>
      <c r="C158" s="227" t="s">
        <v>477</v>
      </c>
      <c r="D158" s="227" t="s">
        <v>198</v>
      </c>
      <c r="E158" s="228" t="s">
        <v>2382</v>
      </c>
      <c r="F158" s="229" t="s">
        <v>2383</v>
      </c>
      <c r="G158" s="230" t="s">
        <v>304</v>
      </c>
      <c r="H158" s="231">
        <v>45</v>
      </c>
      <c r="I158" s="26"/>
      <c r="J158" s="232">
        <f t="shared" si="20"/>
        <v>0</v>
      </c>
      <c r="K158" s="229" t="s">
        <v>5</v>
      </c>
      <c r="L158" s="141"/>
      <c r="M158" s="233" t="s">
        <v>5</v>
      </c>
      <c r="N158" s="234" t="s">
        <v>42</v>
      </c>
      <c r="O158" s="142"/>
      <c r="P158" s="235">
        <f t="shared" si="21"/>
        <v>0</v>
      </c>
      <c r="Q158" s="235">
        <v>0</v>
      </c>
      <c r="R158" s="235">
        <f t="shared" si="22"/>
        <v>0</v>
      </c>
      <c r="S158" s="235">
        <v>0</v>
      </c>
      <c r="T158" s="236">
        <f t="shared" si="23"/>
        <v>0</v>
      </c>
      <c r="AR158" s="128" t="s">
        <v>382</v>
      </c>
      <c r="AT158" s="128" t="s">
        <v>198</v>
      </c>
      <c r="AU158" s="128" t="s">
        <v>78</v>
      </c>
      <c r="AY158" s="128" t="s">
        <v>196</v>
      </c>
      <c r="BE158" s="237">
        <f t="shared" si="24"/>
        <v>0</v>
      </c>
      <c r="BF158" s="237">
        <f t="shared" si="25"/>
        <v>0</v>
      </c>
      <c r="BG158" s="237">
        <f t="shared" si="26"/>
        <v>0</v>
      </c>
      <c r="BH158" s="237">
        <f t="shared" si="27"/>
        <v>0</v>
      </c>
      <c r="BI158" s="237">
        <f t="shared" si="28"/>
        <v>0</v>
      </c>
      <c r="BJ158" s="128" t="s">
        <v>78</v>
      </c>
      <c r="BK158" s="237">
        <f t="shared" si="29"/>
        <v>0</v>
      </c>
      <c r="BL158" s="128" t="s">
        <v>382</v>
      </c>
      <c r="BM158" s="128" t="s">
        <v>508</v>
      </c>
    </row>
    <row r="159" spans="2:65" s="140" customFormat="1" ht="16.5" customHeight="1">
      <c r="B159" s="141"/>
      <c r="C159" s="227" t="s">
        <v>382</v>
      </c>
      <c r="D159" s="227" t="s">
        <v>198</v>
      </c>
      <c r="E159" s="228" t="s">
        <v>2384</v>
      </c>
      <c r="F159" s="229" t="s">
        <v>2385</v>
      </c>
      <c r="G159" s="230" t="s">
        <v>304</v>
      </c>
      <c r="H159" s="231">
        <v>90</v>
      </c>
      <c r="I159" s="26"/>
      <c r="J159" s="232">
        <f t="shared" si="20"/>
        <v>0</v>
      </c>
      <c r="K159" s="229" t="s">
        <v>5</v>
      </c>
      <c r="L159" s="141"/>
      <c r="M159" s="233" t="s">
        <v>5</v>
      </c>
      <c r="N159" s="234" t="s">
        <v>42</v>
      </c>
      <c r="O159" s="142"/>
      <c r="P159" s="235">
        <f t="shared" si="21"/>
        <v>0</v>
      </c>
      <c r="Q159" s="235">
        <v>0</v>
      </c>
      <c r="R159" s="235">
        <f t="shared" si="22"/>
        <v>0</v>
      </c>
      <c r="S159" s="235">
        <v>0</v>
      </c>
      <c r="T159" s="236">
        <f t="shared" si="23"/>
        <v>0</v>
      </c>
      <c r="AR159" s="128" t="s">
        <v>382</v>
      </c>
      <c r="AT159" s="128" t="s">
        <v>198</v>
      </c>
      <c r="AU159" s="128" t="s">
        <v>78</v>
      </c>
      <c r="AY159" s="128" t="s">
        <v>196</v>
      </c>
      <c r="BE159" s="237">
        <f t="shared" si="24"/>
        <v>0</v>
      </c>
      <c r="BF159" s="237">
        <f t="shared" si="25"/>
        <v>0</v>
      </c>
      <c r="BG159" s="237">
        <f t="shared" si="26"/>
        <v>0</v>
      </c>
      <c r="BH159" s="237">
        <f t="shared" si="27"/>
        <v>0</v>
      </c>
      <c r="BI159" s="237">
        <f t="shared" si="28"/>
        <v>0</v>
      </c>
      <c r="BJ159" s="128" t="s">
        <v>78</v>
      </c>
      <c r="BK159" s="237">
        <f t="shared" si="29"/>
        <v>0</v>
      </c>
      <c r="BL159" s="128" t="s">
        <v>382</v>
      </c>
      <c r="BM159" s="128" t="s">
        <v>514</v>
      </c>
    </row>
    <row r="160" spans="2:65" s="140" customFormat="1" ht="16.5" customHeight="1">
      <c r="B160" s="141"/>
      <c r="C160" s="227" t="s">
        <v>485</v>
      </c>
      <c r="D160" s="227" t="s">
        <v>198</v>
      </c>
      <c r="E160" s="228" t="s">
        <v>2386</v>
      </c>
      <c r="F160" s="229" t="s">
        <v>2286</v>
      </c>
      <c r="G160" s="230" t="s">
        <v>304</v>
      </c>
      <c r="H160" s="231">
        <v>190</v>
      </c>
      <c r="I160" s="26"/>
      <c r="J160" s="232">
        <f t="shared" si="20"/>
        <v>0</v>
      </c>
      <c r="K160" s="229" t="s">
        <v>5</v>
      </c>
      <c r="L160" s="141"/>
      <c r="M160" s="233" t="s">
        <v>5</v>
      </c>
      <c r="N160" s="234" t="s">
        <v>42</v>
      </c>
      <c r="O160" s="142"/>
      <c r="P160" s="235">
        <f t="shared" si="21"/>
        <v>0</v>
      </c>
      <c r="Q160" s="235">
        <v>0</v>
      </c>
      <c r="R160" s="235">
        <f t="shared" si="22"/>
        <v>0</v>
      </c>
      <c r="S160" s="235">
        <v>0</v>
      </c>
      <c r="T160" s="236">
        <f t="shared" si="23"/>
        <v>0</v>
      </c>
      <c r="AR160" s="128" t="s">
        <v>382</v>
      </c>
      <c r="AT160" s="128" t="s">
        <v>198</v>
      </c>
      <c r="AU160" s="128" t="s">
        <v>78</v>
      </c>
      <c r="AY160" s="128" t="s">
        <v>196</v>
      </c>
      <c r="BE160" s="237">
        <f t="shared" si="24"/>
        <v>0</v>
      </c>
      <c r="BF160" s="237">
        <f t="shared" si="25"/>
        <v>0</v>
      </c>
      <c r="BG160" s="237">
        <f t="shared" si="26"/>
        <v>0</v>
      </c>
      <c r="BH160" s="237">
        <f t="shared" si="27"/>
        <v>0</v>
      </c>
      <c r="BI160" s="237">
        <f t="shared" si="28"/>
        <v>0</v>
      </c>
      <c r="BJ160" s="128" t="s">
        <v>78</v>
      </c>
      <c r="BK160" s="237">
        <f t="shared" si="29"/>
        <v>0</v>
      </c>
      <c r="BL160" s="128" t="s">
        <v>382</v>
      </c>
      <c r="BM160" s="128" t="s">
        <v>518</v>
      </c>
    </row>
    <row r="161" spans="2:65" s="140" customFormat="1" ht="16.5" customHeight="1">
      <c r="B161" s="141"/>
      <c r="C161" s="227" t="s">
        <v>385</v>
      </c>
      <c r="D161" s="227" t="s">
        <v>198</v>
      </c>
      <c r="E161" s="228" t="s">
        <v>2387</v>
      </c>
      <c r="F161" s="229" t="s">
        <v>2388</v>
      </c>
      <c r="G161" s="230" t="s">
        <v>2115</v>
      </c>
      <c r="H161" s="231">
        <v>23</v>
      </c>
      <c r="I161" s="26"/>
      <c r="J161" s="232">
        <f t="shared" si="20"/>
        <v>0</v>
      </c>
      <c r="K161" s="229" t="s">
        <v>5</v>
      </c>
      <c r="L161" s="141"/>
      <c r="M161" s="233" t="s">
        <v>5</v>
      </c>
      <c r="N161" s="234" t="s">
        <v>42</v>
      </c>
      <c r="O161" s="142"/>
      <c r="P161" s="235">
        <f t="shared" si="21"/>
        <v>0</v>
      </c>
      <c r="Q161" s="235">
        <v>0</v>
      </c>
      <c r="R161" s="235">
        <f t="shared" si="22"/>
        <v>0</v>
      </c>
      <c r="S161" s="235">
        <v>0</v>
      </c>
      <c r="T161" s="236">
        <f t="shared" si="23"/>
        <v>0</v>
      </c>
      <c r="AR161" s="128" t="s">
        <v>382</v>
      </c>
      <c r="AT161" s="128" t="s">
        <v>198</v>
      </c>
      <c r="AU161" s="128" t="s">
        <v>78</v>
      </c>
      <c r="AY161" s="128" t="s">
        <v>196</v>
      </c>
      <c r="BE161" s="237">
        <f t="shared" si="24"/>
        <v>0</v>
      </c>
      <c r="BF161" s="237">
        <f t="shared" si="25"/>
        <v>0</v>
      </c>
      <c r="BG161" s="237">
        <f t="shared" si="26"/>
        <v>0</v>
      </c>
      <c r="BH161" s="237">
        <f t="shared" si="27"/>
        <v>0</v>
      </c>
      <c r="BI161" s="237">
        <f t="shared" si="28"/>
        <v>0</v>
      </c>
      <c r="BJ161" s="128" t="s">
        <v>78</v>
      </c>
      <c r="BK161" s="237">
        <f t="shared" si="29"/>
        <v>0</v>
      </c>
      <c r="BL161" s="128" t="s">
        <v>382</v>
      </c>
      <c r="BM161" s="128" t="s">
        <v>522</v>
      </c>
    </row>
    <row r="162" spans="2:65" s="140" customFormat="1" ht="16.5" customHeight="1">
      <c r="B162" s="141"/>
      <c r="C162" s="227" t="s">
        <v>493</v>
      </c>
      <c r="D162" s="227" t="s">
        <v>198</v>
      </c>
      <c r="E162" s="228" t="s">
        <v>2389</v>
      </c>
      <c r="F162" s="229" t="s">
        <v>2390</v>
      </c>
      <c r="G162" s="230" t="s">
        <v>2115</v>
      </c>
      <c r="H162" s="231">
        <v>2</v>
      </c>
      <c r="I162" s="26"/>
      <c r="J162" s="232">
        <f t="shared" si="20"/>
        <v>0</v>
      </c>
      <c r="K162" s="229" t="s">
        <v>5</v>
      </c>
      <c r="L162" s="141"/>
      <c r="M162" s="233" t="s">
        <v>5</v>
      </c>
      <c r="N162" s="234" t="s">
        <v>42</v>
      </c>
      <c r="O162" s="142"/>
      <c r="P162" s="235">
        <f t="shared" si="21"/>
        <v>0</v>
      </c>
      <c r="Q162" s="235">
        <v>0</v>
      </c>
      <c r="R162" s="235">
        <f t="shared" si="22"/>
        <v>0</v>
      </c>
      <c r="S162" s="235">
        <v>0</v>
      </c>
      <c r="T162" s="236">
        <f t="shared" si="23"/>
        <v>0</v>
      </c>
      <c r="AR162" s="128" t="s">
        <v>382</v>
      </c>
      <c r="AT162" s="128" t="s">
        <v>198</v>
      </c>
      <c r="AU162" s="128" t="s">
        <v>78</v>
      </c>
      <c r="AY162" s="128" t="s">
        <v>196</v>
      </c>
      <c r="BE162" s="237">
        <f t="shared" si="24"/>
        <v>0</v>
      </c>
      <c r="BF162" s="237">
        <f t="shared" si="25"/>
        <v>0</v>
      </c>
      <c r="BG162" s="237">
        <f t="shared" si="26"/>
        <v>0</v>
      </c>
      <c r="BH162" s="237">
        <f t="shared" si="27"/>
        <v>0</v>
      </c>
      <c r="BI162" s="237">
        <f t="shared" si="28"/>
        <v>0</v>
      </c>
      <c r="BJ162" s="128" t="s">
        <v>78</v>
      </c>
      <c r="BK162" s="237">
        <f t="shared" si="29"/>
        <v>0</v>
      </c>
      <c r="BL162" s="128" t="s">
        <v>382</v>
      </c>
      <c r="BM162" s="128" t="s">
        <v>528</v>
      </c>
    </row>
    <row r="163" spans="2:65" s="140" customFormat="1" ht="16.5" customHeight="1">
      <c r="B163" s="141"/>
      <c r="C163" s="227" t="s">
        <v>390</v>
      </c>
      <c r="D163" s="227" t="s">
        <v>198</v>
      </c>
      <c r="E163" s="228" t="s">
        <v>2391</v>
      </c>
      <c r="F163" s="229" t="s">
        <v>2392</v>
      </c>
      <c r="G163" s="230" t="s">
        <v>2115</v>
      </c>
      <c r="H163" s="231">
        <v>8</v>
      </c>
      <c r="I163" s="26"/>
      <c r="J163" s="232">
        <f t="shared" si="20"/>
        <v>0</v>
      </c>
      <c r="K163" s="229" t="s">
        <v>5</v>
      </c>
      <c r="L163" s="141"/>
      <c r="M163" s="233" t="s">
        <v>5</v>
      </c>
      <c r="N163" s="234" t="s">
        <v>42</v>
      </c>
      <c r="O163" s="142"/>
      <c r="P163" s="235">
        <f t="shared" si="21"/>
        <v>0</v>
      </c>
      <c r="Q163" s="235">
        <v>0</v>
      </c>
      <c r="R163" s="235">
        <f t="shared" si="22"/>
        <v>0</v>
      </c>
      <c r="S163" s="235">
        <v>0</v>
      </c>
      <c r="T163" s="236">
        <f t="shared" si="23"/>
        <v>0</v>
      </c>
      <c r="AR163" s="128" t="s">
        <v>382</v>
      </c>
      <c r="AT163" s="128" t="s">
        <v>198</v>
      </c>
      <c r="AU163" s="128" t="s">
        <v>78</v>
      </c>
      <c r="AY163" s="128" t="s">
        <v>196</v>
      </c>
      <c r="BE163" s="237">
        <f t="shared" si="24"/>
        <v>0</v>
      </c>
      <c r="BF163" s="237">
        <f t="shared" si="25"/>
        <v>0</v>
      </c>
      <c r="BG163" s="237">
        <f t="shared" si="26"/>
        <v>0</v>
      </c>
      <c r="BH163" s="237">
        <f t="shared" si="27"/>
        <v>0</v>
      </c>
      <c r="BI163" s="237">
        <f t="shared" si="28"/>
        <v>0</v>
      </c>
      <c r="BJ163" s="128" t="s">
        <v>78</v>
      </c>
      <c r="BK163" s="237">
        <f t="shared" si="29"/>
        <v>0</v>
      </c>
      <c r="BL163" s="128" t="s">
        <v>382</v>
      </c>
      <c r="BM163" s="128" t="s">
        <v>532</v>
      </c>
    </row>
    <row r="164" spans="2:65" s="140" customFormat="1" ht="16.5" customHeight="1">
      <c r="B164" s="141"/>
      <c r="C164" s="227" t="s">
        <v>501</v>
      </c>
      <c r="D164" s="227" t="s">
        <v>198</v>
      </c>
      <c r="E164" s="228" t="s">
        <v>2393</v>
      </c>
      <c r="F164" s="229" t="s">
        <v>2394</v>
      </c>
      <c r="G164" s="230" t="s">
        <v>2115</v>
      </c>
      <c r="H164" s="231">
        <v>4</v>
      </c>
      <c r="I164" s="26"/>
      <c r="J164" s="232">
        <f t="shared" si="20"/>
        <v>0</v>
      </c>
      <c r="K164" s="229" t="s">
        <v>5</v>
      </c>
      <c r="L164" s="141"/>
      <c r="M164" s="233" t="s">
        <v>5</v>
      </c>
      <c r="N164" s="234" t="s">
        <v>42</v>
      </c>
      <c r="O164" s="142"/>
      <c r="P164" s="235">
        <f t="shared" si="21"/>
        <v>0</v>
      </c>
      <c r="Q164" s="235">
        <v>0</v>
      </c>
      <c r="R164" s="235">
        <f t="shared" si="22"/>
        <v>0</v>
      </c>
      <c r="S164" s="235">
        <v>0</v>
      </c>
      <c r="T164" s="236">
        <f t="shared" si="23"/>
        <v>0</v>
      </c>
      <c r="AR164" s="128" t="s">
        <v>382</v>
      </c>
      <c r="AT164" s="128" t="s">
        <v>198</v>
      </c>
      <c r="AU164" s="128" t="s">
        <v>78</v>
      </c>
      <c r="AY164" s="128" t="s">
        <v>196</v>
      </c>
      <c r="BE164" s="237">
        <f t="shared" si="24"/>
        <v>0</v>
      </c>
      <c r="BF164" s="237">
        <f t="shared" si="25"/>
        <v>0</v>
      </c>
      <c r="BG164" s="237">
        <f t="shared" si="26"/>
        <v>0</v>
      </c>
      <c r="BH164" s="237">
        <f t="shared" si="27"/>
        <v>0</v>
      </c>
      <c r="BI164" s="237">
        <f t="shared" si="28"/>
        <v>0</v>
      </c>
      <c r="BJ164" s="128" t="s">
        <v>78</v>
      </c>
      <c r="BK164" s="237">
        <f t="shared" si="29"/>
        <v>0</v>
      </c>
      <c r="BL164" s="128" t="s">
        <v>382</v>
      </c>
      <c r="BM164" s="128" t="s">
        <v>535</v>
      </c>
    </row>
    <row r="165" spans="2:65" s="140" customFormat="1" ht="16.5" customHeight="1">
      <c r="B165" s="141"/>
      <c r="C165" s="227" t="s">
        <v>393</v>
      </c>
      <c r="D165" s="227" t="s">
        <v>198</v>
      </c>
      <c r="E165" s="228" t="s">
        <v>2395</v>
      </c>
      <c r="F165" s="229" t="s">
        <v>2396</v>
      </c>
      <c r="G165" s="230" t="s">
        <v>2115</v>
      </c>
      <c r="H165" s="231">
        <v>15</v>
      </c>
      <c r="I165" s="26"/>
      <c r="J165" s="232">
        <f t="shared" si="20"/>
        <v>0</v>
      </c>
      <c r="K165" s="229" t="s">
        <v>5</v>
      </c>
      <c r="L165" s="141"/>
      <c r="M165" s="233" t="s">
        <v>5</v>
      </c>
      <c r="N165" s="234" t="s">
        <v>42</v>
      </c>
      <c r="O165" s="142"/>
      <c r="P165" s="235">
        <f t="shared" si="21"/>
        <v>0</v>
      </c>
      <c r="Q165" s="235">
        <v>0</v>
      </c>
      <c r="R165" s="235">
        <f t="shared" si="22"/>
        <v>0</v>
      </c>
      <c r="S165" s="235">
        <v>0</v>
      </c>
      <c r="T165" s="236">
        <f t="shared" si="23"/>
        <v>0</v>
      </c>
      <c r="AR165" s="128" t="s">
        <v>382</v>
      </c>
      <c r="AT165" s="128" t="s">
        <v>198</v>
      </c>
      <c r="AU165" s="128" t="s">
        <v>78</v>
      </c>
      <c r="AY165" s="128" t="s">
        <v>196</v>
      </c>
      <c r="BE165" s="237">
        <f t="shared" si="24"/>
        <v>0</v>
      </c>
      <c r="BF165" s="237">
        <f t="shared" si="25"/>
        <v>0</v>
      </c>
      <c r="BG165" s="237">
        <f t="shared" si="26"/>
        <v>0</v>
      </c>
      <c r="BH165" s="237">
        <f t="shared" si="27"/>
        <v>0</v>
      </c>
      <c r="BI165" s="237">
        <f t="shared" si="28"/>
        <v>0</v>
      </c>
      <c r="BJ165" s="128" t="s">
        <v>78</v>
      </c>
      <c r="BK165" s="237">
        <f t="shared" si="29"/>
        <v>0</v>
      </c>
      <c r="BL165" s="128" t="s">
        <v>382</v>
      </c>
      <c r="BM165" s="128" t="s">
        <v>539</v>
      </c>
    </row>
    <row r="166" spans="2:65" s="140" customFormat="1" ht="16.5" customHeight="1">
      <c r="B166" s="141"/>
      <c r="C166" s="227" t="s">
        <v>511</v>
      </c>
      <c r="D166" s="227" t="s">
        <v>198</v>
      </c>
      <c r="E166" s="228" t="s">
        <v>2397</v>
      </c>
      <c r="F166" s="229" t="s">
        <v>2398</v>
      </c>
      <c r="G166" s="230" t="s">
        <v>2115</v>
      </c>
      <c r="H166" s="231">
        <v>4</v>
      </c>
      <c r="I166" s="26"/>
      <c r="J166" s="232">
        <f t="shared" si="20"/>
        <v>0</v>
      </c>
      <c r="K166" s="229" t="s">
        <v>5</v>
      </c>
      <c r="L166" s="141"/>
      <c r="M166" s="233" t="s">
        <v>5</v>
      </c>
      <c r="N166" s="234" t="s">
        <v>42</v>
      </c>
      <c r="O166" s="142"/>
      <c r="P166" s="235">
        <f t="shared" si="21"/>
        <v>0</v>
      </c>
      <c r="Q166" s="235">
        <v>0</v>
      </c>
      <c r="R166" s="235">
        <f t="shared" si="22"/>
        <v>0</v>
      </c>
      <c r="S166" s="235">
        <v>0</v>
      </c>
      <c r="T166" s="236">
        <f t="shared" si="23"/>
        <v>0</v>
      </c>
      <c r="AR166" s="128" t="s">
        <v>382</v>
      </c>
      <c r="AT166" s="128" t="s">
        <v>198</v>
      </c>
      <c r="AU166" s="128" t="s">
        <v>78</v>
      </c>
      <c r="AY166" s="128" t="s">
        <v>196</v>
      </c>
      <c r="BE166" s="237">
        <f t="shared" si="24"/>
        <v>0</v>
      </c>
      <c r="BF166" s="237">
        <f t="shared" si="25"/>
        <v>0</v>
      </c>
      <c r="BG166" s="237">
        <f t="shared" si="26"/>
        <v>0</v>
      </c>
      <c r="BH166" s="237">
        <f t="shared" si="27"/>
        <v>0</v>
      </c>
      <c r="BI166" s="237">
        <f t="shared" si="28"/>
        <v>0</v>
      </c>
      <c r="BJ166" s="128" t="s">
        <v>78</v>
      </c>
      <c r="BK166" s="237">
        <f t="shared" si="29"/>
        <v>0</v>
      </c>
      <c r="BL166" s="128" t="s">
        <v>382</v>
      </c>
      <c r="BM166" s="128" t="s">
        <v>544</v>
      </c>
    </row>
    <row r="167" spans="2:65" s="140" customFormat="1" ht="16.5" customHeight="1">
      <c r="B167" s="141"/>
      <c r="C167" s="227" t="s">
        <v>397</v>
      </c>
      <c r="D167" s="227" t="s">
        <v>198</v>
      </c>
      <c r="E167" s="228" t="s">
        <v>2399</v>
      </c>
      <c r="F167" s="229" t="s">
        <v>2400</v>
      </c>
      <c r="G167" s="230" t="s">
        <v>2115</v>
      </c>
      <c r="H167" s="231">
        <v>26</v>
      </c>
      <c r="I167" s="26"/>
      <c r="J167" s="232">
        <f t="shared" si="20"/>
        <v>0</v>
      </c>
      <c r="K167" s="229" t="s">
        <v>5</v>
      </c>
      <c r="L167" s="141"/>
      <c r="M167" s="233" t="s">
        <v>5</v>
      </c>
      <c r="N167" s="234" t="s">
        <v>42</v>
      </c>
      <c r="O167" s="142"/>
      <c r="P167" s="235">
        <f t="shared" si="21"/>
        <v>0</v>
      </c>
      <c r="Q167" s="235">
        <v>0</v>
      </c>
      <c r="R167" s="235">
        <f t="shared" si="22"/>
        <v>0</v>
      </c>
      <c r="S167" s="235">
        <v>0</v>
      </c>
      <c r="T167" s="236">
        <f t="shared" si="23"/>
        <v>0</v>
      </c>
      <c r="AR167" s="128" t="s">
        <v>382</v>
      </c>
      <c r="AT167" s="128" t="s">
        <v>198</v>
      </c>
      <c r="AU167" s="128" t="s">
        <v>78</v>
      </c>
      <c r="AY167" s="128" t="s">
        <v>196</v>
      </c>
      <c r="BE167" s="237">
        <f t="shared" si="24"/>
        <v>0</v>
      </c>
      <c r="BF167" s="237">
        <f t="shared" si="25"/>
        <v>0</v>
      </c>
      <c r="BG167" s="237">
        <f t="shared" si="26"/>
        <v>0</v>
      </c>
      <c r="BH167" s="237">
        <f t="shared" si="27"/>
        <v>0</v>
      </c>
      <c r="BI167" s="237">
        <f t="shared" si="28"/>
        <v>0</v>
      </c>
      <c r="BJ167" s="128" t="s">
        <v>78</v>
      </c>
      <c r="BK167" s="237">
        <f t="shared" si="29"/>
        <v>0</v>
      </c>
      <c r="BL167" s="128" t="s">
        <v>382</v>
      </c>
      <c r="BM167" s="128" t="s">
        <v>548</v>
      </c>
    </row>
    <row r="168" spans="2:65" s="140" customFormat="1" ht="16.5" customHeight="1">
      <c r="B168" s="141"/>
      <c r="C168" s="227" t="s">
        <v>519</v>
      </c>
      <c r="D168" s="227" t="s">
        <v>198</v>
      </c>
      <c r="E168" s="228" t="s">
        <v>2401</v>
      </c>
      <c r="F168" s="229" t="s">
        <v>2402</v>
      </c>
      <c r="G168" s="230" t="s">
        <v>2115</v>
      </c>
      <c r="H168" s="231">
        <v>26</v>
      </c>
      <c r="I168" s="26"/>
      <c r="J168" s="232">
        <f t="shared" si="20"/>
        <v>0</v>
      </c>
      <c r="K168" s="229" t="s">
        <v>5</v>
      </c>
      <c r="L168" s="141"/>
      <c r="M168" s="233" t="s">
        <v>5</v>
      </c>
      <c r="N168" s="234" t="s">
        <v>42</v>
      </c>
      <c r="O168" s="142"/>
      <c r="P168" s="235">
        <f t="shared" si="21"/>
        <v>0</v>
      </c>
      <c r="Q168" s="235">
        <v>0</v>
      </c>
      <c r="R168" s="235">
        <f t="shared" si="22"/>
        <v>0</v>
      </c>
      <c r="S168" s="235">
        <v>0</v>
      </c>
      <c r="T168" s="236">
        <f t="shared" si="23"/>
        <v>0</v>
      </c>
      <c r="AR168" s="128" t="s">
        <v>382</v>
      </c>
      <c r="AT168" s="128" t="s">
        <v>198</v>
      </c>
      <c r="AU168" s="128" t="s">
        <v>78</v>
      </c>
      <c r="AY168" s="128" t="s">
        <v>196</v>
      </c>
      <c r="BE168" s="237">
        <f t="shared" si="24"/>
        <v>0</v>
      </c>
      <c r="BF168" s="237">
        <f t="shared" si="25"/>
        <v>0</v>
      </c>
      <c r="BG168" s="237">
        <f t="shared" si="26"/>
        <v>0</v>
      </c>
      <c r="BH168" s="237">
        <f t="shared" si="27"/>
        <v>0</v>
      </c>
      <c r="BI168" s="237">
        <f t="shared" si="28"/>
        <v>0</v>
      </c>
      <c r="BJ168" s="128" t="s">
        <v>78</v>
      </c>
      <c r="BK168" s="237">
        <f t="shared" si="29"/>
        <v>0</v>
      </c>
      <c r="BL168" s="128" t="s">
        <v>382</v>
      </c>
      <c r="BM168" s="128" t="s">
        <v>551</v>
      </c>
    </row>
    <row r="169" spans="2:65" s="140" customFormat="1" ht="16.5" customHeight="1">
      <c r="B169" s="141"/>
      <c r="C169" s="227" t="s">
        <v>400</v>
      </c>
      <c r="D169" s="227" t="s">
        <v>198</v>
      </c>
      <c r="E169" s="228" t="s">
        <v>2403</v>
      </c>
      <c r="F169" s="229" t="s">
        <v>2404</v>
      </c>
      <c r="G169" s="230" t="s">
        <v>2115</v>
      </c>
      <c r="H169" s="231">
        <v>47</v>
      </c>
      <c r="I169" s="26"/>
      <c r="J169" s="232">
        <f t="shared" si="20"/>
        <v>0</v>
      </c>
      <c r="K169" s="229" t="s">
        <v>5</v>
      </c>
      <c r="L169" s="141"/>
      <c r="M169" s="233" t="s">
        <v>5</v>
      </c>
      <c r="N169" s="234" t="s">
        <v>42</v>
      </c>
      <c r="O169" s="142"/>
      <c r="P169" s="235">
        <f t="shared" si="21"/>
        <v>0</v>
      </c>
      <c r="Q169" s="235">
        <v>0</v>
      </c>
      <c r="R169" s="235">
        <f t="shared" si="22"/>
        <v>0</v>
      </c>
      <c r="S169" s="235">
        <v>0</v>
      </c>
      <c r="T169" s="236">
        <f t="shared" si="23"/>
        <v>0</v>
      </c>
      <c r="AR169" s="128" t="s">
        <v>382</v>
      </c>
      <c r="AT169" s="128" t="s">
        <v>198</v>
      </c>
      <c r="AU169" s="128" t="s">
        <v>78</v>
      </c>
      <c r="AY169" s="128" t="s">
        <v>196</v>
      </c>
      <c r="BE169" s="237">
        <f t="shared" si="24"/>
        <v>0</v>
      </c>
      <c r="BF169" s="237">
        <f t="shared" si="25"/>
        <v>0</v>
      </c>
      <c r="BG169" s="237">
        <f t="shared" si="26"/>
        <v>0</v>
      </c>
      <c r="BH169" s="237">
        <f t="shared" si="27"/>
        <v>0</v>
      </c>
      <c r="BI169" s="237">
        <f t="shared" si="28"/>
        <v>0</v>
      </c>
      <c r="BJ169" s="128" t="s">
        <v>78</v>
      </c>
      <c r="BK169" s="237">
        <f t="shared" si="29"/>
        <v>0</v>
      </c>
      <c r="BL169" s="128" t="s">
        <v>382</v>
      </c>
      <c r="BM169" s="128" t="s">
        <v>555</v>
      </c>
    </row>
    <row r="170" spans="2:65" s="140" customFormat="1" ht="16.5" customHeight="1">
      <c r="B170" s="141"/>
      <c r="C170" s="227" t="s">
        <v>529</v>
      </c>
      <c r="D170" s="227" t="s">
        <v>198</v>
      </c>
      <c r="E170" s="228" t="s">
        <v>2405</v>
      </c>
      <c r="F170" s="229" t="s">
        <v>2406</v>
      </c>
      <c r="G170" s="230" t="s">
        <v>2115</v>
      </c>
      <c r="H170" s="231">
        <v>52</v>
      </c>
      <c r="I170" s="26"/>
      <c r="J170" s="232">
        <f t="shared" si="20"/>
        <v>0</v>
      </c>
      <c r="K170" s="229" t="s">
        <v>5</v>
      </c>
      <c r="L170" s="141"/>
      <c r="M170" s="233" t="s">
        <v>5</v>
      </c>
      <c r="N170" s="234" t="s">
        <v>42</v>
      </c>
      <c r="O170" s="142"/>
      <c r="P170" s="235">
        <f t="shared" si="21"/>
        <v>0</v>
      </c>
      <c r="Q170" s="235">
        <v>0</v>
      </c>
      <c r="R170" s="235">
        <f t="shared" si="22"/>
        <v>0</v>
      </c>
      <c r="S170" s="235">
        <v>0</v>
      </c>
      <c r="T170" s="236">
        <f t="shared" si="23"/>
        <v>0</v>
      </c>
      <c r="AR170" s="128" t="s">
        <v>382</v>
      </c>
      <c r="AT170" s="128" t="s">
        <v>198</v>
      </c>
      <c r="AU170" s="128" t="s">
        <v>78</v>
      </c>
      <c r="AY170" s="128" t="s">
        <v>196</v>
      </c>
      <c r="BE170" s="237">
        <f t="shared" si="24"/>
        <v>0</v>
      </c>
      <c r="BF170" s="237">
        <f t="shared" si="25"/>
        <v>0</v>
      </c>
      <c r="BG170" s="237">
        <f t="shared" si="26"/>
        <v>0</v>
      </c>
      <c r="BH170" s="237">
        <f t="shared" si="27"/>
        <v>0</v>
      </c>
      <c r="BI170" s="237">
        <f t="shared" si="28"/>
        <v>0</v>
      </c>
      <c r="BJ170" s="128" t="s">
        <v>78</v>
      </c>
      <c r="BK170" s="237">
        <f t="shared" si="29"/>
        <v>0</v>
      </c>
      <c r="BL170" s="128" t="s">
        <v>382</v>
      </c>
      <c r="BM170" s="128" t="s">
        <v>560</v>
      </c>
    </row>
    <row r="171" spans="2:65" s="140" customFormat="1" ht="16.5" customHeight="1">
      <c r="B171" s="141"/>
      <c r="C171" s="227" t="s">
        <v>405</v>
      </c>
      <c r="D171" s="227" t="s">
        <v>198</v>
      </c>
      <c r="E171" s="228" t="s">
        <v>2407</v>
      </c>
      <c r="F171" s="229" t="s">
        <v>2408</v>
      </c>
      <c r="G171" s="230" t="s">
        <v>2115</v>
      </c>
      <c r="H171" s="231">
        <v>80</v>
      </c>
      <c r="I171" s="26"/>
      <c r="J171" s="232">
        <f t="shared" si="20"/>
        <v>0</v>
      </c>
      <c r="K171" s="229" t="s">
        <v>5</v>
      </c>
      <c r="L171" s="141"/>
      <c r="M171" s="233" t="s">
        <v>5</v>
      </c>
      <c r="N171" s="234" t="s">
        <v>42</v>
      </c>
      <c r="O171" s="142"/>
      <c r="P171" s="235">
        <f t="shared" si="21"/>
        <v>0</v>
      </c>
      <c r="Q171" s="235">
        <v>0</v>
      </c>
      <c r="R171" s="235">
        <f t="shared" si="22"/>
        <v>0</v>
      </c>
      <c r="S171" s="235">
        <v>0</v>
      </c>
      <c r="T171" s="236">
        <f t="shared" si="23"/>
        <v>0</v>
      </c>
      <c r="AR171" s="128" t="s">
        <v>382</v>
      </c>
      <c r="AT171" s="128" t="s">
        <v>198</v>
      </c>
      <c r="AU171" s="128" t="s">
        <v>78</v>
      </c>
      <c r="AY171" s="128" t="s">
        <v>196</v>
      </c>
      <c r="BE171" s="237">
        <f t="shared" si="24"/>
        <v>0</v>
      </c>
      <c r="BF171" s="237">
        <f t="shared" si="25"/>
        <v>0</v>
      </c>
      <c r="BG171" s="237">
        <f t="shared" si="26"/>
        <v>0</v>
      </c>
      <c r="BH171" s="237">
        <f t="shared" si="27"/>
        <v>0</v>
      </c>
      <c r="BI171" s="237">
        <f t="shared" si="28"/>
        <v>0</v>
      </c>
      <c r="BJ171" s="128" t="s">
        <v>78</v>
      </c>
      <c r="BK171" s="237">
        <f t="shared" si="29"/>
        <v>0</v>
      </c>
      <c r="BL171" s="128" t="s">
        <v>382</v>
      </c>
      <c r="BM171" s="128" t="s">
        <v>564</v>
      </c>
    </row>
    <row r="172" spans="2:65" s="140" customFormat="1" ht="16.5" customHeight="1">
      <c r="B172" s="141"/>
      <c r="C172" s="227" t="s">
        <v>536</v>
      </c>
      <c r="D172" s="227" t="s">
        <v>198</v>
      </c>
      <c r="E172" s="228" t="s">
        <v>2409</v>
      </c>
      <c r="F172" s="229" t="s">
        <v>2410</v>
      </c>
      <c r="G172" s="230" t="s">
        <v>2115</v>
      </c>
      <c r="H172" s="231">
        <v>54</v>
      </c>
      <c r="I172" s="26"/>
      <c r="J172" s="232">
        <f t="shared" si="20"/>
        <v>0</v>
      </c>
      <c r="K172" s="229" t="s">
        <v>5</v>
      </c>
      <c r="L172" s="141"/>
      <c r="M172" s="233" t="s">
        <v>5</v>
      </c>
      <c r="N172" s="234" t="s">
        <v>42</v>
      </c>
      <c r="O172" s="142"/>
      <c r="P172" s="235">
        <f t="shared" si="21"/>
        <v>0</v>
      </c>
      <c r="Q172" s="235">
        <v>0</v>
      </c>
      <c r="R172" s="235">
        <f t="shared" si="22"/>
        <v>0</v>
      </c>
      <c r="S172" s="235">
        <v>0</v>
      </c>
      <c r="T172" s="236">
        <f t="shared" si="23"/>
        <v>0</v>
      </c>
      <c r="AR172" s="128" t="s">
        <v>382</v>
      </c>
      <c r="AT172" s="128" t="s">
        <v>198</v>
      </c>
      <c r="AU172" s="128" t="s">
        <v>78</v>
      </c>
      <c r="AY172" s="128" t="s">
        <v>196</v>
      </c>
      <c r="BE172" s="237">
        <f t="shared" si="24"/>
        <v>0</v>
      </c>
      <c r="BF172" s="237">
        <f t="shared" si="25"/>
        <v>0</v>
      </c>
      <c r="BG172" s="237">
        <f t="shared" si="26"/>
        <v>0</v>
      </c>
      <c r="BH172" s="237">
        <f t="shared" si="27"/>
        <v>0</v>
      </c>
      <c r="BI172" s="237">
        <f t="shared" si="28"/>
        <v>0</v>
      </c>
      <c r="BJ172" s="128" t="s">
        <v>78</v>
      </c>
      <c r="BK172" s="237">
        <f t="shared" si="29"/>
        <v>0</v>
      </c>
      <c r="BL172" s="128" t="s">
        <v>382</v>
      </c>
      <c r="BM172" s="128" t="s">
        <v>567</v>
      </c>
    </row>
    <row r="173" spans="2:65" s="140" customFormat="1" ht="16.5" customHeight="1">
      <c r="B173" s="141"/>
      <c r="C173" s="227" t="s">
        <v>408</v>
      </c>
      <c r="D173" s="227" t="s">
        <v>198</v>
      </c>
      <c r="E173" s="228" t="s">
        <v>2411</v>
      </c>
      <c r="F173" s="229" t="s">
        <v>2412</v>
      </c>
      <c r="G173" s="230" t="s">
        <v>2115</v>
      </c>
      <c r="H173" s="231">
        <v>15</v>
      </c>
      <c r="I173" s="26"/>
      <c r="J173" s="232">
        <f t="shared" si="20"/>
        <v>0</v>
      </c>
      <c r="K173" s="229" t="s">
        <v>5</v>
      </c>
      <c r="L173" s="141"/>
      <c r="M173" s="233" t="s">
        <v>5</v>
      </c>
      <c r="N173" s="234" t="s">
        <v>42</v>
      </c>
      <c r="O173" s="142"/>
      <c r="P173" s="235">
        <f t="shared" si="21"/>
        <v>0</v>
      </c>
      <c r="Q173" s="235">
        <v>0</v>
      </c>
      <c r="R173" s="235">
        <f t="shared" si="22"/>
        <v>0</v>
      </c>
      <c r="S173" s="235">
        <v>0</v>
      </c>
      <c r="T173" s="236">
        <f t="shared" si="23"/>
        <v>0</v>
      </c>
      <c r="AR173" s="128" t="s">
        <v>382</v>
      </c>
      <c r="AT173" s="128" t="s">
        <v>198</v>
      </c>
      <c r="AU173" s="128" t="s">
        <v>78</v>
      </c>
      <c r="AY173" s="128" t="s">
        <v>196</v>
      </c>
      <c r="BE173" s="237">
        <f t="shared" si="24"/>
        <v>0</v>
      </c>
      <c r="BF173" s="237">
        <f t="shared" si="25"/>
        <v>0</v>
      </c>
      <c r="BG173" s="237">
        <f t="shared" si="26"/>
        <v>0</v>
      </c>
      <c r="BH173" s="237">
        <f t="shared" si="27"/>
        <v>0</v>
      </c>
      <c r="BI173" s="237">
        <f t="shared" si="28"/>
        <v>0</v>
      </c>
      <c r="BJ173" s="128" t="s">
        <v>78</v>
      </c>
      <c r="BK173" s="237">
        <f t="shared" si="29"/>
        <v>0</v>
      </c>
      <c r="BL173" s="128" t="s">
        <v>382</v>
      </c>
      <c r="BM173" s="128" t="s">
        <v>571</v>
      </c>
    </row>
    <row r="174" spans="2:65" s="140" customFormat="1" ht="16.5" customHeight="1">
      <c r="B174" s="141"/>
      <c r="C174" s="227" t="s">
        <v>545</v>
      </c>
      <c r="D174" s="227" t="s">
        <v>198</v>
      </c>
      <c r="E174" s="228" t="s">
        <v>2413</v>
      </c>
      <c r="F174" s="229" t="s">
        <v>2414</v>
      </c>
      <c r="G174" s="230" t="s">
        <v>2115</v>
      </c>
      <c r="H174" s="231">
        <v>16</v>
      </c>
      <c r="I174" s="26"/>
      <c r="J174" s="232">
        <f t="shared" si="20"/>
        <v>0</v>
      </c>
      <c r="K174" s="229" t="s">
        <v>5</v>
      </c>
      <c r="L174" s="141"/>
      <c r="M174" s="233" t="s">
        <v>5</v>
      </c>
      <c r="N174" s="234" t="s">
        <v>42</v>
      </c>
      <c r="O174" s="142"/>
      <c r="P174" s="235">
        <f t="shared" si="21"/>
        <v>0</v>
      </c>
      <c r="Q174" s="235">
        <v>0</v>
      </c>
      <c r="R174" s="235">
        <f t="shared" si="22"/>
        <v>0</v>
      </c>
      <c r="S174" s="235">
        <v>0</v>
      </c>
      <c r="T174" s="236">
        <f t="shared" si="23"/>
        <v>0</v>
      </c>
      <c r="AR174" s="128" t="s">
        <v>382</v>
      </c>
      <c r="AT174" s="128" t="s">
        <v>198</v>
      </c>
      <c r="AU174" s="128" t="s">
        <v>78</v>
      </c>
      <c r="AY174" s="128" t="s">
        <v>196</v>
      </c>
      <c r="BE174" s="237">
        <f t="shared" si="24"/>
        <v>0</v>
      </c>
      <c r="BF174" s="237">
        <f t="shared" si="25"/>
        <v>0</v>
      </c>
      <c r="BG174" s="237">
        <f t="shared" si="26"/>
        <v>0</v>
      </c>
      <c r="BH174" s="237">
        <f t="shared" si="27"/>
        <v>0</v>
      </c>
      <c r="BI174" s="237">
        <f t="shared" si="28"/>
        <v>0</v>
      </c>
      <c r="BJ174" s="128" t="s">
        <v>78</v>
      </c>
      <c r="BK174" s="237">
        <f t="shared" si="29"/>
        <v>0</v>
      </c>
      <c r="BL174" s="128" t="s">
        <v>382</v>
      </c>
      <c r="BM174" s="128" t="s">
        <v>581</v>
      </c>
    </row>
    <row r="175" spans="2:65" s="140" customFormat="1" ht="16.5" customHeight="1">
      <c r="B175" s="141"/>
      <c r="C175" s="227" t="s">
        <v>412</v>
      </c>
      <c r="D175" s="227" t="s">
        <v>198</v>
      </c>
      <c r="E175" s="228" t="s">
        <v>2413</v>
      </c>
      <c r="F175" s="229" t="s">
        <v>2414</v>
      </c>
      <c r="G175" s="230" t="s">
        <v>2115</v>
      </c>
      <c r="H175" s="231">
        <v>10</v>
      </c>
      <c r="I175" s="26"/>
      <c r="J175" s="232">
        <f t="shared" si="20"/>
        <v>0</v>
      </c>
      <c r="K175" s="229" t="s">
        <v>5</v>
      </c>
      <c r="L175" s="141"/>
      <c r="M175" s="233" t="s">
        <v>5</v>
      </c>
      <c r="N175" s="234" t="s">
        <v>42</v>
      </c>
      <c r="O175" s="142"/>
      <c r="P175" s="235">
        <f t="shared" si="21"/>
        <v>0</v>
      </c>
      <c r="Q175" s="235">
        <v>0</v>
      </c>
      <c r="R175" s="235">
        <f t="shared" si="22"/>
        <v>0</v>
      </c>
      <c r="S175" s="235">
        <v>0</v>
      </c>
      <c r="T175" s="236">
        <f t="shared" si="23"/>
        <v>0</v>
      </c>
      <c r="AR175" s="128" t="s">
        <v>382</v>
      </c>
      <c r="AT175" s="128" t="s">
        <v>198</v>
      </c>
      <c r="AU175" s="128" t="s">
        <v>78</v>
      </c>
      <c r="AY175" s="128" t="s">
        <v>196</v>
      </c>
      <c r="BE175" s="237">
        <f t="shared" si="24"/>
        <v>0</v>
      </c>
      <c r="BF175" s="237">
        <f t="shared" si="25"/>
        <v>0</v>
      </c>
      <c r="BG175" s="237">
        <f t="shared" si="26"/>
        <v>0</v>
      </c>
      <c r="BH175" s="237">
        <f t="shared" si="27"/>
        <v>0</v>
      </c>
      <c r="BI175" s="237">
        <f t="shared" si="28"/>
        <v>0</v>
      </c>
      <c r="BJ175" s="128" t="s">
        <v>78</v>
      </c>
      <c r="BK175" s="237">
        <f t="shared" si="29"/>
        <v>0</v>
      </c>
      <c r="BL175" s="128" t="s">
        <v>382</v>
      </c>
      <c r="BM175" s="128" t="s">
        <v>584</v>
      </c>
    </row>
    <row r="176" spans="2:65" s="140" customFormat="1" ht="16.5" customHeight="1">
      <c r="B176" s="141"/>
      <c r="C176" s="227" t="s">
        <v>552</v>
      </c>
      <c r="D176" s="227" t="s">
        <v>198</v>
      </c>
      <c r="E176" s="228" t="s">
        <v>2413</v>
      </c>
      <c r="F176" s="229" t="s">
        <v>2414</v>
      </c>
      <c r="G176" s="230" t="s">
        <v>2115</v>
      </c>
      <c r="H176" s="231">
        <v>8</v>
      </c>
      <c r="I176" s="26"/>
      <c r="J176" s="232">
        <f t="shared" si="20"/>
        <v>0</v>
      </c>
      <c r="K176" s="229" t="s">
        <v>5</v>
      </c>
      <c r="L176" s="141"/>
      <c r="M176" s="233" t="s">
        <v>5</v>
      </c>
      <c r="N176" s="234" t="s">
        <v>42</v>
      </c>
      <c r="O176" s="142"/>
      <c r="P176" s="235">
        <f t="shared" si="21"/>
        <v>0</v>
      </c>
      <c r="Q176" s="235">
        <v>0</v>
      </c>
      <c r="R176" s="235">
        <f t="shared" si="22"/>
        <v>0</v>
      </c>
      <c r="S176" s="235">
        <v>0</v>
      </c>
      <c r="T176" s="236">
        <f t="shared" si="23"/>
        <v>0</v>
      </c>
      <c r="AR176" s="128" t="s">
        <v>382</v>
      </c>
      <c r="AT176" s="128" t="s">
        <v>198</v>
      </c>
      <c r="AU176" s="128" t="s">
        <v>78</v>
      </c>
      <c r="AY176" s="128" t="s">
        <v>196</v>
      </c>
      <c r="BE176" s="237">
        <f t="shared" si="24"/>
        <v>0</v>
      </c>
      <c r="BF176" s="237">
        <f t="shared" si="25"/>
        <v>0</v>
      </c>
      <c r="BG176" s="237">
        <f t="shared" si="26"/>
        <v>0</v>
      </c>
      <c r="BH176" s="237">
        <f t="shared" si="27"/>
        <v>0</v>
      </c>
      <c r="BI176" s="237">
        <f t="shared" si="28"/>
        <v>0</v>
      </c>
      <c r="BJ176" s="128" t="s">
        <v>78</v>
      </c>
      <c r="BK176" s="237">
        <f t="shared" si="29"/>
        <v>0</v>
      </c>
      <c r="BL176" s="128" t="s">
        <v>382</v>
      </c>
      <c r="BM176" s="128" t="s">
        <v>588</v>
      </c>
    </row>
    <row r="177" spans="2:65" s="140" customFormat="1" ht="16.5" customHeight="1">
      <c r="B177" s="141"/>
      <c r="C177" s="227" t="s">
        <v>415</v>
      </c>
      <c r="D177" s="227" t="s">
        <v>198</v>
      </c>
      <c r="E177" s="228" t="s">
        <v>2413</v>
      </c>
      <c r="F177" s="229" t="s">
        <v>2414</v>
      </c>
      <c r="G177" s="230" t="s">
        <v>2115</v>
      </c>
      <c r="H177" s="231">
        <v>6</v>
      </c>
      <c r="I177" s="26"/>
      <c r="J177" s="232">
        <f t="shared" si="20"/>
        <v>0</v>
      </c>
      <c r="K177" s="229" t="s">
        <v>5</v>
      </c>
      <c r="L177" s="141"/>
      <c r="M177" s="233" t="s">
        <v>5</v>
      </c>
      <c r="N177" s="234" t="s">
        <v>42</v>
      </c>
      <c r="O177" s="142"/>
      <c r="P177" s="235">
        <f t="shared" si="21"/>
        <v>0</v>
      </c>
      <c r="Q177" s="235">
        <v>0</v>
      </c>
      <c r="R177" s="235">
        <f t="shared" si="22"/>
        <v>0</v>
      </c>
      <c r="S177" s="235">
        <v>0</v>
      </c>
      <c r="T177" s="236">
        <f t="shared" si="23"/>
        <v>0</v>
      </c>
      <c r="AR177" s="128" t="s">
        <v>382</v>
      </c>
      <c r="AT177" s="128" t="s">
        <v>198</v>
      </c>
      <c r="AU177" s="128" t="s">
        <v>78</v>
      </c>
      <c r="AY177" s="128" t="s">
        <v>196</v>
      </c>
      <c r="BE177" s="237">
        <f t="shared" si="24"/>
        <v>0</v>
      </c>
      <c r="BF177" s="237">
        <f t="shared" si="25"/>
        <v>0</v>
      </c>
      <c r="BG177" s="237">
        <f t="shared" si="26"/>
        <v>0</v>
      </c>
      <c r="BH177" s="237">
        <f t="shared" si="27"/>
        <v>0</v>
      </c>
      <c r="BI177" s="237">
        <f t="shared" si="28"/>
        <v>0</v>
      </c>
      <c r="BJ177" s="128" t="s">
        <v>78</v>
      </c>
      <c r="BK177" s="237">
        <f t="shared" si="29"/>
        <v>0</v>
      </c>
      <c r="BL177" s="128" t="s">
        <v>382</v>
      </c>
      <c r="BM177" s="128" t="s">
        <v>591</v>
      </c>
    </row>
    <row r="178" spans="2:65" s="140" customFormat="1" ht="16.5" customHeight="1">
      <c r="B178" s="141"/>
      <c r="C178" s="227" t="s">
        <v>561</v>
      </c>
      <c r="D178" s="227" t="s">
        <v>198</v>
      </c>
      <c r="E178" s="228" t="s">
        <v>2415</v>
      </c>
      <c r="F178" s="229" t="s">
        <v>2416</v>
      </c>
      <c r="G178" s="230" t="s">
        <v>2115</v>
      </c>
      <c r="H178" s="231">
        <v>2</v>
      </c>
      <c r="I178" s="26"/>
      <c r="J178" s="232">
        <f t="shared" si="20"/>
        <v>0</v>
      </c>
      <c r="K178" s="229" t="s">
        <v>5</v>
      </c>
      <c r="L178" s="141"/>
      <c r="M178" s="233" t="s">
        <v>5</v>
      </c>
      <c r="N178" s="234" t="s">
        <v>42</v>
      </c>
      <c r="O178" s="142"/>
      <c r="P178" s="235">
        <f t="shared" si="21"/>
        <v>0</v>
      </c>
      <c r="Q178" s="235">
        <v>0</v>
      </c>
      <c r="R178" s="235">
        <f t="shared" si="22"/>
        <v>0</v>
      </c>
      <c r="S178" s="235">
        <v>0</v>
      </c>
      <c r="T178" s="236">
        <f t="shared" si="23"/>
        <v>0</v>
      </c>
      <c r="AR178" s="128" t="s">
        <v>382</v>
      </c>
      <c r="AT178" s="128" t="s">
        <v>198</v>
      </c>
      <c r="AU178" s="128" t="s">
        <v>78</v>
      </c>
      <c r="AY178" s="128" t="s">
        <v>196</v>
      </c>
      <c r="BE178" s="237">
        <f t="shared" si="24"/>
        <v>0</v>
      </c>
      <c r="BF178" s="237">
        <f t="shared" si="25"/>
        <v>0</v>
      </c>
      <c r="BG178" s="237">
        <f t="shared" si="26"/>
        <v>0</v>
      </c>
      <c r="BH178" s="237">
        <f t="shared" si="27"/>
        <v>0</v>
      </c>
      <c r="BI178" s="237">
        <f t="shared" si="28"/>
        <v>0</v>
      </c>
      <c r="BJ178" s="128" t="s">
        <v>78</v>
      </c>
      <c r="BK178" s="237">
        <f t="shared" si="29"/>
        <v>0</v>
      </c>
      <c r="BL178" s="128" t="s">
        <v>382</v>
      </c>
      <c r="BM178" s="128" t="s">
        <v>595</v>
      </c>
    </row>
    <row r="179" spans="2:65" s="140" customFormat="1" ht="16.5" customHeight="1">
      <c r="B179" s="141"/>
      <c r="C179" s="227" t="s">
        <v>419</v>
      </c>
      <c r="D179" s="227" t="s">
        <v>198</v>
      </c>
      <c r="E179" s="228" t="s">
        <v>2417</v>
      </c>
      <c r="F179" s="229" t="s">
        <v>2418</v>
      </c>
      <c r="G179" s="230" t="s">
        <v>304</v>
      </c>
      <c r="H179" s="231">
        <v>94</v>
      </c>
      <c r="I179" s="26"/>
      <c r="J179" s="232">
        <f t="shared" si="20"/>
        <v>0</v>
      </c>
      <c r="K179" s="229" t="s">
        <v>5</v>
      </c>
      <c r="L179" s="141"/>
      <c r="M179" s="233" t="s">
        <v>5</v>
      </c>
      <c r="N179" s="234" t="s">
        <v>42</v>
      </c>
      <c r="O179" s="142"/>
      <c r="P179" s="235">
        <f t="shared" si="21"/>
        <v>0</v>
      </c>
      <c r="Q179" s="235">
        <v>0</v>
      </c>
      <c r="R179" s="235">
        <f t="shared" si="22"/>
        <v>0</v>
      </c>
      <c r="S179" s="235">
        <v>0</v>
      </c>
      <c r="T179" s="236">
        <f t="shared" si="23"/>
        <v>0</v>
      </c>
      <c r="AR179" s="128" t="s">
        <v>382</v>
      </c>
      <c r="AT179" s="128" t="s">
        <v>198</v>
      </c>
      <c r="AU179" s="128" t="s">
        <v>78</v>
      </c>
      <c r="AY179" s="128" t="s">
        <v>196</v>
      </c>
      <c r="BE179" s="237">
        <f t="shared" si="24"/>
        <v>0</v>
      </c>
      <c r="BF179" s="237">
        <f t="shared" si="25"/>
        <v>0</v>
      </c>
      <c r="BG179" s="237">
        <f t="shared" si="26"/>
        <v>0</v>
      </c>
      <c r="BH179" s="237">
        <f t="shared" si="27"/>
        <v>0</v>
      </c>
      <c r="BI179" s="237">
        <f t="shared" si="28"/>
        <v>0</v>
      </c>
      <c r="BJ179" s="128" t="s">
        <v>78</v>
      </c>
      <c r="BK179" s="237">
        <f t="shared" si="29"/>
        <v>0</v>
      </c>
      <c r="BL179" s="128" t="s">
        <v>382</v>
      </c>
      <c r="BM179" s="128" t="s">
        <v>909</v>
      </c>
    </row>
    <row r="180" spans="2:65" s="140" customFormat="1" ht="16.5" customHeight="1">
      <c r="B180" s="141"/>
      <c r="C180" s="227" t="s">
        <v>568</v>
      </c>
      <c r="D180" s="227" t="s">
        <v>198</v>
      </c>
      <c r="E180" s="228" t="s">
        <v>2419</v>
      </c>
      <c r="F180" s="229" t="s">
        <v>2420</v>
      </c>
      <c r="G180" s="230" t="s">
        <v>304</v>
      </c>
      <c r="H180" s="231">
        <v>80</v>
      </c>
      <c r="I180" s="26"/>
      <c r="J180" s="232">
        <f t="shared" si="20"/>
        <v>0</v>
      </c>
      <c r="K180" s="229" t="s">
        <v>5</v>
      </c>
      <c r="L180" s="141"/>
      <c r="M180" s="233" t="s">
        <v>5</v>
      </c>
      <c r="N180" s="234" t="s">
        <v>42</v>
      </c>
      <c r="O180" s="142"/>
      <c r="P180" s="235">
        <f t="shared" si="21"/>
        <v>0</v>
      </c>
      <c r="Q180" s="235">
        <v>0</v>
      </c>
      <c r="R180" s="235">
        <f t="shared" si="22"/>
        <v>0</v>
      </c>
      <c r="S180" s="235">
        <v>0</v>
      </c>
      <c r="T180" s="236">
        <f t="shared" si="23"/>
        <v>0</v>
      </c>
      <c r="AR180" s="128" t="s">
        <v>382</v>
      </c>
      <c r="AT180" s="128" t="s">
        <v>198</v>
      </c>
      <c r="AU180" s="128" t="s">
        <v>78</v>
      </c>
      <c r="AY180" s="128" t="s">
        <v>196</v>
      </c>
      <c r="BE180" s="237">
        <f t="shared" si="24"/>
        <v>0</v>
      </c>
      <c r="BF180" s="237">
        <f t="shared" si="25"/>
        <v>0</v>
      </c>
      <c r="BG180" s="237">
        <f t="shared" si="26"/>
        <v>0</v>
      </c>
      <c r="BH180" s="237">
        <f t="shared" si="27"/>
        <v>0</v>
      </c>
      <c r="BI180" s="237">
        <f t="shared" si="28"/>
        <v>0</v>
      </c>
      <c r="BJ180" s="128" t="s">
        <v>78</v>
      </c>
      <c r="BK180" s="237">
        <f t="shared" si="29"/>
        <v>0</v>
      </c>
      <c r="BL180" s="128" t="s">
        <v>382</v>
      </c>
      <c r="BM180" s="128" t="s">
        <v>602</v>
      </c>
    </row>
    <row r="181" spans="2:65" s="140" customFormat="1" ht="16.5" customHeight="1">
      <c r="B181" s="141"/>
      <c r="C181" s="227" t="s">
        <v>422</v>
      </c>
      <c r="D181" s="227" t="s">
        <v>198</v>
      </c>
      <c r="E181" s="228" t="s">
        <v>2421</v>
      </c>
      <c r="F181" s="229" t="s">
        <v>2422</v>
      </c>
      <c r="G181" s="230" t="s">
        <v>304</v>
      </c>
      <c r="H181" s="231">
        <v>110</v>
      </c>
      <c r="I181" s="26"/>
      <c r="J181" s="232">
        <f t="shared" si="20"/>
        <v>0</v>
      </c>
      <c r="K181" s="229" t="s">
        <v>5</v>
      </c>
      <c r="L181" s="141"/>
      <c r="M181" s="233" t="s">
        <v>5</v>
      </c>
      <c r="N181" s="234" t="s">
        <v>42</v>
      </c>
      <c r="O181" s="142"/>
      <c r="P181" s="235">
        <f t="shared" si="21"/>
        <v>0</v>
      </c>
      <c r="Q181" s="235">
        <v>0</v>
      </c>
      <c r="R181" s="235">
        <f t="shared" si="22"/>
        <v>0</v>
      </c>
      <c r="S181" s="235">
        <v>0</v>
      </c>
      <c r="T181" s="236">
        <f t="shared" si="23"/>
        <v>0</v>
      </c>
      <c r="AR181" s="128" t="s">
        <v>382</v>
      </c>
      <c r="AT181" s="128" t="s">
        <v>198</v>
      </c>
      <c r="AU181" s="128" t="s">
        <v>78</v>
      </c>
      <c r="AY181" s="128" t="s">
        <v>196</v>
      </c>
      <c r="BE181" s="237">
        <f t="shared" si="24"/>
        <v>0</v>
      </c>
      <c r="BF181" s="237">
        <f t="shared" si="25"/>
        <v>0</v>
      </c>
      <c r="BG181" s="237">
        <f t="shared" si="26"/>
        <v>0</v>
      </c>
      <c r="BH181" s="237">
        <f t="shared" si="27"/>
        <v>0</v>
      </c>
      <c r="BI181" s="237">
        <f t="shared" si="28"/>
        <v>0</v>
      </c>
      <c r="BJ181" s="128" t="s">
        <v>78</v>
      </c>
      <c r="BK181" s="237">
        <f t="shared" si="29"/>
        <v>0</v>
      </c>
      <c r="BL181" s="128" t="s">
        <v>382</v>
      </c>
      <c r="BM181" s="128" t="s">
        <v>608</v>
      </c>
    </row>
    <row r="182" spans="2:65" s="140" customFormat="1" ht="16.5" customHeight="1">
      <c r="B182" s="141"/>
      <c r="C182" s="227" t="s">
        <v>578</v>
      </c>
      <c r="D182" s="227" t="s">
        <v>198</v>
      </c>
      <c r="E182" s="228" t="s">
        <v>2423</v>
      </c>
      <c r="F182" s="229" t="s">
        <v>2424</v>
      </c>
      <c r="G182" s="230" t="s">
        <v>304</v>
      </c>
      <c r="H182" s="231">
        <v>80</v>
      </c>
      <c r="I182" s="26"/>
      <c r="J182" s="232">
        <f t="shared" si="20"/>
        <v>0</v>
      </c>
      <c r="K182" s="229" t="s">
        <v>5</v>
      </c>
      <c r="L182" s="141"/>
      <c r="M182" s="233" t="s">
        <v>5</v>
      </c>
      <c r="N182" s="234" t="s">
        <v>42</v>
      </c>
      <c r="O182" s="142"/>
      <c r="P182" s="235">
        <f t="shared" si="21"/>
        <v>0</v>
      </c>
      <c r="Q182" s="235">
        <v>0</v>
      </c>
      <c r="R182" s="235">
        <f t="shared" si="22"/>
        <v>0</v>
      </c>
      <c r="S182" s="235">
        <v>0</v>
      </c>
      <c r="T182" s="236">
        <f t="shared" si="23"/>
        <v>0</v>
      </c>
      <c r="AR182" s="128" t="s">
        <v>382</v>
      </c>
      <c r="AT182" s="128" t="s">
        <v>198</v>
      </c>
      <c r="AU182" s="128" t="s">
        <v>78</v>
      </c>
      <c r="AY182" s="128" t="s">
        <v>196</v>
      </c>
      <c r="BE182" s="237">
        <f t="shared" si="24"/>
        <v>0</v>
      </c>
      <c r="BF182" s="237">
        <f t="shared" si="25"/>
        <v>0</v>
      </c>
      <c r="BG182" s="237">
        <f t="shared" si="26"/>
        <v>0</v>
      </c>
      <c r="BH182" s="237">
        <f t="shared" si="27"/>
        <v>0</v>
      </c>
      <c r="BI182" s="237">
        <f t="shared" si="28"/>
        <v>0</v>
      </c>
      <c r="BJ182" s="128" t="s">
        <v>78</v>
      </c>
      <c r="BK182" s="237">
        <f t="shared" si="29"/>
        <v>0</v>
      </c>
      <c r="BL182" s="128" t="s">
        <v>382</v>
      </c>
      <c r="BM182" s="128" t="s">
        <v>612</v>
      </c>
    </row>
    <row r="183" spans="2:65" s="140" customFormat="1" ht="16.5" customHeight="1">
      <c r="B183" s="141"/>
      <c r="C183" s="227" t="s">
        <v>426</v>
      </c>
      <c r="D183" s="227" t="s">
        <v>198</v>
      </c>
      <c r="E183" s="228" t="s">
        <v>2425</v>
      </c>
      <c r="F183" s="229" t="s">
        <v>2426</v>
      </c>
      <c r="G183" s="230" t="s">
        <v>304</v>
      </c>
      <c r="H183" s="231">
        <v>95</v>
      </c>
      <c r="I183" s="26"/>
      <c r="J183" s="232">
        <f t="shared" si="20"/>
        <v>0</v>
      </c>
      <c r="K183" s="229" t="s">
        <v>5</v>
      </c>
      <c r="L183" s="141"/>
      <c r="M183" s="233" t="s">
        <v>5</v>
      </c>
      <c r="N183" s="234" t="s">
        <v>42</v>
      </c>
      <c r="O183" s="142"/>
      <c r="P183" s="235">
        <f t="shared" si="21"/>
        <v>0</v>
      </c>
      <c r="Q183" s="235">
        <v>0</v>
      </c>
      <c r="R183" s="235">
        <f t="shared" si="22"/>
        <v>0</v>
      </c>
      <c r="S183" s="235">
        <v>0</v>
      </c>
      <c r="T183" s="236">
        <f t="shared" si="23"/>
        <v>0</v>
      </c>
      <c r="AR183" s="128" t="s">
        <v>382</v>
      </c>
      <c r="AT183" s="128" t="s">
        <v>198</v>
      </c>
      <c r="AU183" s="128" t="s">
        <v>78</v>
      </c>
      <c r="AY183" s="128" t="s">
        <v>196</v>
      </c>
      <c r="BE183" s="237">
        <f t="shared" si="24"/>
        <v>0</v>
      </c>
      <c r="BF183" s="237">
        <f t="shared" si="25"/>
        <v>0</v>
      </c>
      <c r="BG183" s="237">
        <f t="shared" si="26"/>
        <v>0</v>
      </c>
      <c r="BH183" s="237">
        <f t="shared" si="27"/>
        <v>0</v>
      </c>
      <c r="BI183" s="237">
        <f t="shared" si="28"/>
        <v>0</v>
      </c>
      <c r="BJ183" s="128" t="s">
        <v>78</v>
      </c>
      <c r="BK183" s="237">
        <f t="shared" si="29"/>
        <v>0</v>
      </c>
      <c r="BL183" s="128" t="s">
        <v>382</v>
      </c>
      <c r="BM183" s="128" t="s">
        <v>617</v>
      </c>
    </row>
    <row r="184" spans="2:65" s="140" customFormat="1" ht="16.5" customHeight="1">
      <c r="B184" s="141"/>
      <c r="C184" s="227" t="s">
        <v>585</v>
      </c>
      <c r="D184" s="227" t="s">
        <v>198</v>
      </c>
      <c r="E184" s="228" t="s">
        <v>2427</v>
      </c>
      <c r="F184" s="229" t="s">
        <v>2428</v>
      </c>
      <c r="G184" s="230" t="s">
        <v>304</v>
      </c>
      <c r="H184" s="231">
        <v>15</v>
      </c>
      <c r="I184" s="26"/>
      <c r="J184" s="232">
        <f t="shared" si="20"/>
        <v>0</v>
      </c>
      <c r="K184" s="229" t="s">
        <v>5</v>
      </c>
      <c r="L184" s="141"/>
      <c r="M184" s="233" t="s">
        <v>5</v>
      </c>
      <c r="N184" s="234" t="s">
        <v>42</v>
      </c>
      <c r="O184" s="142"/>
      <c r="P184" s="235">
        <f t="shared" si="21"/>
        <v>0</v>
      </c>
      <c r="Q184" s="235">
        <v>0</v>
      </c>
      <c r="R184" s="235">
        <f t="shared" si="22"/>
        <v>0</v>
      </c>
      <c r="S184" s="235">
        <v>0</v>
      </c>
      <c r="T184" s="236">
        <f t="shared" si="23"/>
        <v>0</v>
      </c>
      <c r="AR184" s="128" t="s">
        <v>382</v>
      </c>
      <c r="AT184" s="128" t="s">
        <v>198</v>
      </c>
      <c r="AU184" s="128" t="s">
        <v>78</v>
      </c>
      <c r="AY184" s="128" t="s">
        <v>196</v>
      </c>
      <c r="BE184" s="237">
        <f t="shared" si="24"/>
        <v>0</v>
      </c>
      <c r="BF184" s="237">
        <f t="shared" si="25"/>
        <v>0</v>
      </c>
      <c r="BG184" s="237">
        <f t="shared" si="26"/>
        <v>0</v>
      </c>
      <c r="BH184" s="237">
        <f t="shared" si="27"/>
        <v>0</v>
      </c>
      <c r="BI184" s="237">
        <f t="shared" si="28"/>
        <v>0</v>
      </c>
      <c r="BJ184" s="128" t="s">
        <v>78</v>
      </c>
      <c r="BK184" s="237">
        <f t="shared" si="29"/>
        <v>0</v>
      </c>
      <c r="BL184" s="128" t="s">
        <v>382</v>
      </c>
      <c r="BM184" s="128" t="s">
        <v>621</v>
      </c>
    </row>
    <row r="185" spans="2:65" s="140" customFormat="1" ht="16.5" customHeight="1">
      <c r="B185" s="141"/>
      <c r="C185" s="227" t="s">
        <v>429</v>
      </c>
      <c r="D185" s="227" t="s">
        <v>198</v>
      </c>
      <c r="E185" s="228" t="s">
        <v>2429</v>
      </c>
      <c r="F185" s="229" t="s">
        <v>2430</v>
      </c>
      <c r="G185" s="230" t="s">
        <v>2115</v>
      </c>
      <c r="H185" s="231">
        <v>2</v>
      </c>
      <c r="I185" s="26"/>
      <c r="J185" s="232">
        <f t="shared" si="20"/>
        <v>0</v>
      </c>
      <c r="K185" s="229" t="s">
        <v>5</v>
      </c>
      <c r="L185" s="141"/>
      <c r="M185" s="233" t="s">
        <v>5</v>
      </c>
      <c r="N185" s="234" t="s">
        <v>42</v>
      </c>
      <c r="O185" s="142"/>
      <c r="P185" s="235">
        <f t="shared" si="21"/>
        <v>0</v>
      </c>
      <c r="Q185" s="235">
        <v>0</v>
      </c>
      <c r="R185" s="235">
        <f t="shared" si="22"/>
        <v>0</v>
      </c>
      <c r="S185" s="235">
        <v>0</v>
      </c>
      <c r="T185" s="236">
        <f t="shared" si="23"/>
        <v>0</v>
      </c>
      <c r="AR185" s="128" t="s">
        <v>382</v>
      </c>
      <c r="AT185" s="128" t="s">
        <v>198</v>
      </c>
      <c r="AU185" s="128" t="s">
        <v>78</v>
      </c>
      <c r="AY185" s="128" t="s">
        <v>196</v>
      </c>
      <c r="BE185" s="237">
        <f t="shared" si="24"/>
        <v>0</v>
      </c>
      <c r="BF185" s="237">
        <f t="shared" si="25"/>
        <v>0</v>
      </c>
      <c r="BG185" s="237">
        <f t="shared" si="26"/>
        <v>0</v>
      </c>
      <c r="BH185" s="237">
        <f t="shared" si="27"/>
        <v>0</v>
      </c>
      <c r="BI185" s="237">
        <f t="shared" si="28"/>
        <v>0</v>
      </c>
      <c r="BJ185" s="128" t="s">
        <v>78</v>
      </c>
      <c r="BK185" s="237">
        <f t="shared" si="29"/>
        <v>0</v>
      </c>
      <c r="BL185" s="128" t="s">
        <v>382</v>
      </c>
      <c r="BM185" s="128" t="s">
        <v>625</v>
      </c>
    </row>
    <row r="186" spans="2:65" s="140" customFormat="1" ht="16.5" customHeight="1">
      <c r="B186" s="141"/>
      <c r="C186" s="227" t="s">
        <v>592</v>
      </c>
      <c r="D186" s="227" t="s">
        <v>198</v>
      </c>
      <c r="E186" s="228" t="s">
        <v>2431</v>
      </c>
      <c r="F186" s="229" t="s">
        <v>2432</v>
      </c>
      <c r="G186" s="230" t="s">
        <v>2115</v>
      </c>
      <c r="H186" s="231">
        <v>12</v>
      </c>
      <c r="I186" s="26"/>
      <c r="J186" s="232">
        <f t="shared" si="20"/>
        <v>0</v>
      </c>
      <c r="K186" s="229" t="s">
        <v>5</v>
      </c>
      <c r="L186" s="141"/>
      <c r="M186" s="233" t="s">
        <v>5</v>
      </c>
      <c r="N186" s="234" t="s">
        <v>42</v>
      </c>
      <c r="O186" s="142"/>
      <c r="P186" s="235">
        <f t="shared" si="21"/>
        <v>0</v>
      </c>
      <c r="Q186" s="235">
        <v>0</v>
      </c>
      <c r="R186" s="235">
        <f t="shared" si="22"/>
        <v>0</v>
      </c>
      <c r="S186" s="235">
        <v>0</v>
      </c>
      <c r="T186" s="236">
        <f t="shared" si="23"/>
        <v>0</v>
      </c>
      <c r="AR186" s="128" t="s">
        <v>382</v>
      </c>
      <c r="AT186" s="128" t="s">
        <v>198</v>
      </c>
      <c r="AU186" s="128" t="s">
        <v>78</v>
      </c>
      <c r="AY186" s="128" t="s">
        <v>196</v>
      </c>
      <c r="BE186" s="237">
        <f t="shared" si="24"/>
        <v>0</v>
      </c>
      <c r="BF186" s="237">
        <f t="shared" si="25"/>
        <v>0</v>
      </c>
      <c r="BG186" s="237">
        <f t="shared" si="26"/>
        <v>0</v>
      </c>
      <c r="BH186" s="237">
        <f t="shared" si="27"/>
        <v>0</v>
      </c>
      <c r="BI186" s="237">
        <f t="shared" si="28"/>
        <v>0</v>
      </c>
      <c r="BJ186" s="128" t="s">
        <v>78</v>
      </c>
      <c r="BK186" s="237">
        <f t="shared" si="29"/>
        <v>0</v>
      </c>
      <c r="BL186" s="128" t="s">
        <v>382</v>
      </c>
      <c r="BM186" s="128" t="s">
        <v>628</v>
      </c>
    </row>
    <row r="187" spans="2:65" s="140" customFormat="1" ht="16.5" customHeight="1">
      <c r="B187" s="141"/>
      <c r="C187" s="227" t="s">
        <v>440</v>
      </c>
      <c r="D187" s="227" t="s">
        <v>198</v>
      </c>
      <c r="E187" s="228" t="s">
        <v>2433</v>
      </c>
      <c r="F187" s="229" t="s">
        <v>2434</v>
      </c>
      <c r="G187" s="230" t="s">
        <v>2115</v>
      </c>
      <c r="H187" s="231">
        <v>9</v>
      </c>
      <c r="I187" s="26"/>
      <c r="J187" s="232">
        <f t="shared" si="20"/>
        <v>0</v>
      </c>
      <c r="K187" s="229" t="s">
        <v>5</v>
      </c>
      <c r="L187" s="141"/>
      <c r="M187" s="233" t="s">
        <v>5</v>
      </c>
      <c r="N187" s="234" t="s">
        <v>42</v>
      </c>
      <c r="O187" s="142"/>
      <c r="P187" s="235">
        <f t="shared" si="21"/>
        <v>0</v>
      </c>
      <c r="Q187" s="235">
        <v>0</v>
      </c>
      <c r="R187" s="235">
        <f t="shared" si="22"/>
        <v>0</v>
      </c>
      <c r="S187" s="235">
        <v>0</v>
      </c>
      <c r="T187" s="236">
        <f t="shared" si="23"/>
        <v>0</v>
      </c>
      <c r="AR187" s="128" t="s">
        <v>382</v>
      </c>
      <c r="AT187" s="128" t="s">
        <v>198</v>
      </c>
      <c r="AU187" s="128" t="s">
        <v>78</v>
      </c>
      <c r="AY187" s="128" t="s">
        <v>196</v>
      </c>
      <c r="BE187" s="237">
        <f t="shared" si="24"/>
        <v>0</v>
      </c>
      <c r="BF187" s="237">
        <f t="shared" si="25"/>
        <v>0</v>
      </c>
      <c r="BG187" s="237">
        <f t="shared" si="26"/>
        <v>0</v>
      </c>
      <c r="BH187" s="237">
        <f t="shared" si="27"/>
        <v>0</v>
      </c>
      <c r="BI187" s="237">
        <f t="shared" si="28"/>
        <v>0</v>
      </c>
      <c r="BJ187" s="128" t="s">
        <v>78</v>
      </c>
      <c r="BK187" s="237">
        <f t="shared" si="29"/>
        <v>0</v>
      </c>
      <c r="BL187" s="128" t="s">
        <v>382</v>
      </c>
      <c r="BM187" s="128" t="s">
        <v>634</v>
      </c>
    </row>
    <row r="188" spans="2:65" s="140" customFormat="1" ht="16.5" customHeight="1">
      <c r="B188" s="141"/>
      <c r="C188" s="227" t="s">
        <v>605</v>
      </c>
      <c r="D188" s="227" t="s">
        <v>198</v>
      </c>
      <c r="E188" s="228" t="s">
        <v>2435</v>
      </c>
      <c r="F188" s="229" t="s">
        <v>2436</v>
      </c>
      <c r="G188" s="230" t="s">
        <v>1839</v>
      </c>
      <c r="H188" s="32"/>
      <c r="I188" s="26"/>
      <c r="J188" s="232">
        <f t="shared" si="20"/>
        <v>0</v>
      </c>
      <c r="K188" s="229" t="s">
        <v>5</v>
      </c>
      <c r="L188" s="141"/>
      <c r="M188" s="233" t="s">
        <v>5</v>
      </c>
      <c r="N188" s="234" t="s">
        <v>42</v>
      </c>
      <c r="O188" s="142"/>
      <c r="P188" s="235">
        <f t="shared" si="21"/>
        <v>0</v>
      </c>
      <c r="Q188" s="235">
        <v>0</v>
      </c>
      <c r="R188" s="235">
        <f t="shared" si="22"/>
        <v>0</v>
      </c>
      <c r="S188" s="235">
        <v>0</v>
      </c>
      <c r="T188" s="236">
        <f t="shared" si="23"/>
        <v>0</v>
      </c>
      <c r="AR188" s="128" t="s">
        <v>382</v>
      </c>
      <c r="AT188" s="128" t="s">
        <v>198</v>
      </c>
      <c r="AU188" s="128" t="s">
        <v>78</v>
      </c>
      <c r="AY188" s="128" t="s">
        <v>196</v>
      </c>
      <c r="BE188" s="237">
        <f t="shared" si="24"/>
        <v>0</v>
      </c>
      <c r="BF188" s="237">
        <f t="shared" si="25"/>
        <v>0</v>
      </c>
      <c r="BG188" s="237">
        <f t="shared" si="26"/>
        <v>0</v>
      </c>
      <c r="BH188" s="237">
        <f t="shared" si="27"/>
        <v>0</v>
      </c>
      <c r="BI188" s="237">
        <f t="shared" si="28"/>
        <v>0</v>
      </c>
      <c r="BJ188" s="128" t="s">
        <v>78</v>
      </c>
      <c r="BK188" s="237">
        <f t="shared" si="29"/>
        <v>0</v>
      </c>
      <c r="BL188" s="128" t="s">
        <v>382</v>
      </c>
      <c r="BM188" s="128" t="s">
        <v>2437</v>
      </c>
    </row>
    <row r="189" spans="2:65" s="140" customFormat="1" ht="16.5" customHeight="1">
      <c r="B189" s="141"/>
      <c r="C189" s="227" t="s">
        <v>449</v>
      </c>
      <c r="D189" s="227" t="s">
        <v>198</v>
      </c>
      <c r="E189" s="228" t="s">
        <v>2438</v>
      </c>
      <c r="F189" s="229" t="s">
        <v>2117</v>
      </c>
      <c r="G189" s="230" t="s">
        <v>1839</v>
      </c>
      <c r="H189" s="32"/>
      <c r="I189" s="26"/>
      <c r="J189" s="232">
        <f t="shared" si="20"/>
        <v>0</v>
      </c>
      <c r="K189" s="229" t="s">
        <v>5</v>
      </c>
      <c r="L189" s="141"/>
      <c r="M189" s="233" t="s">
        <v>5</v>
      </c>
      <c r="N189" s="234" t="s">
        <v>42</v>
      </c>
      <c r="O189" s="142"/>
      <c r="P189" s="235">
        <f t="shared" si="21"/>
        <v>0</v>
      </c>
      <c r="Q189" s="235">
        <v>0</v>
      </c>
      <c r="R189" s="235">
        <f t="shared" si="22"/>
        <v>0</v>
      </c>
      <c r="S189" s="235">
        <v>0</v>
      </c>
      <c r="T189" s="236">
        <f t="shared" si="23"/>
        <v>0</v>
      </c>
      <c r="AR189" s="128" t="s">
        <v>382</v>
      </c>
      <c r="AT189" s="128" t="s">
        <v>198</v>
      </c>
      <c r="AU189" s="128" t="s">
        <v>78</v>
      </c>
      <c r="AY189" s="128" t="s">
        <v>196</v>
      </c>
      <c r="BE189" s="237">
        <f t="shared" si="24"/>
        <v>0</v>
      </c>
      <c r="BF189" s="237">
        <f t="shared" si="25"/>
        <v>0</v>
      </c>
      <c r="BG189" s="237">
        <f t="shared" si="26"/>
        <v>0</v>
      </c>
      <c r="BH189" s="237">
        <f t="shared" si="27"/>
        <v>0</v>
      </c>
      <c r="BI189" s="237">
        <f t="shared" si="28"/>
        <v>0</v>
      </c>
      <c r="BJ189" s="128" t="s">
        <v>78</v>
      </c>
      <c r="BK189" s="237">
        <f t="shared" si="29"/>
        <v>0</v>
      </c>
      <c r="BL189" s="128" t="s">
        <v>382</v>
      </c>
      <c r="BM189" s="128" t="s">
        <v>2439</v>
      </c>
    </row>
    <row r="190" spans="2:63" s="215" customFormat="1" ht="37.35" customHeight="1">
      <c r="B190" s="214"/>
      <c r="D190" s="216" t="s">
        <v>70</v>
      </c>
      <c r="E190" s="217" t="s">
        <v>1483</v>
      </c>
      <c r="F190" s="217" t="s">
        <v>2440</v>
      </c>
      <c r="I190" s="25"/>
      <c r="J190" s="218">
        <f>BK190</f>
        <v>0</v>
      </c>
      <c r="L190" s="214"/>
      <c r="M190" s="219"/>
      <c r="N190" s="220"/>
      <c r="O190" s="220"/>
      <c r="P190" s="221">
        <f>SUM(P191:P201)</f>
        <v>0</v>
      </c>
      <c r="Q190" s="220"/>
      <c r="R190" s="221">
        <f>SUM(R191:R201)</f>
        <v>0</v>
      </c>
      <c r="S190" s="220"/>
      <c r="T190" s="222">
        <f>SUM(T191:T201)</f>
        <v>0</v>
      </c>
      <c r="AR190" s="216" t="s">
        <v>215</v>
      </c>
      <c r="AT190" s="223" t="s">
        <v>70</v>
      </c>
      <c r="AU190" s="223" t="s">
        <v>71</v>
      </c>
      <c r="AY190" s="216" t="s">
        <v>196</v>
      </c>
      <c r="BK190" s="224">
        <f>SUM(BK191:BK201)</f>
        <v>0</v>
      </c>
    </row>
    <row r="191" spans="2:65" s="140" customFormat="1" ht="16.5" customHeight="1">
      <c r="B191" s="141"/>
      <c r="C191" s="266" t="s">
        <v>614</v>
      </c>
      <c r="D191" s="266" t="s">
        <v>297</v>
      </c>
      <c r="E191" s="267" t="s">
        <v>2441</v>
      </c>
      <c r="F191" s="268" t="s">
        <v>2442</v>
      </c>
      <c r="G191" s="269" t="s">
        <v>2115</v>
      </c>
      <c r="H191" s="270">
        <v>7</v>
      </c>
      <c r="I191" s="30"/>
      <c r="J191" s="271">
        <f aca="true" t="shared" si="30" ref="J191:J201">ROUND(I191*H191,2)</f>
        <v>0</v>
      </c>
      <c r="K191" s="268" t="s">
        <v>5</v>
      </c>
      <c r="L191" s="272"/>
      <c r="M191" s="273" t="s">
        <v>5</v>
      </c>
      <c r="N191" s="274" t="s">
        <v>42</v>
      </c>
      <c r="O191" s="142"/>
      <c r="P191" s="235">
        <f aca="true" t="shared" si="31" ref="P191:P201">O191*H191</f>
        <v>0</v>
      </c>
      <c r="Q191" s="235">
        <v>0</v>
      </c>
      <c r="R191" s="235">
        <f aca="true" t="shared" si="32" ref="R191:R201">Q191*H191</f>
        <v>0</v>
      </c>
      <c r="S191" s="235">
        <v>0</v>
      </c>
      <c r="T191" s="236">
        <f aca="true" t="shared" si="33" ref="T191:T201">S191*H191</f>
        <v>0</v>
      </c>
      <c r="AR191" s="128" t="s">
        <v>854</v>
      </c>
      <c r="AT191" s="128" t="s">
        <v>297</v>
      </c>
      <c r="AU191" s="128" t="s">
        <v>78</v>
      </c>
      <c r="AY191" s="128" t="s">
        <v>196</v>
      </c>
      <c r="BE191" s="237">
        <f aca="true" t="shared" si="34" ref="BE191:BE201">IF(N191="základní",J191,0)</f>
        <v>0</v>
      </c>
      <c r="BF191" s="237">
        <f aca="true" t="shared" si="35" ref="BF191:BF201">IF(N191="snížená",J191,0)</f>
        <v>0</v>
      </c>
      <c r="BG191" s="237">
        <f aca="true" t="shared" si="36" ref="BG191:BG201">IF(N191="zákl. přenesená",J191,0)</f>
        <v>0</v>
      </c>
      <c r="BH191" s="237">
        <f aca="true" t="shared" si="37" ref="BH191:BH201">IF(N191="sníž. přenesená",J191,0)</f>
        <v>0</v>
      </c>
      <c r="BI191" s="237">
        <f aca="true" t="shared" si="38" ref="BI191:BI201">IF(N191="nulová",J191,0)</f>
        <v>0</v>
      </c>
      <c r="BJ191" s="128" t="s">
        <v>78</v>
      </c>
      <c r="BK191" s="237">
        <f aca="true" t="shared" si="39" ref="BK191:BK201">ROUND(I191*H191,2)</f>
        <v>0</v>
      </c>
      <c r="BL191" s="128" t="s">
        <v>382</v>
      </c>
      <c r="BM191" s="128" t="s">
        <v>676</v>
      </c>
    </row>
    <row r="192" spans="2:65" s="140" customFormat="1" ht="16.5" customHeight="1">
      <c r="B192" s="141"/>
      <c r="C192" s="266" t="s">
        <v>455</v>
      </c>
      <c r="D192" s="266" t="s">
        <v>297</v>
      </c>
      <c r="E192" s="267" t="s">
        <v>2443</v>
      </c>
      <c r="F192" s="268" t="s">
        <v>2444</v>
      </c>
      <c r="G192" s="269" t="s">
        <v>2115</v>
      </c>
      <c r="H192" s="270">
        <v>62</v>
      </c>
      <c r="I192" s="30"/>
      <c r="J192" s="271">
        <f t="shared" si="30"/>
        <v>0</v>
      </c>
      <c r="K192" s="268" t="s">
        <v>5</v>
      </c>
      <c r="L192" s="272"/>
      <c r="M192" s="273" t="s">
        <v>5</v>
      </c>
      <c r="N192" s="274" t="s">
        <v>42</v>
      </c>
      <c r="O192" s="142"/>
      <c r="P192" s="235">
        <f t="shared" si="31"/>
        <v>0</v>
      </c>
      <c r="Q192" s="235">
        <v>0</v>
      </c>
      <c r="R192" s="235">
        <f t="shared" si="32"/>
        <v>0</v>
      </c>
      <c r="S192" s="235">
        <v>0</v>
      </c>
      <c r="T192" s="236">
        <f t="shared" si="33"/>
        <v>0</v>
      </c>
      <c r="AR192" s="128" t="s">
        <v>854</v>
      </c>
      <c r="AT192" s="128" t="s">
        <v>297</v>
      </c>
      <c r="AU192" s="128" t="s">
        <v>78</v>
      </c>
      <c r="AY192" s="128" t="s">
        <v>196</v>
      </c>
      <c r="BE192" s="237">
        <f t="shared" si="34"/>
        <v>0</v>
      </c>
      <c r="BF192" s="237">
        <f t="shared" si="35"/>
        <v>0</v>
      </c>
      <c r="BG192" s="237">
        <f t="shared" si="36"/>
        <v>0</v>
      </c>
      <c r="BH192" s="237">
        <f t="shared" si="37"/>
        <v>0</v>
      </c>
      <c r="BI192" s="237">
        <f t="shared" si="38"/>
        <v>0</v>
      </c>
      <c r="BJ192" s="128" t="s">
        <v>78</v>
      </c>
      <c r="BK192" s="237">
        <f t="shared" si="39"/>
        <v>0</v>
      </c>
      <c r="BL192" s="128" t="s">
        <v>382</v>
      </c>
      <c r="BM192" s="128" t="s">
        <v>679</v>
      </c>
    </row>
    <row r="193" spans="2:65" s="140" customFormat="1" ht="16.5" customHeight="1">
      <c r="B193" s="141"/>
      <c r="C193" s="266" t="s">
        <v>622</v>
      </c>
      <c r="D193" s="266" t="s">
        <v>297</v>
      </c>
      <c r="E193" s="267" t="s">
        <v>2445</v>
      </c>
      <c r="F193" s="268" t="s">
        <v>2446</v>
      </c>
      <c r="G193" s="269" t="s">
        <v>2115</v>
      </c>
      <c r="H193" s="270">
        <v>14</v>
      </c>
      <c r="I193" s="30"/>
      <c r="J193" s="271">
        <f t="shared" si="30"/>
        <v>0</v>
      </c>
      <c r="K193" s="268" t="s">
        <v>5</v>
      </c>
      <c r="L193" s="272"/>
      <c r="M193" s="273" t="s">
        <v>5</v>
      </c>
      <c r="N193" s="274" t="s">
        <v>42</v>
      </c>
      <c r="O193" s="142"/>
      <c r="P193" s="235">
        <f t="shared" si="31"/>
        <v>0</v>
      </c>
      <c r="Q193" s="235">
        <v>0</v>
      </c>
      <c r="R193" s="235">
        <f t="shared" si="32"/>
        <v>0</v>
      </c>
      <c r="S193" s="235">
        <v>0</v>
      </c>
      <c r="T193" s="236">
        <f t="shared" si="33"/>
        <v>0</v>
      </c>
      <c r="AR193" s="128" t="s">
        <v>854</v>
      </c>
      <c r="AT193" s="128" t="s">
        <v>297</v>
      </c>
      <c r="AU193" s="128" t="s">
        <v>78</v>
      </c>
      <c r="AY193" s="128" t="s">
        <v>196</v>
      </c>
      <c r="BE193" s="237">
        <f t="shared" si="34"/>
        <v>0</v>
      </c>
      <c r="BF193" s="237">
        <f t="shared" si="35"/>
        <v>0</v>
      </c>
      <c r="BG193" s="237">
        <f t="shared" si="36"/>
        <v>0</v>
      </c>
      <c r="BH193" s="237">
        <f t="shared" si="37"/>
        <v>0</v>
      </c>
      <c r="BI193" s="237">
        <f t="shared" si="38"/>
        <v>0</v>
      </c>
      <c r="BJ193" s="128" t="s">
        <v>78</v>
      </c>
      <c r="BK193" s="237">
        <f t="shared" si="39"/>
        <v>0</v>
      </c>
      <c r="BL193" s="128" t="s">
        <v>382</v>
      </c>
      <c r="BM193" s="128" t="s">
        <v>1019</v>
      </c>
    </row>
    <row r="194" spans="2:65" s="140" customFormat="1" ht="16.5" customHeight="1">
      <c r="B194" s="141"/>
      <c r="C194" s="266" t="s">
        <v>461</v>
      </c>
      <c r="D194" s="266" t="s">
        <v>297</v>
      </c>
      <c r="E194" s="267" t="s">
        <v>2447</v>
      </c>
      <c r="F194" s="268" t="s">
        <v>2448</v>
      </c>
      <c r="G194" s="269" t="s">
        <v>2115</v>
      </c>
      <c r="H194" s="270">
        <v>6</v>
      </c>
      <c r="I194" s="30"/>
      <c r="J194" s="271">
        <f t="shared" si="30"/>
        <v>0</v>
      </c>
      <c r="K194" s="268" t="s">
        <v>5</v>
      </c>
      <c r="L194" s="272"/>
      <c r="M194" s="273" t="s">
        <v>5</v>
      </c>
      <c r="N194" s="274" t="s">
        <v>42</v>
      </c>
      <c r="O194" s="142"/>
      <c r="P194" s="235">
        <f t="shared" si="31"/>
        <v>0</v>
      </c>
      <c r="Q194" s="235">
        <v>0</v>
      </c>
      <c r="R194" s="235">
        <f t="shared" si="32"/>
        <v>0</v>
      </c>
      <c r="S194" s="235">
        <v>0</v>
      </c>
      <c r="T194" s="236">
        <f t="shared" si="33"/>
        <v>0</v>
      </c>
      <c r="AR194" s="128" t="s">
        <v>854</v>
      </c>
      <c r="AT194" s="128" t="s">
        <v>297</v>
      </c>
      <c r="AU194" s="128" t="s">
        <v>78</v>
      </c>
      <c r="AY194" s="128" t="s">
        <v>196</v>
      </c>
      <c r="BE194" s="237">
        <f t="shared" si="34"/>
        <v>0</v>
      </c>
      <c r="BF194" s="237">
        <f t="shared" si="35"/>
        <v>0</v>
      </c>
      <c r="BG194" s="237">
        <f t="shared" si="36"/>
        <v>0</v>
      </c>
      <c r="BH194" s="237">
        <f t="shared" si="37"/>
        <v>0</v>
      </c>
      <c r="BI194" s="237">
        <f t="shared" si="38"/>
        <v>0</v>
      </c>
      <c r="BJ194" s="128" t="s">
        <v>78</v>
      </c>
      <c r="BK194" s="237">
        <f t="shared" si="39"/>
        <v>0</v>
      </c>
      <c r="BL194" s="128" t="s">
        <v>382</v>
      </c>
      <c r="BM194" s="128" t="s">
        <v>1026</v>
      </c>
    </row>
    <row r="195" spans="2:65" s="140" customFormat="1" ht="16.5" customHeight="1">
      <c r="B195" s="141"/>
      <c r="C195" s="266" t="s">
        <v>631</v>
      </c>
      <c r="D195" s="266" t="s">
        <v>297</v>
      </c>
      <c r="E195" s="267" t="s">
        <v>2449</v>
      </c>
      <c r="F195" s="268" t="s">
        <v>2450</v>
      </c>
      <c r="G195" s="269" t="s">
        <v>2115</v>
      </c>
      <c r="H195" s="270">
        <v>22</v>
      </c>
      <c r="I195" s="30"/>
      <c r="J195" s="271">
        <f t="shared" si="30"/>
        <v>0</v>
      </c>
      <c r="K195" s="268" t="s">
        <v>5</v>
      </c>
      <c r="L195" s="272"/>
      <c r="M195" s="273" t="s">
        <v>5</v>
      </c>
      <c r="N195" s="274" t="s">
        <v>42</v>
      </c>
      <c r="O195" s="142"/>
      <c r="P195" s="235">
        <f t="shared" si="31"/>
        <v>0</v>
      </c>
      <c r="Q195" s="235">
        <v>0</v>
      </c>
      <c r="R195" s="235">
        <f t="shared" si="32"/>
        <v>0</v>
      </c>
      <c r="S195" s="235">
        <v>0</v>
      </c>
      <c r="T195" s="236">
        <f t="shared" si="33"/>
        <v>0</v>
      </c>
      <c r="AR195" s="128" t="s">
        <v>854</v>
      </c>
      <c r="AT195" s="128" t="s">
        <v>297</v>
      </c>
      <c r="AU195" s="128" t="s">
        <v>78</v>
      </c>
      <c r="AY195" s="128" t="s">
        <v>196</v>
      </c>
      <c r="BE195" s="237">
        <f t="shared" si="34"/>
        <v>0</v>
      </c>
      <c r="BF195" s="237">
        <f t="shared" si="35"/>
        <v>0</v>
      </c>
      <c r="BG195" s="237">
        <f t="shared" si="36"/>
        <v>0</v>
      </c>
      <c r="BH195" s="237">
        <f t="shared" si="37"/>
        <v>0</v>
      </c>
      <c r="BI195" s="237">
        <f t="shared" si="38"/>
        <v>0</v>
      </c>
      <c r="BJ195" s="128" t="s">
        <v>78</v>
      </c>
      <c r="BK195" s="237">
        <f t="shared" si="39"/>
        <v>0</v>
      </c>
      <c r="BL195" s="128" t="s">
        <v>382</v>
      </c>
      <c r="BM195" s="128" t="s">
        <v>1036</v>
      </c>
    </row>
    <row r="196" spans="2:65" s="140" customFormat="1" ht="16.5" customHeight="1">
      <c r="B196" s="141"/>
      <c r="C196" s="266" t="s">
        <v>466</v>
      </c>
      <c r="D196" s="266" t="s">
        <v>297</v>
      </c>
      <c r="E196" s="267" t="s">
        <v>2451</v>
      </c>
      <c r="F196" s="268" t="s">
        <v>2452</v>
      </c>
      <c r="G196" s="269" t="s">
        <v>2115</v>
      </c>
      <c r="H196" s="270">
        <v>31</v>
      </c>
      <c r="I196" s="30"/>
      <c r="J196" s="271">
        <f t="shared" si="30"/>
        <v>0</v>
      </c>
      <c r="K196" s="268" t="s">
        <v>5</v>
      </c>
      <c r="L196" s="272"/>
      <c r="M196" s="273" t="s">
        <v>5</v>
      </c>
      <c r="N196" s="274" t="s">
        <v>42</v>
      </c>
      <c r="O196" s="142"/>
      <c r="P196" s="235">
        <f t="shared" si="31"/>
        <v>0</v>
      </c>
      <c r="Q196" s="235">
        <v>0</v>
      </c>
      <c r="R196" s="235">
        <f t="shared" si="32"/>
        <v>0</v>
      </c>
      <c r="S196" s="235">
        <v>0</v>
      </c>
      <c r="T196" s="236">
        <f t="shared" si="33"/>
        <v>0</v>
      </c>
      <c r="AR196" s="128" t="s">
        <v>854</v>
      </c>
      <c r="AT196" s="128" t="s">
        <v>297</v>
      </c>
      <c r="AU196" s="128" t="s">
        <v>78</v>
      </c>
      <c r="AY196" s="128" t="s">
        <v>196</v>
      </c>
      <c r="BE196" s="237">
        <f t="shared" si="34"/>
        <v>0</v>
      </c>
      <c r="BF196" s="237">
        <f t="shared" si="35"/>
        <v>0</v>
      </c>
      <c r="BG196" s="237">
        <f t="shared" si="36"/>
        <v>0</v>
      </c>
      <c r="BH196" s="237">
        <f t="shared" si="37"/>
        <v>0</v>
      </c>
      <c r="BI196" s="237">
        <f t="shared" si="38"/>
        <v>0</v>
      </c>
      <c r="BJ196" s="128" t="s">
        <v>78</v>
      </c>
      <c r="BK196" s="237">
        <f t="shared" si="39"/>
        <v>0</v>
      </c>
      <c r="BL196" s="128" t="s">
        <v>382</v>
      </c>
      <c r="BM196" s="128" t="s">
        <v>725</v>
      </c>
    </row>
    <row r="197" spans="2:65" s="140" customFormat="1" ht="16.5" customHeight="1">
      <c r="B197" s="141"/>
      <c r="C197" s="266" t="s">
        <v>648</v>
      </c>
      <c r="D197" s="266" t="s">
        <v>297</v>
      </c>
      <c r="E197" s="267" t="s">
        <v>2453</v>
      </c>
      <c r="F197" s="268" t="s">
        <v>2454</v>
      </c>
      <c r="G197" s="269" t="s">
        <v>2115</v>
      </c>
      <c r="H197" s="270">
        <v>2</v>
      </c>
      <c r="I197" s="30"/>
      <c r="J197" s="271">
        <f t="shared" si="30"/>
        <v>0</v>
      </c>
      <c r="K197" s="268" t="s">
        <v>5</v>
      </c>
      <c r="L197" s="272"/>
      <c r="M197" s="273" t="s">
        <v>5</v>
      </c>
      <c r="N197" s="274" t="s">
        <v>42</v>
      </c>
      <c r="O197" s="142"/>
      <c r="P197" s="235">
        <f t="shared" si="31"/>
        <v>0</v>
      </c>
      <c r="Q197" s="235">
        <v>0</v>
      </c>
      <c r="R197" s="235">
        <f t="shared" si="32"/>
        <v>0</v>
      </c>
      <c r="S197" s="235">
        <v>0</v>
      </c>
      <c r="T197" s="236">
        <f t="shared" si="33"/>
        <v>0</v>
      </c>
      <c r="AR197" s="128" t="s">
        <v>854</v>
      </c>
      <c r="AT197" s="128" t="s">
        <v>297</v>
      </c>
      <c r="AU197" s="128" t="s">
        <v>78</v>
      </c>
      <c r="AY197" s="128" t="s">
        <v>196</v>
      </c>
      <c r="BE197" s="237">
        <f t="shared" si="34"/>
        <v>0</v>
      </c>
      <c r="BF197" s="237">
        <f t="shared" si="35"/>
        <v>0</v>
      </c>
      <c r="BG197" s="237">
        <f t="shared" si="36"/>
        <v>0</v>
      </c>
      <c r="BH197" s="237">
        <f t="shared" si="37"/>
        <v>0</v>
      </c>
      <c r="BI197" s="237">
        <f t="shared" si="38"/>
        <v>0</v>
      </c>
      <c r="BJ197" s="128" t="s">
        <v>78</v>
      </c>
      <c r="BK197" s="237">
        <f t="shared" si="39"/>
        <v>0</v>
      </c>
      <c r="BL197" s="128" t="s">
        <v>382</v>
      </c>
      <c r="BM197" s="128" t="s">
        <v>728</v>
      </c>
    </row>
    <row r="198" spans="2:65" s="140" customFormat="1" ht="16.5" customHeight="1">
      <c r="B198" s="141"/>
      <c r="C198" s="266" t="s">
        <v>469</v>
      </c>
      <c r="D198" s="266" t="s">
        <v>297</v>
      </c>
      <c r="E198" s="267" t="s">
        <v>2455</v>
      </c>
      <c r="F198" s="268" t="s">
        <v>2456</v>
      </c>
      <c r="G198" s="269" t="s">
        <v>2115</v>
      </c>
      <c r="H198" s="270">
        <v>2</v>
      </c>
      <c r="I198" s="30"/>
      <c r="J198" s="271">
        <f t="shared" si="30"/>
        <v>0</v>
      </c>
      <c r="K198" s="268" t="s">
        <v>5</v>
      </c>
      <c r="L198" s="272"/>
      <c r="M198" s="273" t="s">
        <v>5</v>
      </c>
      <c r="N198" s="274" t="s">
        <v>42</v>
      </c>
      <c r="O198" s="142"/>
      <c r="P198" s="235">
        <f t="shared" si="31"/>
        <v>0</v>
      </c>
      <c r="Q198" s="235">
        <v>0</v>
      </c>
      <c r="R198" s="235">
        <f t="shared" si="32"/>
        <v>0</v>
      </c>
      <c r="S198" s="235">
        <v>0</v>
      </c>
      <c r="T198" s="236">
        <f t="shared" si="33"/>
        <v>0</v>
      </c>
      <c r="AR198" s="128" t="s">
        <v>854</v>
      </c>
      <c r="AT198" s="128" t="s">
        <v>297</v>
      </c>
      <c r="AU198" s="128" t="s">
        <v>78</v>
      </c>
      <c r="AY198" s="128" t="s">
        <v>196</v>
      </c>
      <c r="BE198" s="237">
        <f t="shared" si="34"/>
        <v>0</v>
      </c>
      <c r="BF198" s="237">
        <f t="shared" si="35"/>
        <v>0</v>
      </c>
      <c r="BG198" s="237">
        <f t="shared" si="36"/>
        <v>0</v>
      </c>
      <c r="BH198" s="237">
        <f t="shared" si="37"/>
        <v>0</v>
      </c>
      <c r="BI198" s="237">
        <f t="shared" si="38"/>
        <v>0</v>
      </c>
      <c r="BJ198" s="128" t="s">
        <v>78</v>
      </c>
      <c r="BK198" s="237">
        <f t="shared" si="39"/>
        <v>0</v>
      </c>
      <c r="BL198" s="128" t="s">
        <v>382</v>
      </c>
      <c r="BM198" s="128" t="s">
        <v>734</v>
      </c>
    </row>
    <row r="199" spans="2:65" s="140" customFormat="1" ht="16.5" customHeight="1">
      <c r="B199" s="141"/>
      <c r="C199" s="266" t="s">
        <v>657</v>
      </c>
      <c r="D199" s="266" t="s">
        <v>297</v>
      </c>
      <c r="E199" s="267" t="s">
        <v>2457</v>
      </c>
      <c r="F199" s="268" t="s">
        <v>2458</v>
      </c>
      <c r="G199" s="269" t="s">
        <v>2115</v>
      </c>
      <c r="H199" s="270">
        <v>2</v>
      </c>
      <c r="I199" s="30"/>
      <c r="J199" s="271">
        <f t="shared" si="30"/>
        <v>0</v>
      </c>
      <c r="K199" s="268" t="s">
        <v>5</v>
      </c>
      <c r="L199" s="272"/>
      <c r="M199" s="273" t="s">
        <v>5</v>
      </c>
      <c r="N199" s="274" t="s">
        <v>42</v>
      </c>
      <c r="O199" s="142"/>
      <c r="P199" s="235">
        <f t="shared" si="31"/>
        <v>0</v>
      </c>
      <c r="Q199" s="235">
        <v>0</v>
      </c>
      <c r="R199" s="235">
        <f t="shared" si="32"/>
        <v>0</v>
      </c>
      <c r="S199" s="235">
        <v>0</v>
      </c>
      <c r="T199" s="236">
        <f t="shared" si="33"/>
        <v>0</v>
      </c>
      <c r="AR199" s="128" t="s">
        <v>854</v>
      </c>
      <c r="AT199" s="128" t="s">
        <v>297</v>
      </c>
      <c r="AU199" s="128" t="s">
        <v>78</v>
      </c>
      <c r="AY199" s="128" t="s">
        <v>196</v>
      </c>
      <c r="BE199" s="237">
        <f t="shared" si="34"/>
        <v>0</v>
      </c>
      <c r="BF199" s="237">
        <f t="shared" si="35"/>
        <v>0</v>
      </c>
      <c r="BG199" s="237">
        <f t="shared" si="36"/>
        <v>0</v>
      </c>
      <c r="BH199" s="237">
        <f t="shared" si="37"/>
        <v>0</v>
      </c>
      <c r="BI199" s="237">
        <f t="shared" si="38"/>
        <v>0</v>
      </c>
      <c r="BJ199" s="128" t="s">
        <v>78</v>
      </c>
      <c r="BK199" s="237">
        <f t="shared" si="39"/>
        <v>0</v>
      </c>
      <c r="BL199" s="128" t="s">
        <v>382</v>
      </c>
      <c r="BM199" s="128" t="s">
        <v>1077</v>
      </c>
    </row>
    <row r="200" spans="2:65" s="140" customFormat="1" ht="16.5" customHeight="1">
      <c r="B200" s="141"/>
      <c r="C200" s="227" t="s">
        <v>473</v>
      </c>
      <c r="D200" s="227" t="s">
        <v>198</v>
      </c>
      <c r="E200" s="228" t="s">
        <v>2349</v>
      </c>
      <c r="F200" s="229" t="s">
        <v>2350</v>
      </c>
      <c r="G200" s="230" t="s">
        <v>1839</v>
      </c>
      <c r="H200" s="32"/>
      <c r="I200" s="26"/>
      <c r="J200" s="232">
        <f t="shared" si="30"/>
        <v>0</v>
      </c>
      <c r="K200" s="229" t="s">
        <v>5</v>
      </c>
      <c r="L200" s="141"/>
      <c r="M200" s="233" t="s">
        <v>5</v>
      </c>
      <c r="N200" s="234" t="s">
        <v>42</v>
      </c>
      <c r="O200" s="142"/>
      <c r="P200" s="235">
        <f t="shared" si="31"/>
        <v>0</v>
      </c>
      <c r="Q200" s="235">
        <v>0</v>
      </c>
      <c r="R200" s="235">
        <f t="shared" si="32"/>
        <v>0</v>
      </c>
      <c r="S200" s="235">
        <v>0</v>
      </c>
      <c r="T200" s="236">
        <f t="shared" si="33"/>
        <v>0</v>
      </c>
      <c r="AR200" s="128" t="s">
        <v>382</v>
      </c>
      <c r="AT200" s="128" t="s">
        <v>198</v>
      </c>
      <c r="AU200" s="128" t="s">
        <v>78</v>
      </c>
      <c r="AY200" s="128" t="s">
        <v>196</v>
      </c>
      <c r="BE200" s="237">
        <f t="shared" si="34"/>
        <v>0</v>
      </c>
      <c r="BF200" s="237">
        <f t="shared" si="35"/>
        <v>0</v>
      </c>
      <c r="BG200" s="237">
        <f t="shared" si="36"/>
        <v>0</v>
      </c>
      <c r="BH200" s="237">
        <f t="shared" si="37"/>
        <v>0</v>
      </c>
      <c r="BI200" s="237">
        <f t="shared" si="38"/>
        <v>0</v>
      </c>
      <c r="BJ200" s="128" t="s">
        <v>78</v>
      </c>
      <c r="BK200" s="237">
        <f t="shared" si="39"/>
        <v>0</v>
      </c>
      <c r="BL200" s="128" t="s">
        <v>382</v>
      </c>
      <c r="BM200" s="128" t="s">
        <v>2459</v>
      </c>
    </row>
    <row r="201" spans="2:65" s="140" customFormat="1" ht="16.5" customHeight="1">
      <c r="B201" s="141"/>
      <c r="C201" s="227" t="s">
        <v>666</v>
      </c>
      <c r="D201" s="227" t="s">
        <v>198</v>
      </c>
      <c r="E201" s="228" t="s">
        <v>2352</v>
      </c>
      <c r="F201" s="229" t="s">
        <v>2353</v>
      </c>
      <c r="G201" s="230" t="s">
        <v>1839</v>
      </c>
      <c r="H201" s="32"/>
      <c r="I201" s="26"/>
      <c r="J201" s="232">
        <f t="shared" si="30"/>
        <v>0</v>
      </c>
      <c r="K201" s="229" t="s">
        <v>5</v>
      </c>
      <c r="L201" s="141"/>
      <c r="M201" s="233" t="s">
        <v>5</v>
      </c>
      <c r="N201" s="234" t="s">
        <v>42</v>
      </c>
      <c r="O201" s="142"/>
      <c r="P201" s="235">
        <f t="shared" si="31"/>
        <v>0</v>
      </c>
      <c r="Q201" s="235">
        <v>0</v>
      </c>
      <c r="R201" s="235">
        <f t="shared" si="32"/>
        <v>0</v>
      </c>
      <c r="S201" s="235">
        <v>0</v>
      </c>
      <c r="T201" s="236">
        <f t="shared" si="33"/>
        <v>0</v>
      </c>
      <c r="AR201" s="128" t="s">
        <v>382</v>
      </c>
      <c r="AT201" s="128" t="s">
        <v>198</v>
      </c>
      <c r="AU201" s="128" t="s">
        <v>78</v>
      </c>
      <c r="AY201" s="128" t="s">
        <v>196</v>
      </c>
      <c r="BE201" s="237">
        <f t="shared" si="34"/>
        <v>0</v>
      </c>
      <c r="BF201" s="237">
        <f t="shared" si="35"/>
        <v>0</v>
      </c>
      <c r="BG201" s="237">
        <f t="shared" si="36"/>
        <v>0</v>
      </c>
      <c r="BH201" s="237">
        <f t="shared" si="37"/>
        <v>0</v>
      </c>
      <c r="BI201" s="237">
        <f t="shared" si="38"/>
        <v>0</v>
      </c>
      <c r="BJ201" s="128" t="s">
        <v>78</v>
      </c>
      <c r="BK201" s="237">
        <f t="shared" si="39"/>
        <v>0</v>
      </c>
      <c r="BL201" s="128" t="s">
        <v>382</v>
      </c>
      <c r="BM201" s="128" t="s">
        <v>2460</v>
      </c>
    </row>
    <row r="202" spans="2:63" s="215" customFormat="1" ht="37.35" customHeight="1">
      <c r="B202" s="214"/>
      <c r="D202" s="216" t="s">
        <v>70</v>
      </c>
      <c r="E202" s="217" t="s">
        <v>1479</v>
      </c>
      <c r="F202" s="217" t="s">
        <v>2461</v>
      </c>
      <c r="I202" s="25"/>
      <c r="J202" s="218">
        <f>BK202</f>
        <v>0</v>
      </c>
      <c r="L202" s="214"/>
      <c r="M202" s="219"/>
      <c r="N202" s="220"/>
      <c r="O202" s="220"/>
      <c r="P202" s="221">
        <f>SUM(P203:P215)</f>
        <v>0</v>
      </c>
      <c r="Q202" s="220"/>
      <c r="R202" s="221">
        <f>SUM(R203:R215)</f>
        <v>0</v>
      </c>
      <c r="S202" s="220"/>
      <c r="T202" s="222">
        <f>SUM(T203:T215)</f>
        <v>0</v>
      </c>
      <c r="AR202" s="216" t="s">
        <v>215</v>
      </c>
      <c r="AT202" s="223" t="s">
        <v>70</v>
      </c>
      <c r="AU202" s="223" t="s">
        <v>71</v>
      </c>
      <c r="AY202" s="216" t="s">
        <v>196</v>
      </c>
      <c r="BK202" s="224">
        <f>SUM(BK203:BK215)</f>
        <v>0</v>
      </c>
    </row>
    <row r="203" spans="2:65" s="140" customFormat="1" ht="16.5" customHeight="1">
      <c r="B203" s="141"/>
      <c r="C203" s="227" t="s">
        <v>476</v>
      </c>
      <c r="D203" s="227" t="s">
        <v>198</v>
      </c>
      <c r="E203" s="228" t="s">
        <v>2462</v>
      </c>
      <c r="F203" s="229" t="s">
        <v>2463</v>
      </c>
      <c r="G203" s="230" t="s">
        <v>2115</v>
      </c>
      <c r="H203" s="231">
        <v>7</v>
      </c>
      <c r="I203" s="26"/>
      <c r="J203" s="232">
        <f aca="true" t="shared" si="40" ref="J203:J215">ROUND(I203*H203,2)</f>
        <v>0</v>
      </c>
      <c r="K203" s="229" t="s">
        <v>5</v>
      </c>
      <c r="L203" s="141"/>
      <c r="M203" s="233" t="s">
        <v>5</v>
      </c>
      <c r="N203" s="234" t="s">
        <v>42</v>
      </c>
      <c r="O203" s="142"/>
      <c r="P203" s="235">
        <f aca="true" t="shared" si="41" ref="P203:P215">O203*H203</f>
        <v>0</v>
      </c>
      <c r="Q203" s="235">
        <v>0</v>
      </c>
      <c r="R203" s="235">
        <f aca="true" t="shared" si="42" ref="R203:R215">Q203*H203</f>
        <v>0</v>
      </c>
      <c r="S203" s="235">
        <v>0</v>
      </c>
      <c r="T203" s="236">
        <f aca="true" t="shared" si="43" ref="T203:T215">S203*H203</f>
        <v>0</v>
      </c>
      <c r="AR203" s="128" t="s">
        <v>382</v>
      </c>
      <c r="AT203" s="128" t="s">
        <v>198</v>
      </c>
      <c r="AU203" s="128" t="s">
        <v>78</v>
      </c>
      <c r="AY203" s="128" t="s">
        <v>196</v>
      </c>
      <c r="BE203" s="237">
        <f aca="true" t="shared" si="44" ref="BE203:BE215">IF(N203="základní",J203,0)</f>
        <v>0</v>
      </c>
      <c r="BF203" s="237">
        <f aca="true" t="shared" si="45" ref="BF203:BF215">IF(N203="snížená",J203,0)</f>
        <v>0</v>
      </c>
      <c r="BG203" s="237">
        <f aca="true" t="shared" si="46" ref="BG203:BG215">IF(N203="zákl. přenesená",J203,0)</f>
        <v>0</v>
      </c>
      <c r="BH203" s="237">
        <f aca="true" t="shared" si="47" ref="BH203:BH215">IF(N203="sníž. přenesená",J203,0)</f>
        <v>0</v>
      </c>
      <c r="BI203" s="237">
        <f aca="true" t="shared" si="48" ref="BI203:BI215">IF(N203="nulová",J203,0)</f>
        <v>0</v>
      </c>
      <c r="BJ203" s="128" t="s">
        <v>78</v>
      </c>
      <c r="BK203" s="237">
        <f aca="true" t="shared" si="49" ref="BK203:BK215">ROUND(I203*H203,2)</f>
        <v>0</v>
      </c>
      <c r="BL203" s="128" t="s">
        <v>382</v>
      </c>
      <c r="BM203" s="128" t="s">
        <v>748</v>
      </c>
    </row>
    <row r="204" spans="2:65" s="140" customFormat="1" ht="16.5" customHeight="1">
      <c r="B204" s="141"/>
      <c r="C204" s="227" t="s">
        <v>675</v>
      </c>
      <c r="D204" s="227" t="s">
        <v>198</v>
      </c>
      <c r="E204" s="228" t="s">
        <v>2464</v>
      </c>
      <c r="F204" s="229" t="s">
        <v>2465</v>
      </c>
      <c r="G204" s="230" t="s">
        <v>2115</v>
      </c>
      <c r="H204" s="231">
        <v>62</v>
      </c>
      <c r="I204" s="26"/>
      <c r="J204" s="232">
        <f t="shared" si="40"/>
        <v>0</v>
      </c>
      <c r="K204" s="229" t="s">
        <v>5</v>
      </c>
      <c r="L204" s="141"/>
      <c r="M204" s="233" t="s">
        <v>5</v>
      </c>
      <c r="N204" s="234" t="s">
        <v>42</v>
      </c>
      <c r="O204" s="142"/>
      <c r="P204" s="235">
        <f t="shared" si="41"/>
        <v>0</v>
      </c>
      <c r="Q204" s="235">
        <v>0</v>
      </c>
      <c r="R204" s="235">
        <f t="shared" si="42"/>
        <v>0</v>
      </c>
      <c r="S204" s="235">
        <v>0</v>
      </c>
      <c r="T204" s="236">
        <f t="shared" si="43"/>
        <v>0</v>
      </c>
      <c r="AR204" s="128" t="s">
        <v>382</v>
      </c>
      <c r="AT204" s="128" t="s">
        <v>198</v>
      </c>
      <c r="AU204" s="128" t="s">
        <v>78</v>
      </c>
      <c r="AY204" s="128" t="s">
        <v>196</v>
      </c>
      <c r="BE204" s="237">
        <f t="shared" si="44"/>
        <v>0</v>
      </c>
      <c r="BF204" s="237">
        <f t="shared" si="45"/>
        <v>0</v>
      </c>
      <c r="BG204" s="237">
        <f t="shared" si="46"/>
        <v>0</v>
      </c>
      <c r="BH204" s="237">
        <f t="shared" si="47"/>
        <v>0</v>
      </c>
      <c r="BI204" s="237">
        <f t="shared" si="48"/>
        <v>0</v>
      </c>
      <c r="BJ204" s="128" t="s">
        <v>78</v>
      </c>
      <c r="BK204" s="237">
        <f t="shared" si="49"/>
        <v>0</v>
      </c>
      <c r="BL204" s="128" t="s">
        <v>382</v>
      </c>
      <c r="BM204" s="128" t="s">
        <v>752</v>
      </c>
    </row>
    <row r="205" spans="2:65" s="140" customFormat="1" ht="16.5" customHeight="1">
      <c r="B205" s="141"/>
      <c r="C205" s="227" t="s">
        <v>480</v>
      </c>
      <c r="D205" s="227" t="s">
        <v>198</v>
      </c>
      <c r="E205" s="228" t="s">
        <v>2466</v>
      </c>
      <c r="F205" s="229" t="s">
        <v>2446</v>
      </c>
      <c r="G205" s="230" t="s">
        <v>2115</v>
      </c>
      <c r="H205" s="231">
        <v>14</v>
      </c>
      <c r="I205" s="26"/>
      <c r="J205" s="232">
        <f t="shared" si="40"/>
        <v>0</v>
      </c>
      <c r="K205" s="229" t="s">
        <v>5</v>
      </c>
      <c r="L205" s="141"/>
      <c r="M205" s="233" t="s">
        <v>5</v>
      </c>
      <c r="N205" s="234" t="s">
        <v>42</v>
      </c>
      <c r="O205" s="142"/>
      <c r="P205" s="235">
        <f t="shared" si="41"/>
        <v>0</v>
      </c>
      <c r="Q205" s="235">
        <v>0</v>
      </c>
      <c r="R205" s="235">
        <f t="shared" si="42"/>
        <v>0</v>
      </c>
      <c r="S205" s="235">
        <v>0</v>
      </c>
      <c r="T205" s="236">
        <f t="shared" si="43"/>
        <v>0</v>
      </c>
      <c r="AR205" s="128" t="s">
        <v>382</v>
      </c>
      <c r="AT205" s="128" t="s">
        <v>198</v>
      </c>
      <c r="AU205" s="128" t="s">
        <v>78</v>
      </c>
      <c r="AY205" s="128" t="s">
        <v>196</v>
      </c>
      <c r="BE205" s="237">
        <f t="shared" si="44"/>
        <v>0</v>
      </c>
      <c r="BF205" s="237">
        <f t="shared" si="45"/>
        <v>0</v>
      </c>
      <c r="BG205" s="237">
        <f t="shared" si="46"/>
        <v>0</v>
      </c>
      <c r="BH205" s="237">
        <f t="shared" si="47"/>
        <v>0</v>
      </c>
      <c r="BI205" s="237">
        <f t="shared" si="48"/>
        <v>0</v>
      </c>
      <c r="BJ205" s="128" t="s">
        <v>78</v>
      </c>
      <c r="BK205" s="237">
        <f t="shared" si="49"/>
        <v>0</v>
      </c>
      <c r="BL205" s="128" t="s">
        <v>382</v>
      </c>
      <c r="BM205" s="128" t="s">
        <v>756</v>
      </c>
    </row>
    <row r="206" spans="2:65" s="140" customFormat="1" ht="16.5" customHeight="1">
      <c r="B206" s="141"/>
      <c r="C206" s="227" t="s">
        <v>681</v>
      </c>
      <c r="D206" s="227" t="s">
        <v>198</v>
      </c>
      <c r="E206" s="228" t="s">
        <v>2467</v>
      </c>
      <c r="F206" s="229" t="s">
        <v>2448</v>
      </c>
      <c r="G206" s="230" t="s">
        <v>2115</v>
      </c>
      <c r="H206" s="231">
        <v>6</v>
      </c>
      <c r="I206" s="26"/>
      <c r="J206" s="232">
        <f t="shared" si="40"/>
        <v>0</v>
      </c>
      <c r="K206" s="229" t="s">
        <v>5</v>
      </c>
      <c r="L206" s="141"/>
      <c r="M206" s="233" t="s">
        <v>5</v>
      </c>
      <c r="N206" s="234" t="s">
        <v>42</v>
      </c>
      <c r="O206" s="142"/>
      <c r="P206" s="235">
        <f t="shared" si="41"/>
        <v>0</v>
      </c>
      <c r="Q206" s="235">
        <v>0</v>
      </c>
      <c r="R206" s="235">
        <f t="shared" si="42"/>
        <v>0</v>
      </c>
      <c r="S206" s="235">
        <v>0</v>
      </c>
      <c r="T206" s="236">
        <f t="shared" si="43"/>
        <v>0</v>
      </c>
      <c r="AR206" s="128" t="s">
        <v>382</v>
      </c>
      <c r="AT206" s="128" t="s">
        <v>198</v>
      </c>
      <c r="AU206" s="128" t="s">
        <v>78</v>
      </c>
      <c r="AY206" s="128" t="s">
        <v>196</v>
      </c>
      <c r="BE206" s="237">
        <f t="shared" si="44"/>
        <v>0</v>
      </c>
      <c r="BF206" s="237">
        <f t="shared" si="45"/>
        <v>0</v>
      </c>
      <c r="BG206" s="237">
        <f t="shared" si="46"/>
        <v>0</v>
      </c>
      <c r="BH206" s="237">
        <f t="shared" si="47"/>
        <v>0</v>
      </c>
      <c r="BI206" s="237">
        <f t="shared" si="48"/>
        <v>0</v>
      </c>
      <c r="BJ206" s="128" t="s">
        <v>78</v>
      </c>
      <c r="BK206" s="237">
        <f t="shared" si="49"/>
        <v>0</v>
      </c>
      <c r="BL206" s="128" t="s">
        <v>382</v>
      </c>
      <c r="BM206" s="128" t="s">
        <v>759</v>
      </c>
    </row>
    <row r="207" spans="2:65" s="140" customFormat="1" ht="16.5" customHeight="1">
      <c r="B207" s="141"/>
      <c r="C207" s="227" t="s">
        <v>484</v>
      </c>
      <c r="D207" s="227" t="s">
        <v>198</v>
      </c>
      <c r="E207" s="228" t="s">
        <v>2468</v>
      </c>
      <c r="F207" s="229" t="s">
        <v>2469</v>
      </c>
      <c r="G207" s="230" t="s">
        <v>2115</v>
      </c>
      <c r="H207" s="231">
        <v>22</v>
      </c>
      <c r="I207" s="26"/>
      <c r="J207" s="232">
        <f t="shared" si="40"/>
        <v>0</v>
      </c>
      <c r="K207" s="229" t="s">
        <v>5</v>
      </c>
      <c r="L207" s="141"/>
      <c r="M207" s="233" t="s">
        <v>5</v>
      </c>
      <c r="N207" s="234" t="s">
        <v>42</v>
      </c>
      <c r="O207" s="142"/>
      <c r="P207" s="235">
        <f t="shared" si="41"/>
        <v>0</v>
      </c>
      <c r="Q207" s="235">
        <v>0</v>
      </c>
      <c r="R207" s="235">
        <f t="shared" si="42"/>
        <v>0</v>
      </c>
      <c r="S207" s="235">
        <v>0</v>
      </c>
      <c r="T207" s="236">
        <f t="shared" si="43"/>
        <v>0</v>
      </c>
      <c r="AR207" s="128" t="s">
        <v>382</v>
      </c>
      <c r="AT207" s="128" t="s">
        <v>198</v>
      </c>
      <c r="AU207" s="128" t="s">
        <v>78</v>
      </c>
      <c r="AY207" s="128" t="s">
        <v>196</v>
      </c>
      <c r="BE207" s="237">
        <f t="shared" si="44"/>
        <v>0</v>
      </c>
      <c r="BF207" s="237">
        <f t="shared" si="45"/>
        <v>0</v>
      </c>
      <c r="BG207" s="237">
        <f t="shared" si="46"/>
        <v>0</v>
      </c>
      <c r="BH207" s="237">
        <f t="shared" si="47"/>
        <v>0</v>
      </c>
      <c r="BI207" s="237">
        <f t="shared" si="48"/>
        <v>0</v>
      </c>
      <c r="BJ207" s="128" t="s">
        <v>78</v>
      </c>
      <c r="BK207" s="237">
        <f t="shared" si="49"/>
        <v>0</v>
      </c>
      <c r="BL207" s="128" t="s">
        <v>382</v>
      </c>
      <c r="BM207" s="128" t="s">
        <v>764</v>
      </c>
    </row>
    <row r="208" spans="2:65" s="140" customFormat="1" ht="16.5" customHeight="1">
      <c r="B208" s="141"/>
      <c r="C208" s="227" t="s">
        <v>692</v>
      </c>
      <c r="D208" s="227" t="s">
        <v>198</v>
      </c>
      <c r="E208" s="228" t="s">
        <v>2470</v>
      </c>
      <c r="F208" s="229" t="s">
        <v>2452</v>
      </c>
      <c r="G208" s="230" t="s">
        <v>2115</v>
      </c>
      <c r="H208" s="231">
        <v>31</v>
      </c>
      <c r="I208" s="26"/>
      <c r="J208" s="232">
        <f t="shared" si="40"/>
        <v>0</v>
      </c>
      <c r="K208" s="229" t="s">
        <v>5</v>
      </c>
      <c r="L208" s="141"/>
      <c r="M208" s="233" t="s">
        <v>5</v>
      </c>
      <c r="N208" s="234" t="s">
        <v>42</v>
      </c>
      <c r="O208" s="142"/>
      <c r="P208" s="235">
        <f t="shared" si="41"/>
        <v>0</v>
      </c>
      <c r="Q208" s="235">
        <v>0</v>
      </c>
      <c r="R208" s="235">
        <f t="shared" si="42"/>
        <v>0</v>
      </c>
      <c r="S208" s="235">
        <v>0</v>
      </c>
      <c r="T208" s="236">
        <f t="shared" si="43"/>
        <v>0</v>
      </c>
      <c r="AR208" s="128" t="s">
        <v>382</v>
      </c>
      <c r="AT208" s="128" t="s">
        <v>198</v>
      </c>
      <c r="AU208" s="128" t="s">
        <v>78</v>
      </c>
      <c r="AY208" s="128" t="s">
        <v>196</v>
      </c>
      <c r="BE208" s="237">
        <f t="shared" si="44"/>
        <v>0</v>
      </c>
      <c r="BF208" s="237">
        <f t="shared" si="45"/>
        <v>0</v>
      </c>
      <c r="BG208" s="237">
        <f t="shared" si="46"/>
        <v>0</v>
      </c>
      <c r="BH208" s="237">
        <f t="shared" si="47"/>
        <v>0</v>
      </c>
      <c r="BI208" s="237">
        <f t="shared" si="48"/>
        <v>0</v>
      </c>
      <c r="BJ208" s="128" t="s">
        <v>78</v>
      </c>
      <c r="BK208" s="237">
        <f t="shared" si="49"/>
        <v>0</v>
      </c>
      <c r="BL208" s="128" t="s">
        <v>382</v>
      </c>
      <c r="BM208" s="128" t="s">
        <v>767</v>
      </c>
    </row>
    <row r="209" spans="2:65" s="140" customFormat="1" ht="16.5" customHeight="1">
      <c r="B209" s="141"/>
      <c r="C209" s="227" t="s">
        <v>488</v>
      </c>
      <c r="D209" s="227" t="s">
        <v>198</v>
      </c>
      <c r="E209" s="228" t="s">
        <v>2471</v>
      </c>
      <c r="F209" s="229" t="s">
        <v>2472</v>
      </c>
      <c r="G209" s="230" t="s">
        <v>2115</v>
      </c>
      <c r="H209" s="231">
        <v>2</v>
      </c>
      <c r="I209" s="26"/>
      <c r="J209" s="232">
        <f t="shared" si="40"/>
        <v>0</v>
      </c>
      <c r="K209" s="229" t="s">
        <v>5</v>
      </c>
      <c r="L209" s="141"/>
      <c r="M209" s="233" t="s">
        <v>5</v>
      </c>
      <c r="N209" s="234" t="s">
        <v>42</v>
      </c>
      <c r="O209" s="142"/>
      <c r="P209" s="235">
        <f t="shared" si="41"/>
        <v>0</v>
      </c>
      <c r="Q209" s="235">
        <v>0</v>
      </c>
      <c r="R209" s="235">
        <f t="shared" si="42"/>
        <v>0</v>
      </c>
      <c r="S209" s="235">
        <v>0</v>
      </c>
      <c r="T209" s="236">
        <f t="shared" si="43"/>
        <v>0</v>
      </c>
      <c r="AR209" s="128" t="s">
        <v>382</v>
      </c>
      <c r="AT209" s="128" t="s">
        <v>198</v>
      </c>
      <c r="AU209" s="128" t="s">
        <v>78</v>
      </c>
      <c r="AY209" s="128" t="s">
        <v>196</v>
      </c>
      <c r="BE209" s="237">
        <f t="shared" si="44"/>
        <v>0</v>
      </c>
      <c r="BF209" s="237">
        <f t="shared" si="45"/>
        <v>0</v>
      </c>
      <c r="BG209" s="237">
        <f t="shared" si="46"/>
        <v>0</v>
      </c>
      <c r="BH209" s="237">
        <f t="shared" si="47"/>
        <v>0</v>
      </c>
      <c r="BI209" s="237">
        <f t="shared" si="48"/>
        <v>0</v>
      </c>
      <c r="BJ209" s="128" t="s">
        <v>78</v>
      </c>
      <c r="BK209" s="237">
        <f t="shared" si="49"/>
        <v>0</v>
      </c>
      <c r="BL209" s="128" t="s">
        <v>382</v>
      </c>
      <c r="BM209" s="128" t="s">
        <v>771</v>
      </c>
    </row>
    <row r="210" spans="2:65" s="140" customFormat="1" ht="16.5" customHeight="1">
      <c r="B210" s="141"/>
      <c r="C210" s="227" t="s">
        <v>700</v>
      </c>
      <c r="D210" s="227" t="s">
        <v>198</v>
      </c>
      <c r="E210" s="228" t="s">
        <v>2473</v>
      </c>
      <c r="F210" s="229" t="s">
        <v>2474</v>
      </c>
      <c r="G210" s="230" t="s">
        <v>2115</v>
      </c>
      <c r="H210" s="231">
        <v>2</v>
      </c>
      <c r="I210" s="26"/>
      <c r="J210" s="232">
        <f t="shared" si="40"/>
        <v>0</v>
      </c>
      <c r="K210" s="229" t="s">
        <v>5</v>
      </c>
      <c r="L210" s="141"/>
      <c r="M210" s="233" t="s">
        <v>5</v>
      </c>
      <c r="N210" s="234" t="s">
        <v>42</v>
      </c>
      <c r="O210" s="142"/>
      <c r="P210" s="235">
        <f t="shared" si="41"/>
        <v>0</v>
      </c>
      <c r="Q210" s="235">
        <v>0</v>
      </c>
      <c r="R210" s="235">
        <f t="shared" si="42"/>
        <v>0</v>
      </c>
      <c r="S210" s="235">
        <v>0</v>
      </c>
      <c r="T210" s="236">
        <f t="shared" si="43"/>
        <v>0</v>
      </c>
      <c r="AR210" s="128" t="s">
        <v>382</v>
      </c>
      <c r="AT210" s="128" t="s">
        <v>198</v>
      </c>
      <c r="AU210" s="128" t="s">
        <v>78</v>
      </c>
      <c r="AY210" s="128" t="s">
        <v>196</v>
      </c>
      <c r="BE210" s="237">
        <f t="shared" si="44"/>
        <v>0</v>
      </c>
      <c r="BF210" s="237">
        <f t="shared" si="45"/>
        <v>0</v>
      </c>
      <c r="BG210" s="237">
        <f t="shared" si="46"/>
        <v>0</v>
      </c>
      <c r="BH210" s="237">
        <f t="shared" si="47"/>
        <v>0</v>
      </c>
      <c r="BI210" s="237">
        <f t="shared" si="48"/>
        <v>0</v>
      </c>
      <c r="BJ210" s="128" t="s">
        <v>78</v>
      </c>
      <c r="BK210" s="237">
        <f t="shared" si="49"/>
        <v>0</v>
      </c>
      <c r="BL210" s="128" t="s">
        <v>382</v>
      </c>
      <c r="BM210" s="128" t="s">
        <v>774</v>
      </c>
    </row>
    <row r="211" spans="2:65" s="140" customFormat="1" ht="16.5" customHeight="1">
      <c r="B211" s="141"/>
      <c r="C211" s="227" t="s">
        <v>492</v>
      </c>
      <c r="D211" s="227" t="s">
        <v>198</v>
      </c>
      <c r="E211" s="228" t="s">
        <v>2475</v>
      </c>
      <c r="F211" s="229" t="s">
        <v>2476</v>
      </c>
      <c r="G211" s="230" t="s">
        <v>2115</v>
      </c>
      <c r="H211" s="231">
        <v>8</v>
      </c>
      <c r="I211" s="26"/>
      <c r="J211" s="232">
        <f t="shared" si="40"/>
        <v>0</v>
      </c>
      <c r="K211" s="229" t="s">
        <v>5</v>
      </c>
      <c r="L211" s="141"/>
      <c r="M211" s="233" t="s">
        <v>5</v>
      </c>
      <c r="N211" s="234" t="s">
        <v>42</v>
      </c>
      <c r="O211" s="142"/>
      <c r="P211" s="235">
        <f t="shared" si="41"/>
        <v>0</v>
      </c>
      <c r="Q211" s="235">
        <v>0</v>
      </c>
      <c r="R211" s="235">
        <f t="shared" si="42"/>
        <v>0</v>
      </c>
      <c r="S211" s="235">
        <v>0</v>
      </c>
      <c r="T211" s="236">
        <f t="shared" si="43"/>
        <v>0</v>
      </c>
      <c r="AR211" s="128" t="s">
        <v>382</v>
      </c>
      <c r="AT211" s="128" t="s">
        <v>198</v>
      </c>
      <c r="AU211" s="128" t="s">
        <v>78</v>
      </c>
      <c r="AY211" s="128" t="s">
        <v>196</v>
      </c>
      <c r="BE211" s="237">
        <f t="shared" si="44"/>
        <v>0</v>
      </c>
      <c r="BF211" s="237">
        <f t="shared" si="45"/>
        <v>0</v>
      </c>
      <c r="BG211" s="237">
        <f t="shared" si="46"/>
        <v>0</v>
      </c>
      <c r="BH211" s="237">
        <f t="shared" si="47"/>
        <v>0</v>
      </c>
      <c r="BI211" s="237">
        <f t="shared" si="48"/>
        <v>0</v>
      </c>
      <c r="BJ211" s="128" t="s">
        <v>78</v>
      </c>
      <c r="BK211" s="237">
        <f t="shared" si="49"/>
        <v>0</v>
      </c>
      <c r="BL211" s="128" t="s">
        <v>382</v>
      </c>
      <c r="BM211" s="128" t="s">
        <v>779</v>
      </c>
    </row>
    <row r="212" spans="2:65" s="140" customFormat="1" ht="16.5" customHeight="1">
      <c r="B212" s="141"/>
      <c r="C212" s="227" t="s">
        <v>708</v>
      </c>
      <c r="D212" s="227" t="s">
        <v>198</v>
      </c>
      <c r="E212" s="228" t="s">
        <v>2477</v>
      </c>
      <c r="F212" s="229" t="s">
        <v>2478</v>
      </c>
      <c r="G212" s="230" t="s">
        <v>2115</v>
      </c>
      <c r="H212" s="231">
        <v>5</v>
      </c>
      <c r="I212" s="26"/>
      <c r="J212" s="232">
        <f t="shared" si="40"/>
        <v>0</v>
      </c>
      <c r="K212" s="229" t="s">
        <v>5</v>
      </c>
      <c r="L212" s="141"/>
      <c r="M212" s="233" t="s">
        <v>5</v>
      </c>
      <c r="N212" s="234" t="s">
        <v>42</v>
      </c>
      <c r="O212" s="142"/>
      <c r="P212" s="235">
        <f t="shared" si="41"/>
        <v>0</v>
      </c>
      <c r="Q212" s="235">
        <v>0</v>
      </c>
      <c r="R212" s="235">
        <f t="shared" si="42"/>
        <v>0</v>
      </c>
      <c r="S212" s="235">
        <v>0</v>
      </c>
      <c r="T212" s="236">
        <f t="shared" si="43"/>
        <v>0</v>
      </c>
      <c r="AR212" s="128" t="s">
        <v>382</v>
      </c>
      <c r="AT212" s="128" t="s">
        <v>198</v>
      </c>
      <c r="AU212" s="128" t="s">
        <v>78</v>
      </c>
      <c r="AY212" s="128" t="s">
        <v>196</v>
      </c>
      <c r="BE212" s="237">
        <f t="shared" si="44"/>
        <v>0</v>
      </c>
      <c r="BF212" s="237">
        <f t="shared" si="45"/>
        <v>0</v>
      </c>
      <c r="BG212" s="237">
        <f t="shared" si="46"/>
        <v>0</v>
      </c>
      <c r="BH212" s="237">
        <f t="shared" si="47"/>
        <v>0</v>
      </c>
      <c r="BI212" s="237">
        <f t="shared" si="48"/>
        <v>0</v>
      </c>
      <c r="BJ212" s="128" t="s">
        <v>78</v>
      </c>
      <c r="BK212" s="237">
        <f t="shared" si="49"/>
        <v>0</v>
      </c>
      <c r="BL212" s="128" t="s">
        <v>382</v>
      </c>
      <c r="BM212" s="128" t="s">
        <v>785</v>
      </c>
    </row>
    <row r="213" spans="2:65" s="140" customFormat="1" ht="16.5" customHeight="1">
      <c r="B213" s="141"/>
      <c r="C213" s="227" t="s">
        <v>496</v>
      </c>
      <c r="D213" s="227" t="s">
        <v>198</v>
      </c>
      <c r="E213" s="228" t="s">
        <v>2479</v>
      </c>
      <c r="F213" s="229" t="s">
        <v>2480</v>
      </c>
      <c r="G213" s="230" t="s">
        <v>2115</v>
      </c>
      <c r="H213" s="231">
        <v>2</v>
      </c>
      <c r="I213" s="26"/>
      <c r="J213" s="232">
        <f t="shared" si="40"/>
        <v>0</v>
      </c>
      <c r="K213" s="229" t="s">
        <v>5</v>
      </c>
      <c r="L213" s="141"/>
      <c r="M213" s="233" t="s">
        <v>5</v>
      </c>
      <c r="N213" s="234" t="s">
        <v>42</v>
      </c>
      <c r="O213" s="142"/>
      <c r="P213" s="235">
        <f t="shared" si="41"/>
        <v>0</v>
      </c>
      <c r="Q213" s="235">
        <v>0</v>
      </c>
      <c r="R213" s="235">
        <f t="shared" si="42"/>
        <v>0</v>
      </c>
      <c r="S213" s="235">
        <v>0</v>
      </c>
      <c r="T213" s="236">
        <f t="shared" si="43"/>
        <v>0</v>
      </c>
      <c r="AR213" s="128" t="s">
        <v>382</v>
      </c>
      <c r="AT213" s="128" t="s">
        <v>198</v>
      </c>
      <c r="AU213" s="128" t="s">
        <v>78</v>
      </c>
      <c r="AY213" s="128" t="s">
        <v>196</v>
      </c>
      <c r="BE213" s="237">
        <f t="shared" si="44"/>
        <v>0</v>
      </c>
      <c r="BF213" s="237">
        <f t="shared" si="45"/>
        <v>0</v>
      </c>
      <c r="BG213" s="237">
        <f t="shared" si="46"/>
        <v>0</v>
      </c>
      <c r="BH213" s="237">
        <f t="shared" si="47"/>
        <v>0</v>
      </c>
      <c r="BI213" s="237">
        <f t="shared" si="48"/>
        <v>0</v>
      </c>
      <c r="BJ213" s="128" t="s">
        <v>78</v>
      </c>
      <c r="BK213" s="237">
        <f t="shared" si="49"/>
        <v>0</v>
      </c>
      <c r="BL213" s="128" t="s">
        <v>382</v>
      </c>
      <c r="BM213" s="128" t="s">
        <v>789</v>
      </c>
    </row>
    <row r="214" spans="2:65" s="140" customFormat="1" ht="16.5" customHeight="1">
      <c r="B214" s="141"/>
      <c r="C214" s="227" t="s">
        <v>716</v>
      </c>
      <c r="D214" s="227" t="s">
        <v>198</v>
      </c>
      <c r="E214" s="228" t="s">
        <v>2435</v>
      </c>
      <c r="F214" s="229" t="s">
        <v>2436</v>
      </c>
      <c r="G214" s="230" t="s">
        <v>1839</v>
      </c>
      <c r="H214" s="32"/>
      <c r="I214" s="26"/>
      <c r="J214" s="232">
        <f t="shared" si="40"/>
        <v>0</v>
      </c>
      <c r="K214" s="229" t="s">
        <v>5</v>
      </c>
      <c r="L214" s="141"/>
      <c r="M214" s="233" t="s">
        <v>5</v>
      </c>
      <c r="N214" s="234" t="s">
        <v>42</v>
      </c>
      <c r="O214" s="142"/>
      <c r="P214" s="235">
        <f t="shared" si="41"/>
        <v>0</v>
      </c>
      <c r="Q214" s="235">
        <v>0</v>
      </c>
      <c r="R214" s="235">
        <f t="shared" si="42"/>
        <v>0</v>
      </c>
      <c r="S214" s="235">
        <v>0</v>
      </c>
      <c r="T214" s="236">
        <f t="shared" si="43"/>
        <v>0</v>
      </c>
      <c r="AR214" s="128" t="s">
        <v>382</v>
      </c>
      <c r="AT214" s="128" t="s">
        <v>198</v>
      </c>
      <c r="AU214" s="128" t="s">
        <v>78</v>
      </c>
      <c r="AY214" s="128" t="s">
        <v>196</v>
      </c>
      <c r="BE214" s="237">
        <f t="shared" si="44"/>
        <v>0</v>
      </c>
      <c r="BF214" s="237">
        <f t="shared" si="45"/>
        <v>0</v>
      </c>
      <c r="BG214" s="237">
        <f t="shared" si="46"/>
        <v>0</v>
      </c>
      <c r="BH214" s="237">
        <f t="shared" si="47"/>
        <v>0</v>
      </c>
      <c r="BI214" s="237">
        <f t="shared" si="48"/>
        <v>0</v>
      </c>
      <c r="BJ214" s="128" t="s">
        <v>78</v>
      </c>
      <c r="BK214" s="237">
        <f t="shared" si="49"/>
        <v>0</v>
      </c>
      <c r="BL214" s="128" t="s">
        <v>382</v>
      </c>
      <c r="BM214" s="128" t="s">
        <v>2481</v>
      </c>
    </row>
    <row r="215" spans="2:65" s="140" customFormat="1" ht="16.5" customHeight="1">
      <c r="B215" s="141"/>
      <c r="C215" s="227" t="s">
        <v>499</v>
      </c>
      <c r="D215" s="227" t="s">
        <v>198</v>
      </c>
      <c r="E215" s="228" t="s">
        <v>2438</v>
      </c>
      <c r="F215" s="229" t="s">
        <v>2117</v>
      </c>
      <c r="G215" s="230" t="s">
        <v>1839</v>
      </c>
      <c r="H215" s="32"/>
      <c r="I215" s="26"/>
      <c r="J215" s="232">
        <f t="shared" si="40"/>
        <v>0</v>
      </c>
      <c r="K215" s="229" t="s">
        <v>5</v>
      </c>
      <c r="L215" s="141"/>
      <c r="M215" s="233" t="s">
        <v>5</v>
      </c>
      <c r="N215" s="234" t="s">
        <v>42</v>
      </c>
      <c r="O215" s="142"/>
      <c r="P215" s="235">
        <f t="shared" si="41"/>
        <v>0</v>
      </c>
      <c r="Q215" s="235">
        <v>0</v>
      </c>
      <c r="R215" s="235">
        <f t="shared" si="42"/>
        <v>0</v>
      </c>
      <c r="S215" s="235">
        <v>0</v>
      </c>
      <c r="T215" s="236">
        <f t="shared" si="43"/>
        <v>0</v>
      </c>
      <c r="AR215" s="128" t="s">
        <v>382</v>
      </c>
      <c r="AT215" s="128" t="s">
        <v>198</v>
      </c>
      <c r="AU215" s="128" t="s">
        <v>78</v>
      </c>
      <c r="AY215" s="128" t="s">
        <v>196</v>
      </c>
      <c r="BE215" s="237">
        <f t="shared" si="44"/>
        <v>0</v>
      </c>
      <c r="BF215" s="237">
        <f t="shared" si="45"/>
        <v>0</v>
      </c>
      <c r="BG215" s="237">
        <f t="shared" si="46"/>
        <v>0</v>
      </c>
      <c r="BH215" s="237">
        <f t="shared" si="47"/>
        <v>0</v>
      </c>
      <c r="BI215" s="237">
        <f t="shared" si="48"/>
        <v>0</v>
      </c>
      <c r="BJ215" s="128" t="s">
        <v>78</v>
      </c>
      <c r="BK215" s="237">
        <f t="shared" si="49"/>
        <v>0</v>
      </c>
      <c r="BL215" s="128" t="s">
        <v>382</v>
      </c>
      <c r="BM215" s="128" t="s">
        <v>2482</v>
      </c>
    </row>
    <row r="216" spans="2:63" s="215" customFormat="1" ht="37.35" customHeight="1">
      <c r="B216" s="214"/>
      <c r="D216" s="216" t="s">
        <v>70</v>
      </c>
      <c r="E216" s="217" t="s">
        <v>2483</v>
      </c>
      <c r="F216" s="217" t="s">
        <v>2484</v>
      </c>
      <c r="I216" s="25"/>
      <c r="J216" s="218">
        <f>BK216</f>
        <v>0</v>
      </c>
      <c r="L216" s="214"/>
      <c r="M216" s="219"/>
      <c r="N216" s="220"/>
      <c r="O216" s="220"/>
      <c r="P216" s="221">
        <f>SUM(P217:P219)</f>
        <v>0</v>
      </c>
      <c r="Q216" s="220"/>
      <c r="R216" s="221">
        <f>SUM(R217:R219)</f>
        <v>0</v>
      </c>
      <c r="S216" s="220"/>
      <c r="T216" s="222">
        <f>SUM(T217:T219)</f>
        <v>0</v>
      </c>
      <c r="AR216" s="216" t="s">
        <v>215</v>
      </c>
      <c r="AT216" s="223" t="s">
        <v>70</v>
      </c>
      <c r="AU216" s="223" t="s">
        <v>71</v>
      </c>
      <c r="AY216" s="216" t="s">
        <v>196</v>
      </c>
      <c r="BK216" s="224">
        <f>SUM(BK217:BK219)</f>
        <v>0</v>
      </c>
    </row>
    <row r="217" spans="2:65" s="140" customFormat="1" ht="16.5" customHeight="1">
      <c r="B217" s="141"/>
      <c r="C217" s="266" t="s">
        <v>722</v>
      </c>
      <c r="D217" s="266" t="s">
        <v>297</v>
      </c>
      <c r="E217" s="267" t="s">
        <v>2485</v>
      </c>
      <c r="F217" s="268" t="s">
        <v>2486</v>
      </c>
      <c r="G217" s="269" t="s">
        <v>916</v>
      </c>
      <c r="H217" s="270">
        <v>1</v>
      </c>
      <c r="I217" s="30"/>
      <c r="J217" s="271">
        <f>ROUND(I217*H217,2)</f>
        <v>0</v>
      </c>
      <c r="K217" s="268" t="s">
        <v>5</v>
      </c>
      <c r="L217" s="272"/>
      <c r="M217" s="273" t="s">
        <v>5</v>
      </c>
      <c r="N217" s="274" t="s">
        <v>42</v>
      </c>
      <c r="O217" s="142"/>
      <c r="P217" s="235">
        <f>O217*H217</f>
        <v>0</v>
      </c>
      <c r="Q217" s="235">
        <v>0</v>
      </c>
      <c r="R217" s="235">
        <f>Q217*H217</f>
        <v>0</v>
      </c>
      <c r="S217" s="235">
        <v>0</v>
      </c>
      <c r="T217" s="236">
        <f>S217*H217</f>
        <v>0</v>
      </c>
      <c r="AR217" s="128" t="s">
        <v>854</v>
      </c>
      <c r="AT217" s="128" t="s">
        <v>297</v>
      </c>
      <c r="AU217" s="128" t="s">
        <v>78</v>
      </c>
      <c r="AY217" s="128" t="s">
        <v>196</v>
      </c>
      <c r="BE217" s="237">
        <f>IF(N217="základní",J217,0)</f>
        <v>0</v>
      </c>
      <c r="BF217" s="237">
        <f>IF(N217="snížená",J217,0)</f>
        <v>0</v>
      </c>
      <c r="BG217" s="237">
        <f>IF(N217="zákl. přenesená",J217,0)</f>
        <v>0</v>
      </c>
      <c r="BH217" s="237">
        <f>IF(N217="sníž. přenesená",J217,0)</f>
        <v>0</v>
      </c>
      <c r="BI217" s="237">
        <f>IF(N217="nulová",J217,0)</f>
        <v>0</v>
      </c>
      <c r="BJ217" s="128" t="s">
        <v>78</v>
      </c>
      <c r="BK217" s="237">
        <f>ROUND(I217*H217,2)</f>
        <v>0</v>
      </c>
      <c r="BL217" s="128" t="s">
        <v>382</v>
      </c>
      <c r="BM217" s="128" t="s">
        <v>2487</v>
      </c>
    </row>
    <row r="218" spans="2:65" s="140" customFormat="1" ht="16.5" customHeight="1">
      <c r="B218" s="141"/>
      <c r="C218" s="227" t="s">
        <v>504</v>
      </c>
      <c r="D218" s="227" t="s">
        <v>198</v>
      </c>
      <c r="E218" s="228" t="s">
        <v>2349</v>
      </c>
      <c r="F218" s="229" t="s">
        <v>2350</v>
      </c>
      <c r="G218" s="230" t="s">
        <v>1839</v>
      </c>
      <c r="H218" s="32"/>
      <c r="I218" s="26"/>
      <c r="J218" s="232">
        <f>ROUND(I218*H218,2)</f>
        <v>0</v>
      </c>
      <c r="K218" s="229" t="s">
        <v>5</v>
      </c>
      <c r="L218" s="141"/>
      <c r="M218" s="233" t="s">
        <v>5</v>
      </c>
      <c r="N218" s="234" t="s">
        <v>42</v>
      </c>
      <c r="O218" s="142"/>
      <c r="P218" s="235">
        <f>O218*H218</f>
        <v>0</v>
      </c>
      <c r="Q218" s="235">
        <v>0</v>
      </c>
      <c r="R218" s="235">
        <f>Q218*H218</f>
        <v>0</v>
      </c>
      <c r="S218" s="235">
        <v>0</v>
      </c>
      <c r="T218" s="236">
        <f>S218*H218</f>
        <v>0</v>
      </c>
      <c r="AR218" s="128" t="s">
        <v>382</v>
      </c>
      <c r="AT218" s="128" t="s">
        <v>198</v>
      </c>
      <c r="AU218" s="128" t="s">
        <v>78</v>
      </c>
      <c r="AY218" s="128" t="s">
        <v>196</v>
      </c>
      <c r="BE218" s="237">
        <f>IF(N218="základní",J218,0)</f>
        <v>0</v>
      </c>
      <c r="BF218" s="237">
        <f>IF(N218="snížená",J218,0)</f>
        <v>0</v>
      </c>
      <c r="BG218" s="237">
        <f>IF(N218="zákl. přenesená",J218,0)</f>
        <v>0</v>
      </c>
      <c r="BH218" s="237">
        <f>IF(N218="sníž. přenesená",J218,0)</f>
        <v>0</v>
      </c>
      <c r="BI218" s="237">
        <f>IF(N218="nulová",J218,0)</f>
        <v>0</v>
      </c>
      <c r="BJ218" s="128" t="s">
        <v>78</v>
      </c>
      <c r="BK218" s="237">
        <f>ROUND(I218*H218,2)</f>
        <v>0</v>
      </c>
      <c r="BL218" s="128" t="s">
        <v>382</v>
      </c>
      <c r="BM218" s="128" t="s">
        <v>2488</v>
      </c>
    </row>
    <row r="219" spans="2:65" s="140" customFormat="1" ht="16.5" customHeight="1">
      <c r="B219" s="141"/>
      <c r="C219" s="227" t="s">
        <v>731</v>
      </c>
      <c r="D219" s="227" t="s">
        <v>198</v>
      </c>
      <c r="E219" s="228" t="s">
        <v>2352</v>
      </c>
      <c r="F219" s="229" t="s">
        <v>2353</v>
      </c>
      <c r="G219" s="230" t="s">
        <v>1839</v>
      </c>
      <c r="H219" s="32"/>
      <c r="I219" s="26"/>
      <c r="J219" s="232">
        <f>ROUND(I219*H219,2)</f>
        <v>0</v>
      </c>
      <c r="K219" s="229" t="s">
        <v>5</v>
      </c>
      <c r="L219" s="141"/>
      <c r="M219" s="233" t="s">
        <v>5</v>
      </c>
      <c r="N219" s="234" t="s">
        <v>42</v>
      </c>
      <c r="O219" s="142"/>
      <c r="P219" s="235">
        <f>O219*H219</f>
        <v>0</v>
      </c>
      <c r="Q219" s="235">
        <v>0</v>
      </c>
      <c r="R219" s="235">
        <f>Q219*H219</f>
        <v>0</v>
      </c>
      <c r="S219" s="235">
        <v>0</v>
      </c>
      <c r="T219" s="236">
        <f>S219*H219</f>
        <v>0</v>
      </c>
      <c r="AR219" s="128" t="s">
        <v>382</v>
      </c>
      <c r="AT219" s="128" t="s">
        <v>198</v>
      </c>
      <c r="AU219" s="128" t="s">
        <v>78</v>
      </c>
      <c r="AY219" s="128" t="s">
        <v>196</v>
      </c>
      <c r="BE219" s="237">
        <f>IF(N219="základní",J219,0)</f>
        <v>0</v>
      </c>
      <c r="BF219" s="237">
        <f>IF(N219="snížená",J219,0)</f>
        <v>0</v>
      </c>
      <c r="BG219" s="237">
        <f>IF(N219="zákl. přenesená",J219,0)</f>
        <v>0</v>
      </c>
      <c r="BH219" s="237">
        <f>IF(N219="sníž. přenesená",J219,0)</f>
        <v>0</v>
      </c>
      <c r="BI219" s="237">
        <f>IF(N219="nulová",J219,0)</f>
        <v>0</v>
      </c>
      <c r="BJ219" s="128" t="s">
        <v>78</v>
      </c>
      <c r="BK219" s="237">
        <f>ROUND(I219*H219,2)</f>
        <v>0</v>
      </c>
      <c r="BL219" s="128" t="s">
        <v>382</v>
      </c>
      <c r="BM219" s="128" t="s">
        <v>2489</v>
      </c>
    </row>
    <row r="220" spans="2:63" s="215" customFormat="1" ht="37.35" customHeight="1">
      <c r="B220" s="214"/>
      <c r="D220" s="216" t="s">
        <v>70</v>
      </c>
      <c r="E220" s="217" t="s">
        <v>2490</v>
      </c>
      <c r="F220" s="217" t="s">
        <v>2491</v>
      </c>
      <c r="I220" s="25"/>
      <c r="J220" s="218">
        <f>BK220</f>
        <v>0</v>
      </c>
      <c r="L220" s="214"/>
      <c r="M220" s="219"/>
      <c r="N220" s="220"/>
      <c r="O220" s="220"/>
      <c r="P220" s="221">
        <f>SUM(P221:P235)</f>
        <v>0</v>
      </c>
      <c r="Q220" s="220"/>
      <c r="R220" s="221">
        <f>SUM(R221:R235)</f>
        <v>0</v>
      </c>
      <c r="S220" s="220"/>
      <c r="T220" s="222">
        <f>SUM(T221:T235)</f>
        <v>0</v>
      </c>
      <c r="AR220" s="216" t="s">
        <v>215</v>
      </c>
      <c r="AT220" s="223" t="s">
        <v>70</v>
      </c>
      <c r="AU220" s="223" t="s">
        <v>71</v>
      </c>
      <c r="AY220" s="216" t="s">
        <v>196</v>
      </c>
      <c r="BK220" s="224">
        <f>SUM(BK221:BK235)</f>
        <v>0</v>
      </c>
    </row>
    <row r="221" spans="2:65" s="140" customFormat="1" ht="16.5" customHeight="1">
      <c r="B221" s="141"/>
      <c r="C221" s="266" t="s">
        <v>508</v>
      </c>
      <c r="D221" s="266" t="s">
        <v>297</v>
      </c>
      <c r="E221" s="267" t="s">
        <v>2492</v>
      </c>
      <c r="F221" s="268" t="s">
        <v>2493</v>
      </c>
      <c r="G221" s="269" t="s">
        <v>2115</v>
      </c>
      <c r="H221" s="270">
        <v>1</v>
      </c>
      <c r="I221" s="30"/>
      <c r="J221" s="271">
        <f aca="true" t="shared" si="50" ref="J221:J235">ROUND(I221*H221,2)</f>
        <v>0</v>
      </c>
      <c r="K221" s="268" t="s">
        <v>5</v>
      </c>
      <c r="L221" s="272"/>
      <c r="M221" s="273" t="s">
        <v>5</v>
      </c>
      <c r="N221" s="274" t="s">
        <v>42</v>
      </c>
      <c r="O221" s="142"/>
      <c r="P221" s="235">
        <f aca="true" t="shared" si="51" ref="P221:P235">O221*H221</f>
        <v>0</v>
      </c>
      <c r="Q221" s="235">
        <v>0</v>
      </c>
      <c r="R221" s="235">
        <f aca="true" t="shared" si="52" ref="R221:R235">Q221*H221</f>
        <v>0</v>
      </c>
      <c r="S221" s="235">
        <v>0</v>
      </c>
      <c r="T221" s="236">
        <f aca="true" t="shared" si="53" ref="T221:T235">S221*H221</f>
        <v>0</v>
      </c>
      <c r="AR221" s="128" t="s">
        <v>854</v>
      </c>
      <c r="AT221" s="128" t="s">
        <v>297</v>
      </c>
      <c r="AU221" s="128" t="s">
        <v>78</v>
      </c>
      <c r="AY221" s="128" t="s">
        <v>196</v>
      </c>
      <c r="BE221" s="237">
        <f aca="true" t="shared" si="54" ref="BE221:BE235">IF(N221="základní",J221,0)</f>
        <v>0</v>
      </c>
      <c r="BF221" s="237">
        <f aca="true" t="shared" si="55" ref="BF221:BF235">IF(N221="snížená",J221,0)</f>
        <v>0</v>
      </c>
      <c r="BG221" s="237">
        <f aca="true" t="shared" si="56" ref="BG221:BG235">IF(N221="zákl. přenesená",J221,0)</f>
        <v>0</v>
      </c>
      <c r="BH221" s="237">
        <f aca="true" t="shared" si="57" ref="BH221:BH235">IF(N221="sníž. přenesená",J221,0)</f>
        <v>0</v>
      </c>
      <c r="BI221" s="237">
        <f aca="true" t="shared" si="58" ref="BI221:BI235">IF(N221="nulová",J221,0)</f>
        <v>0</v>
      </c>
      <c r="BJ221" s="128" t="s">
        <v>78</v>
      </c>
      <c r="BK221" s="237">
        <f aca="true" t="shared" si="59" ref="BK221:BK235">ROUND(I221*H221,2)</f>
        <v>0</v>
      </c>
      <c r="BL221" s="128" t="s">
        <v>382</v>
      </c>
      <c r="BM221" s="128" t="s">
        <v>796</v>
      </c>
    </row>
    <row r="222" spans="2:65" s="140" customFormat="1" ht="16.5" customHeight="1">
      <c r="B222" s="141"/>
      <c r="C222" s="266" t="s">
        <v>738</v>
      </c>
      <c r="D222" s="266" t="s">
        <v>297</v>
      </c>
      <c r="E222" s="267" t="s">
        <v>2494</v>
      </c>
      <c r="F222" s="268" t="s">
        <v>2495</v>
      </c>
      <c r="G222" s="269" t="s">
        <v>916</v>
      </c>
      <c r="H222" s="270">
        <v>1</v>
      </c>
      <c r="I222" s="30"/>
      <c r="J222" s="271">
        <f t="shared" si="50"/>
        <v>0</v>
      </c>
      <c r="K222" s="268" t="s">
        <v>5</v>
      </c>
      <c r="L222" s="272"/>
      <c r="M222" s="273" t="s">
        <v>5</v>
      </c>
      <c r="N222" s="274" t="s">
        <v>42</v>
      </c>
      <c r="O222" s="142"/>
      <c r="P222" s="235">
        <f t="shared" si="51"/>
        <v>0</v>
      </c>
      <c r="Q222" s="235">
        <v>0</v>
      </c>
      <c r="R222" s="235">
        <f t="shared" si="52"/>
        <v>0</v>
      </c>
      <c r="S222" s="235">
        <v>0</v>
      </c>
      <c r="T222" s="236">
        <f t="shared" si="53"/>
        <v>0</v>
      </c>
      <c r="AR222" s="128" t="s">
        <v>854</v>
      </c>
      <c r="AT222" s="128" t="s">
        <v>297</v>
      </c>
      <c r="AU222" s="128" t="s">
        <v>78</v>
      </c>
      <c r="AY222" s="128" t="s">
        <v>196</v>
      </c>
      <c r="BE222" s="237">
        <f t="shared" si="54"/>
        <v>0</v>
      </c>
      <c r="BF222" s="237">
        <f t="shared" si="55"/>
        <v>0</v>
      </c>
      <c r="BG222" s="237">
        <f t="shared" si="56"/>
        <v>0</v>
      </c>
      <c r="BH222" s="237">
        <f t="shared" si="57"/>
        <v>0</v>
      </c>
      <c r="BI222" s="237">
        <f t="shared" si="58"/>
        <v>0</v>
      </c>
      <c r="BJ222" s="128" t="s">
        <v>78</v>
      </c>
      <c r="BK222" s="237">
        <f t="shared" si="59"/>
        <v>0</v>
      </c>
      <c r="BL222" s="128" t="s">
        <v>382</v>
      </c>
      <c r="BM222" s="128" t="s">
        <v>799</v>
      </c>
    </row>
    <row r="223" spans="2:65" s="140" customFormat="1" ht="16.5" customHeight="1">
      <c r="B223" s="141"/>
      <c r="C223" s="266" t="s">
        <v>514</v>
      </c>
      <c r="D223" s="266" t="s">
        <v>297</v>
      </c>
      <c r="E223" s="267" t="s">
        <v>2496</v>
      </c>
      <c r="F223" s="268" t="s">
        <v>2497</v>
      </c>
      <c r="G223" s="269" t="s">
        <v>2115</v>
      </c>
      <c r="H223" s="270">
        <v>2</v>
      </c>
      <c r="I223" s="30"/>
      <c r="J223" s="271">
        <f t="shared" si="50"/>
        <v>0</v>
      </c>
      <c r="K223" s="268" t="s">
        <v>5</v>
      </c>
      <c r="L223" s="272"/>
      <c r="M223" s="273" t="s">
        <v>5</v>
      </c>
      <c r="N223" s="274" t="s">
        <v>42</v>
      </c>
      <c r="O223" s="142"/>
      <c r="P223" s="235">
        <f t="shared" si="51"/>
        <v>0</v>
      </c>
      <c r="Q223" s="235">
        <v>0</v>
      </c>
      <c r="R223" s="235">
        <f t="shared" si="52"/>
        <v>0</v>
      </c>
      <c r="S223" s="235">
        <v>0</v>
      </c>
      <c r="T223" s="236">
        <f t="shared" si="53"/>
        <v>0</v>
      </c>
      <c r="AR223" s="128" t="s">
        <v>854</v>
      </c>
      <c r="AT223" s="128" t="s">
        <v>297</v>
      </c>
      <c r="AU223" s="128" t="s">
        <v>78</v>
      </c>
      <c r="AY223" s="128" t="s">
        <v>196</v>
      </c>
      <c r="BE223" s="237">
        <f t="shared" si="54"/>
        <v>0</v>
      </c>
      <c r="BF223" s="237">
        <f t="shared" si="55"/>
        <v>0</v>
      </c>
      <c r="BG223" s="237">
        <f t="shared" si="56"/>
        <v>0</v>
      </c>
      <c r="BH223" s="237">
        <f t="shared" si="57"/>
        <v>0</v>
      </c>
      <c r="BI223" s="237">
        <f t="shared" si="58"/>
        <v>0</v>
      </c>
      <c r="BJ223" s="128" t="s">
        <v>78</v>
      </c>
      <c r="BK223" s="237">
        <f t="shared" si="59"/>
        <v>0</v>
      </c>
      <c r="BL223" s="128" t="s">
        <v>382</v>
      </c>
      <c r="BM223" s="128" t="s">
        <v>805</v>
      </c>
    </row>
    <row r="224" spans="2:65" s="140" customFormat="1" ht="16.5" customHeight="1">
      <c r="B224" s="141"/>
      <c r="C224" s="266" t="s">
        <v>745</v>
      </c>
      <c r="D224" s="266" t="s">
        <v>297</v>
      </c>
      <c r="E224" s="267" t="s">
        <v>2498</v>
      </c>
      <c r="F224" s="268" t="s">
        <v>2499</v>
      </c>
      <c r="G224" s="269" t="s">
        <v>2115</v>
      </c>
      <c r="H224" s="270">
        <v>1</v>
      </c>
      <c r="I224" s="30"/>
      <c r="J224" s="271">
        <f t="shared" si="50"/>
        <v>0</v>
      </c>
      <c r="K224" s="268" t="s">
        <v>5</v>
      </c>
      <c r="L224" s="272"/>
      <c r="M224" s="273" t="s">
        <v>5</v>
      </c>
      <c r="N224" s="274" t="s">
        <v>42</v>
      </c>
      <c r="O224" s="142"/>
      <c r="P224" s="235">
        <f t="shared" si="51"/>
        <v>0</v>
      </c>
      <c r="Q224" s="235">
        <v>0</v>
      </c>
      <c r="R224" s="235">
        <f t="shared" si="52"/>
        <v>0</v>
      </c>
      <c r="S224" s="235">
        <v>0</v>
      </c>
      <c r="T224" s="236">
        <f t="shared" si="53"/>
        <v>0</v>
      </c>
      <c r="AR224" s="128" t="s">
        <v>854</v>
      </c>
      <c r="AT224" s="128" t="s">
        <v>297</v>
      </c>
      <c r="AU224" s="128" t="s">
        <v>78</v>
      </c>
      <c r="AY224" s="128" t="s">
        <v>196</v>
      </c>
      <c r="BE224" s="237">
        <f t="shared" si="54"/>
        <v>0</v>
      </c>
      <c r="BF224" s="237">
        <f t="shared" si="55"/>
        <v>0</v>
      </c>
      <c r="BG224" s="237">
        <f t="shared" si="56"/>
        <v>0</v>
      </c>
      <c r="BH224" s="237">
        <f t="shared" si="57"/>
        <v>0</v>
      </c>
      <c r="BI224" s="237">
        <f t="shared" si="58"/>
        <v>0</v>
      </c>
      <c r="BJ224" s="128" t="s">
        <v>78</v>
      </c>
      <c r="BK224" s="237">
        <f t="shared" si="59"/>
        <v>0</v>
      </c>
      <c r="BL224" s="128" t="s">
        <v>382</v>
      </c>
      <c r="BM224" s="128" t="s">
        <v>809</v>
      </c>
    </row>
    <row r="225" spans="2:65" s="140" customFormat="1" ht="16.5" customHeight="1">
      <c r="B225" s="141"/>
      <c r="C225" s="266" t="s">
        <v>518</v>
      </c>
      <c r="D225" s="266" t="s">
        <v>297</v>
      </c>
      <c r="E225" s="267" t="s">
        <v>2500</v>
      </c>
      <c r="F225" s="268" t="s">
        <v>2501</v>
      </c>
      <c r="G225" s="269" t="s">
        <v>2115</v>
      </c>
      <c r="H225" s="270">
        <v>1</v>
      </c>
      <c r="I225" s="30"/>
      <c r="J225" s="271">
        <f t="shared" si="50"/>
        <v>0</v>
      </c>
      <c r="K225" s="268" t="s">
        <v>5</v>
      </c>
      <c r="L225" s="272"/>
      <c r="M225" s="273" t="s">
        <v>5</v>
      </c>
      <c r="N225" s="274" t="s">
        <v>42</v>
      </c>
      <c r="O225" s="142"/>
      <c r="P225" s="235">
        <f t="shared" si="51"/>
        <v>0</v>
      </c>
      <c r="Q225" s="235">
        <v>0</v>
      </c>
      <c r="R225" s="235">
        <f t="shared" si="52"/>
        <v>0</v>
      </c>
      <c r="S225" s="235">
        <v>0</v>
      </c>
      <c r="T225" s="236">
        <f t="shared" si="53"/>
        <v>0</v>
      </c>
      <c r="AR225" s="128" t="s">
        <v>854</v>
      </c>
      <c r="AT225" s="128" t="s">
        <v>297</v>
      </c>
      <c r="AU225" s="128" t="s">
        <v>78</v>
      </c>
      <c r="AY225" s="128" t="s">
        <v>196</v>
      </c>
      <c r="BE225" s="237">
        <f t="shared" si="54"/>
        <v>0</v>
      </c>
      <c r="BF225" s="237">
        <f t="shared" si="55"/>
        <v>0</v>
      </c>
      <c r="BG225" s="237">
        <f t="shared" si="56"/>
        <v>0</v>
      </c>
      <c r="BH225" s="237">
        <f t="shared" si="57"/>
        <v>0</v>
      </c>
      <c r="BI225" s="237">
        <f t="shared" si="58"/>
        <v>0</v>
      </c>
      <c r="BJ225" s="128" t="s">
        <v>78</v>
      </c>
      <c r="BK225" s="237">
        <f t="shared" si="59"/>
        <v>0</v>
      </c>
      <c r="BL225" s="128" t="s">
        <v>382</v>
      </c>
      <c r="BM225" s="128" t="s">
        <v>814</v>
      </c>
    </row>
    <row r="226" spans="2:65" s="140" customFormat="1" ht="16.5" customHeight="1">
      <c r="B226" s="141"/>
      <c r="C226" s="266" t="s">
        <v>753</v>
      </c>
      <c r="D226" s="266" t="s">
        <v>297</v>
      </c>
      <c r="E226" s="267" t="s">
        <v>2502</v>
      </c>
      <c r="F226" s="268" t="s">
        <v>2503</v>
      </c>
      <c r="G226" s="269" t="s">
        <v>2115</v>
      </c>
      <c r="H226" s="270">
        <v>1</v>
      </c>
      <c r="I226" s="30"/>
      <c r="J226" s="271">
        <f t="shared" si="50"/>
        <v>0</v>
      </c>
      <c r="K226" s="268" t="s">
        <v>5</v>
      </c>
      <c r="L226" s="272"/>
      <c r="M226" s="273" t="s">
        <v>5</v>
      </c>
      <c r="N226" s="274" t="s">
        <v>42</v>
      </c>
      <c r="O226" s="142"/>
      <c r="P226" s="235">
        <f t="shared" si="51"/>
        <v>0</v>
      </c>
      <c r="Q226" s="235">
        <v>0</v>
      </c>
      <c r="R226" s="235">
        <f t="shared" si="52"/>
        <v>0</v>
      </c>
      <c r="S226" s="235">
        <v>0</v>
      </c>
      <c r="T226" s="236">
        <f t="shared" si="53"/>
        <v>0</v>
      </c>
      <c r="AR226" s="128" t="s">
        <v>854</v>
      </c>
      <c r="AT226" s="128" t="s">
        <v>297</v>
      </c>
      <c r="AU226" s="128" t="s">
        <v>78</v>
      </c>
      <c r="AY226" s="128" t="s">
        <v>196</v>
      </c>
      <c r="BE226" s="237">
        <f t="shared" si="54"/>
        <v>0</v>
      </c>
      <c r="BF226" s="237">
        <f t="shared" si="55"/>
        <v>0</v>
      </c>
      <c r="BG226" s="237">
        <f t="shared" si="56"/>
        <v>0</v>
      </c>
      <c r="BH226" s="237">
        <f t="shared" si="57"/>
        <v>0</v>
      </c>
      <c r="BI226" s="237">
        <f t="shared" si="58"/>
        <v>0</v>
      </c>
      <c r="BJ226" s="128" t="s">
        <v>78</v>
      </c>
      <c r="BK226" s="237">
        <f t="shared" si="59"/>
        <v>0</v>
      </c>
      <c r="BL226" s="128" t="s">
        <v>382</v>
      </c>
      <c r="BM226" s="128" t="s">
        <v>817</v>
      </c>
    </row>
    <row r="227" spans="2:65" s="140" customFormat="1" ht="16.5" customHeight="1">
      <c r="B227" s="141"/>
      <c r="C227" s="266" t="s">
        <v>522</v>
      </c>
      <c r="D227" s="266" t="s">
        <v>297</v>
      </c>
      <c r="E227" s="267" t="s">
        <v>2504</v>
      </c>
      <c r="F227" s="268" t="s">
        <v>2505</v>
      </c>
      <c r="G227" s="269" t="s">
        <v>2115</v>
      </c>
      <c r="H227" s="270">
        <v>1</v>
      </c>
      <c r="I227" s="30"/>
      <c r="J227" s="271">
        <f t="shared" si="50"/>
        <v>0</v>
      </c>
      <c r="K227" s="268" t="s">
        <v>5</v>
      </c>
      <c r="L227" s="272"/>
      <c r="M227" s="273" t="s">
        <v>5</v>
      </c>
      <c r="N227" s="274" t="s">
        <v>42</v>
      </c>
      <c r="O227" s="142"/>
      <c r="P227" s="235">
        <f t="shared" si="51"/>
        <v>0</v>
      </c>
      <c r="Q227" s="235">
        <v>0</v>
      </c>
      <c r="R227" s="235">
        <f t="shared" si="52"/>
        <v>0</v>
      </c>
      <c r="S227" s="235">
        <v>0</v>
      </c>
      <c r="T227" s="236">
        <f t="shared" si="53"/>
        <v>0</v>
      </c>
      <c r="AR227" s="128" t="s">
        <v>854</v>
      </c>
      <c r="AT227" s="128" t="s">
        <v>297</v>
      </c>
      <c r="AU227" s="128" t="s">
        <v>78</v>
      </c>
      <c r="AY227" s="128" t="s">
        <v>196</v>
      </c>
      <c r="BE227" s="237">
        <f t="shared" si="54"/>
        <v>0</v>
      </c>
      <c r="BF227" s="237">
        <f t="shared" si="55"/>
        <v>0</v>
      </c>
      <c r="BG227" s="237">
        <f t="shared" si="56"/>
        <v>0</v>
      </c>
      <c r="BH227" s="237">
        <f t="shared" si="57"/>
        <v>0</v>
      </c>
      <c r="BI227" s="237">
        <f t="shared" si="58"/>
        <v>0</v>
      </c>
      <c r="BJ227" s="128" t="s">
        <v>78</v>
      </c>
      <c r="BK227" s="237">
        <f t="shared" si="59"/>
        <v>0</v>
      </c>
      <c r="BL227" s="128" t="s">
        <v>382</v>
      </c>
      <c r="BM227" s="128" t="s">
        <v>821</v>
      </c>
    </row>
    <row r="228" spans="2:65" s="140" customFormat="1" ht="16.5" customHeight="1">
      <c r="B228" s="141"/>
      <c r="C228" s="266" t="s">
        <v>761</v>
      </c>
      <c r="D228" s="266" t="s">
        <v>297</v>
      </c>
      <c r="E228" s="267" t="s">
        <v>2506</v>
      </c>
      <c r="F228" s="268" t="s">
        <v>2507</v>
      </c>
      <c r="G228" s="269" t="s">
        <v>2115</v>
      </c>
      <c r="H228" s="270">
        <v>7</v>
      </c>
      <c r="I228" s="30"/>
      <c r="J228" s="271">
        <f t="shared" si="50"/>
        <v>0</v>
      </c>
      <c r="K228" s="268" t="s">
        <v>5</v>
      </c>
      <c r="L228" s="272"/>
      <c r="M228" s="273" t="s">
        <v>5</v>
      </c>
      <c r="N228" s="274" t="s">
        <v>42</v>
      </c>
      <c r="O228" s="142"/>
      <c r="P228" s="235">
        <f t="shared" si="51"/>
        <v>0</v>
      </c>
      <c r="Q228" s="235">
        <v>0</v>
      </c>
      <c r="R228" s="235">
        <f t="shared" si="52"/>
        <v>0</v>
      </c>
      <c r="S228" s="235">
        <v>0</v>
      </c>
      <c r="T228" s="236">
        <f t="shared" si="53"/>
        <v>0</v>
      </c>
      <c r="AR228" s="128" t="s">
        <v>854</v>
      </c>
      <c r="AT228" s="128" t="s">
        <v>297</v>
      </c>
      <c r="AU228" s="128" t="s">
        <v>78</v>
      </c>
      <c r="AY228" s="128" t="s">
        <v>196</v>
      </c>
      <c r="BE228" s="237">
        <f t="shared" si="54"/>
        <v>0</v>
      </c>
      <c r="BF228" s="237">
        <f t="shared" si="55"/>
        <v>0</v>
      </c>
      <c r="BG228" s="237">
        <f t="shared" si="56"/>
        <v>0</v>
      </c>
      <c r="BH228" s="237">
        <f t="shared" si="57"/>
        <v>0</v>
      </c>
      <c r="BI228" s="237">
        <f t="shared" si="58"/>
        <v>0</v>
      </c>
      <c r="BJ228" s="128" t="s">
        <v>78</v>
      </c>
      <c r="BK228" s="237">
        <f t="shared" si="59"/>
        <v>0</v>
      </c>
      <c r="BL228" s="128" t="s">
        <v>382</v>
      </c>
      <c r="BM228" s="128" t="s">
        <v>824</v>
      </c>
    </row>
    <row r="229" spans="2:65" s="140" customFormat="1" ht="16.5" customHeight="1">
      <c r="B229" s="141"/>
      <c r="C229" s="266" t="s">
        <v>528</v>
      </c>
      <c r="D229" s="266" t="s">
        <v>297</v>
      </c>
      <c r="E229" s="267" t="s">
        <v>2508</v>
      </c>
      <c r="F229" s="268" t="s">
        <v>2509</v>
      </c>
      <c r="G229" s="269" t="s">
        <v>2115</v>
      </c>
      <c r="H229" s="270">
        <v>7</v>
      </c>
      <c r="I229" s="30"/>
      <c r="J229" s="271">
        <f t="shared" si="50"/>
        <v>0</v>
      </c>
      <c r="K229" s="268" t="s">
        <v>5</v>
      </c>
      <c r="L229" s="272"/>
      <c r="M229" s="273" t="s">
        <v>5</v>
      </c>
      <c r="N229" s="274" t="s">
        <v>42</v>
      </c>
      <c r="O229" s="142"/>
      <c r="P229" s="235">
        <f t="shared" si="51"/>
        <v>0</v>
      </c>
      <c r="Q229" s="235">
        <v>0</v>
      </c>
      <c r="R229" s="235">
        <f t="shared" si="52"/>
        <v>0</v>
      </c>
      <c r="S229" s="235">
        <v>0</v>
      </c>
      <c r="T229" s="236">
        <f t="shared" si="53"/>
        <v>0</v>
      </c>
      <c r="AR229" s="128" t="s">
        <v>854</v>
      </c>
      <c r="AT229" s="128" t="s">
        <v>297</v>
      </c>
      <c r="AU229" s="128" t="s">
        <v>78</v>
      </c>
      <c r="AY229" s="128" t="s">
        <v>196</v>
      </c>
      <c r="BE229" s="237">
        <f t="shared" si="54"/>
        <v>0</v>
      </c>
      <c r="BF229" s="237">
        <f t="shared" si="55"/>
        <v>0</v>
      </c>
      <c r="BG229" s="237">
        <f t="shared" si="56"/>
        <v>0</v>
      </c>
      <c r="BH229" s="237">
        <f t="shared" si="57"/>
        <v>0</v>
      </c>
      <c r="BI229" s="237">
        <f t="shared" si="58"/>
        <v>0</v>
      </c>
      <c r="BJ229" s="128" t="s">
        <v>78</v>
      </c>
      <c r="BK229" s="237">
        <f t="shared" si="59"/>
        <v>0</v>
      </c>
      <c r="BL229" s="128" t="s">
        <v>382</v>
      </c>
      <c r="BM229" s="128" t="s">
        <v>828</v>
      </c>
    </row>
    <row r="230" spans="2:65" s="140" customFormat="1" ht="16.5" customHeight="1">
      <c r="B230" s="141"/>
      <c r="C230" s="266" t="s">
        <v>768</v>
      </c>
      <c r="D230" s="266" t="s">
        <v>297</v>
      </c>
      <c r="E230" s="267" t="s">
        <v>2510</v>
      </c>
      <c r="F230" s="268" t="s">
        <v>2511</v>
      </c>
      <c r="G230" s="269" t="s">
        <v>2115</v>
      </c>
      <c r="H230" s="270">
        <v>1</v>
      </c>
      <c r="I230" s="30"/>
      <c r="J230" s="271">
        <f t="shared" si="50"/>
        <v>0</v>
      </c>
      <c r="K230" s="268" t="s">
        <v>5</v>
      </c>
      <c r="L230" s="272"/>
      <c r="M230" s="273" t="s">
        <v>5</v>
      </c>
      <c r="N230" s="274" t="s">
        <v>42</v>
      </c>
      <c r="O230" s="142"/>
      <c r="P230" s="235">
        <f t="shared" si="51"/>
        <v>0</v>
      </c>
      <c r="Q230" s="235">
        <v>0</v>
      </c>
      <c r="R230" s="235">
        <f t="shared" si="52"/>
        <v>0</v>
      </c>
      <c r="S230" s="235">
        <v>0</v>
      </c>
      <c r="T230" s="236">
        <f t="shared" si="53"/>
        <v>0</v>
      </c>
      <c r="AR230" s="128" t="s">
        <v>854</v>
      </c>
      <c r="AT230" s="128" t="s">
        <v>297</v>
      </c>
      <c r="AU230" s="128" t="s">
        <v>78</v>
      </c>
      <c r="AY230" s="128" t="s">
        <v>196</v>
      </c>
      <c r="BE230" s="237">
        <f t="shared" si="54"/>
        <v>0</v>
      </c>
      <c r="BF230" s="237">
        <f t="shared" si="55"/>
        <v>0</v>
      </c>
      <c r="BG230" s="237">
        <f t="shared" si="56"/>
        <v>0</v>
      </c>
      <c r="BH230" s="237">
        <f t="shared" si="57"/>
        <v>0</v>
      </c>
      <c r="BI230" s="237">
        <f t="shared" si="58"/>
        <v>0</v>
      </c>
      <c r="BJ230" s="128" t="s">
        <v>78</v>
      </c>
      <c r="BK230" s="237">
        <f t="shared" si="59"/>
        <v>0</v>
      </c>
      <c r="BL230" s="128" t="s">
        <v>382</v>
      </c>
      <c r="BM230" s="128" t="s">
        <v>1274</v>
      </c>
    </row>
    <row r="231" spans="2:65" s="140" customFormat="1" ht="16.5" customHeight="1">
      <c r="B231" s="141"/>
      <c r="C231" s="266" t="s">
        <v>532</v>
      </c>
      <c r="D231" s="266" t="s">
        <v>297</v>
      </c>
      <c r="E231" s="267" t="s">
        <v>2512</v>
      </c>
      <c r="F231" s="268" t="s">
        <v>2513</v>
      </c>
      <c r="G231" s="269" t="s">
        <v>2115</v>
      </c>
      <c r="H231" s="270">
        <v>1</v>
      </c>
      <c r="I231" s="30"/>
      <c r="J231" s="271">
        <f t="shared" si="50"/>
        <v>0</v>
      </c>
      <c r="K231" s="268" t="s">
        <v>5</v>
      </c>
      <c r="L231" s="272"/>
      <c r="M231" s="273" t="s">
        <v>5</v>
      </c>
      <c r="N231" s="274" t="s">
        <v>42</v>
      </c>
      <c r="O231" s="142"/>
      <c r="P231" s="235">
        <f t="shared" si="51"/>
        <v>0</v>
      </c>
      <c r="Q231" s="235">
        <v>0</v>
      </c>
      <c r="R231" s="235">
        <f t="shared" si="52"/>
        <v>0</v>
      </c>
      <c r="S231" s="235">
        <v>0</v>
      </c>
      <c r="T231" s="236">
        <f t="shared" si="53"/>
        <v>0</v>
      </c>
      <c r="AR231" s="128" t="s">
        <v>854</v>
      </c>
      <c r="AT231" s="128" t="s">
        <v>297</v>
      </c>
      <c r="AU231" s="128" t="s">
        <v>78</v>
      </c>
      <c r="AY231" s="128" t="s">
        <v>196</v>
      </c>
      <c r="BE231" s="237">
        <f t="shared" si="54"/>
        <v>0</v>
      </c>
      <c r="BF231" s="237">
        <f t="shared" si="55"/>
        <v>0</v>
      </c>
      <c r="BG231" s="237">
        <f t="shared" si="56"/>
        <v>0</v>
      </c>
      <c r="BH231" s="237">
        <f t="shared" si="57"/>
        <v>0</v>
      </c>
      <c r="BI231" s="237">
        <f t="shared" si="58"/>
        <v>0</v>
      </c>
      <c r="BJ231" s="128" t="s">
        <v>78</v>
      </c>
      <c r="BK231" s="237">
        <f t="shared" si="59"/>
        <v>0</v>
      </c>
      <c r="BL231" s="128" t="s">
        <v>382</v>
      </c>
      <c r="BM231" s="128" t="s">
        <v>831</v>
      </c>
    </row>
    <row r="232" spans="2:65" s="140" customFormat="1" ht="16.5" customHeight="1">
      <c r="B232" s="141"/>
      <c r="C232" s="266" t="s">
        <v>776</v>
      </c>
      <c r="D232" s="266" t="s">
        <v>297</v>
      </c>
      <c r="E232" s="267" t="s">
        <v>2514</v>
      </c>
      <c r="F232" s="268" t="s">
        <v>2515</v>
      </c>
      <c r="G232" s="269" t="s">
        <v>916</v>
      </c>
      <c r="H232" s="270">
        <v>1</v>
      </c>
      <c r="I232" s="30"/>
      <c r="J232" s="271">
        <f t="shared" si="50"/>
        <v>0</v>
      </c>
      <c r="K232" s="268" t="s">
        <v>5</v>
      </c>
      <c r="L232" s="272"/>
      <c r="M232" s="273" t="s">
        <v>5</v>
      </c>
      <c r="N232" s="274" t="s">
        <v>42</v>
      </c>
      <c r="O232" s="142"/>
      <c r="P232" s="235">
        <f t="shared" si="51"/>
        <v>0</v>
      </c>
      <c r="Q232" s="235">
        <v>0</v>
      </c>
      <c r="R232" s="235">
        <f t="shared" si="52"/>
        <v>0</v>
      </c>
      <c r="S232" s="235">
        <v>0</v>
      </c>
      <c r="T232" s="236">
        <f t="shared" si="53"/>
        <v>0</v>
      </c>
      <c r="AR232" s="128" t="s">
        <v>854</v>
      </c>
      <c r="AT232" s="128" t="s">
        <v>297</v>
      </c>
      <c r="AU232" s="128" t="s">
        <v>78</v>
      </c>
      <c r="AY232" s="128" t="s">
        <v>196</v>
      </c>
      <c r="BE232" s="237">
        <f t="shared" si="54"/>
        <v>0</v>
      </c>
      <c r="BF232" s="237">
        <f t="shared" si="55"/>
        <v>0</v>
      </c>
      <c r="BG232" s="237">
        <f t="shared" si="56"/>
        <v>0</v>
      </c>
      <c r="BH232" s="237">
        <f t="shared" si="57"/>
        <v>0</v>
      </c>
      <c r="BI232" s="237">
        <f t="shared" si="58"/>
        <v>0</v>
      </c>
      <c r="BJ232" s="128" t="s">
        <v>78</v>
      </c>
      <c r="BK232" s="237">
        <f t="shared" si="59"/>
        <v>0</v>
      </c>
      <c r="BL232" s="128" t="s">
        <v>382</v>
      </c>
      <c r="BM232" s="128" t="s">
        <v>1292</v>
      </c>
    </row>
    <row r="233" spans="2:65" s="140" customFormat="1" ht="16.5" customHeight="1">
      <c r="B233" s="141"/>
      <c r="C233" s="266" t="s">
        <v>535</v>
      </c>
      <c r="D233" s="266" t="s">
        <v>297</v>
      </c>
      <c r="E233" s="267" t="s">
        <v>2516</v>
      </c>
      <c r="F233" s="268" t="s">
        <v>2517</v>
      </c>
      <c r="G233" s="269" t="s">
        <v>916</v>
      </c>
      <c r="H233" s="270">
        <v>1</v>
      </c>
      <c r="I233" s="30"/>
      <c r="J233" s="271">
        <f t="shared" si="50"/>
        <v>0</v>
      </c>
      <c r="K233" s="268" t="s">
        <v>5</v>
      </c>
      <c r="L233" s="272"/>
      <c r="M233" s="273" t="s">
        <v>5</v>
      </c>
      <c r="N233" s="274" t="s">
        <v>42</v>
      </c>
      <c r="O233" s="142"/>
      <c r="P233" s="235">
        <f t="shared" si="51"/>
        <v>0</v>
      </c>
      <c r="Q233" s="235">
        <v>0</v>
      </c>
      <c r="R233" s="235">
        <f t="shared" si="52"/>
        <v>0</v>
      </c>
      <c r="S233" s="235">
        <v>0</v>
      </c>
      <c r="T233" s="236">
        <f t="shared" si="53"/>
        <v>0</v>
      </c>
      <c r="AR233" s="128" t="s">
        <v>854</v>
      </c>
      <c r="AT233" s="128" t="s">
        <v>297</v>
      </c>
      <c r="AU233" s="128" t="s">
        <v>78</v>
      </c>
      <c r="AY233" s="128" t="s">
        <v>196</v>
      </c>
      <c r="BE233" s="237">
        <f t="shared" si="54"/>
        <v>0</v>
      </c>
      <c r="BF233" s="237">
        <f t="shared" si="55"/>
        <v>0</v>
      </c>
      <c r="BG233" s="237">
        <f t="shared" si="56"/>
        <v>0</v>
      </c>
      <c r="BH233" s="237">
        <f t="shared" si="57"/>
        <v>0</v>
      </c>
      <c r="BI233" s="237">
        <f t="shared" si="58"/>
        <v>0</v>
      </c>
      <c r="BJ233" s="128" t="s">
        <v>78</v>
      </c>
      <c r="BK233" s="237">
        <f t="shared" si="59"/>
        <v>0</v>
      </c>
      <c r="BL233" s="128" t="s">
        <v>382</v>
      </c>
      <c r="BM233" s="128" t="s">
        <v>835</v>
      </c>
    </row>
    <row r="234" spans="2:65" s="140" customFormat="1" ht="16.5" customHeight="1">
      <c r="B234" s="141"/>
      <c r="C234" s="227" t="s">
        <v>786</v>
      </c>
      <c r="D234" s="227" t="s">
        <v>198</v>
      </c>
      <c r="E234" s="228" t="s">
        <v>2349</v>
      </c>
      <c r="F234" s="229" t="s">
        <v>2350</v>
      </c>
      <c r="G234" s="230" t="s">
        <v>1839</v>
      </c>
      <c r="H234" s="32"/>
      <c r="I234" s="26"/>
      <c r="J234" s="232">
        <f t="shared" si="50"/>
        <v>0</v>
      </c>
      <c r="K234" s="229" t="s">
        <v>5</v>
      </c>
      <c r="L234" s="141"/>
      <c r="M234" s="233" t="s">
        <v>5</v>
      </c>
      <c r="N234" s="234" t="s">
        <v>42</v>
      </c>
      <c r="O234" s="142"/>
      <c r="P234" s="235">
        <f t="shared" si="51"/>
        <v>0</v>
      </c>
      <c r="Q234" s="235">
        <v>0</v>
      </c>
      <c r="R234" s="235">
        <f t="shared" si="52"/>
        <v>0</v>
      </c>
      <c r="S234" s="235">
        <v>0</v>
      </c>
      <c r="T234" s="236">
        <f t="shared" si="53"/>
        <v>0</v>
      </c>
      <c r="AR234" s="128" t="s">
        <v>382</v>
      </c>
      <c r="AT234" s="128" t="s">
        <v>198</v>
      </c>
      <c r="AU234" s="128" t="s">
        <v>78</v>
      </c>
      <c r="AY234" s="128" t="s">
        <v>196</v>
      </c>
      <c r="BE234" s="237">
        <f t="shared" si="54"/>
        <v>0</v>
      </c>
      <c r="BF234" s="237">
        <f t="shared" si="55"/>
        <v>0</v>
      </c>
      <c r="BG234" s="237">
        <f t="shared" si="56"/>
        <v>0</v>
      </c>
      <c r="BH234" s="237">
        <f t="shared" si="57"/>
        <v>0</v>
      </c>
      <c r="BI234" s="237">
        <f t="shared" si="58"/>
        <v>0</v>
      </c>
      <c r="BJ234" s="128" t="s">
        <v>78</v>
      </c>
      <c r="BK234" s="237">
        <f t="shared" si="59"/>
        <v>0</v>
      </c>
      <c r="BL234" s="128" t="s">
        <v>382</v>
      </c>
      <c r="BM234" s="128" t="s">
        <v>2518</v>
      </c>
    </row>
    <row r="235" spans="2:65" s="140" customFormat="1" ht="16.5" customHeight="1">
      <c r="B235" s="141"/>
      <c r="C235" s="227" t="s">
        <v>539</v>
      </c>
      <c r="D235" s="227" t="s">
        <v>198</v>
      </c>
      <c r="E235" s="228" t="s">
        <v>2352</v>
      </c>
      <c r="F235" s="229" t="s">
        <v>2353</v>
      </c>
      <c r="G235" s="230" t="s">
        <v>1839</v>
      </c>
      <c r="H235" s="32"/>
      <c r="I235" s="26"/>
      <c r="J235" s="232">
        <f t="shared" si="50"/>
        <v>0</v>
      </c>
      <c r="K235" s="229" t="s">
        <v>5</v>
      </c>
      <c r="L235" s="141"/>
      <c r="M235" s="233" t="s">
        <v>5</v>
      </c>
      <c r="N235" s="234" t="s">
        <v>42</v>
      </c>
      <c r="O235" s="142"/>
      <c r="P235" s="235">
        <f t="shared" si="51"/>
        <v>0</v>
      </c>
      <c r="Q235" s="235">
        <v>0</v>
      </c>
      <c r="R235" s="235">
        <f t="shared" si="52"/>
        <v>0</v>
      </c>
      <c r="S235" s="235">
        <v>0</v>
      </c>
      <c r="T235" s="236">
        <f t="shared" si="53"/>
        <v>0</v>
      </c>
      <c r="AR235" s="128" t="s">
        <v>382</v>
      </c>
      <c r="AT235" s="128" t="s">
        <v>198</v>
      </c>
      <c r="AU235" s="128" t="s">
        <v>78</v>
      </c>
      <c r="AY235" s="128" t="s">
        <v>196</v>
      </c>
      <c r="BE235" s="237">
        <f t="shared" si="54"/>
        <v>0</v>
      </c>
      <c r="BF235" s="237">
        <f t="shared" si="55"/>
        <v>0</v>
      </c>
      <c r="BG235" s="237">
        <f t="shared" si="56"/>
        <v>0</v>
      </c>
      <c r="BH235" s="237">
        <f t="shared" si="57"/>
        <v>0</v>
      </c>
      <c r="BI235" s="237">
        <f t="shared" si="58"/>
        <v>0</v>
      </c>
      <c r="BJ235" s="128" t="s">
        <v>78</v>
      </c>
      <c r="BK235" s="237">
        <f t="shared" si="59"/>
        <v>0</v>
      </c>
      <c r="BL235" s="128" t="s">
        <v>382</v>
      </c>
      <c r="BM235" s="128" t="s">
        <v>2519</v>
      </c>
    </row>
    <row r="236" spans="2:63" s="215" customFormat="1" ht="37.35" customHeight="1">
      <c r="B236" s="214"/>
      <c r="D236" s="216" t="s">
        <v>70</v>
      </c>
      <c r="E236" s="217" t="s">
        <v>2520</v>
      </c>
      <c r="F236" s="217" t="s">
        <v>2521</v>
      </c>
      <c r="I236" s="25"/>
      <c r="J236" s="218">
        <f>BK236</f>
        <v>0</v>
      </c>
      <c r="L236" s="214"/>
      <c r="M236" s="219"/>
      <c r="N236" s="220"/>
      <c r="O236" s="220"/>
      <c r="P236" s="221">
        <f>SUM(P237:P248)</f>
        <v>0</v>
      </c>
      <c r="Q236" s="220"/>
      <c r="R236" s="221">
        <f>SUM(R237:R248)</f>
        <v>0</v>
      </c>
      <c r="S236" s="220"/>
      <c r="T236" s="222">
        <f>SUM(T237:T248)</f>
        <v>0</v>
      </c>
      <c r="AR236" s="216" t="s">
        <v>215</v>
      </c>
      <c r="AT236" s="223" t="s">
        <v>70</v>
      </c>
      <c r="AU236" s="223" t="s">
        <v>71</v>
      </c>
      <c r="AY236" s="216" t="s">
        <v>196</v>
      </c>
      <c r="BK236" s="224">
        <f>SUM(BK237:BK248)</f>
        <v>0</v>
      </c>
    </row>
    <row r="237" spans="2:65" s="140" customFormat="1" ht="16.5" customHeight="1">
      <c r="B237" s="141"/>
      <c r="C237" s="266" t="s">
        <v>793</v>
      </c>
      <c r="D237" s="266" t="s">
        <v>297</v>
      </c>
      <c r="E237" s="267" t="s">
        <v>2522</v>
      </c>
      <c r="F237" s="268" t="s">
        <v>2523</v>
      </c>
      <c r="G237" s="269" t="s">
        <v>2115</v>
      </c>
      <c r="H237" s="270">
        <v>1</v>
      </c>
      <c r="I237" s="30"/>
      <c r="J237" s="271">
        <f aca="true" t="shared" si="60" ref="J237:J248">ROUND(I237*H237,2)</f>
        <v>0</v>
      </c>
      <c r="K237" s="268" t="s">
        <v>5</v>
      </c>
      <c r="L237" s="272"/>
      <c r="M237" s="273" t="s">
        <v>5</v>
      </c>
      <c r="N237" s="274" t="s">
        <v>42</v>
      </c>
      <c r="O237" s="142"/>
      <c r="P237" s="235">
        <f aca="true" t="shared" si="61" ref="P237:P248">O237*H237</f>
        <v>0</v>
      </c>
      <c r="Q237" s="235">
        <v>0</v>
      </c>
      <c r="R237" s="235">
        <f aca="true" t="shared" si="62" ref="R237:R248">Q237*H237</f>
        <v>0</v>
      </c>
      <c r="S237" s="235">
        <v>0</v>
      </c>
      <c r="T237" s="236">
        <f aca="true" t="shared" si="63" ref="T237:T248">S237*H237</f>
        <v>0</v>
      </c>
      <c r="AR237" s="128" t="s">
        <v>854</v>
      </c>
      <c r="AT237" s="128" t="s">
        <v>297</v>
      </c>
      <c r="AU237" s="128" t="s">
        <v>78</v>
      </c>
      <c r="AY237" s="128" t="s">
        <v>196</v>
      </c>
      <c r="BE237" s="237">
        <f aca="true" t="shared" si="64" ref="BE237:BE248">IF(N237="základní",J237,0)</f>
        <v>0</v>
      </c>
      <c r="BF237" s="237">
        <f aca="true" t="shared" si="65" ref="BF237:BF248">IF(N237="snížená",J237,0)</f>
        <v>0</v>
      </c>
      <c r="BG237" s="237">
        <f aca="true" t="shared" si="66" ref="BG237:BG248">IF(N237="zákl. přenesená",J237,0)</f>
        <v>0</v>
      </c>
      <c r="BH237" s="237">
        <f aca="true" t="shared" si="67" ref="BH237:BH248">IF(N237="sníž. přenesená",J237,0)</f>
        <v>0</v>
      </c>
      <c r="BI237" s="237">
        <f aca="true" t="shared" si="68" ref="BI237:BI248">IF(N237="nulová",J237,0)</f>
        <v>0</v>
      </c>
      <c r="BJ237" s="128" t="s">
        <v>78</v>
      </c>
      <c r="BK237" s="237">
        <f aca="true" t="shared" si="69" ref="BK237:BK248">ROUND(I237*H237,2)</f>
        <v>0</v>
      </c>
      <c r="BL237" s="128" t="s">
        <v>382</v>
      </c>
      <c r="BM237" s="128" t="s">
        <v>840</v>
      </c>
    </row>
    <row r="238" spans="2:65" s="140" customFormat="1" ht="16.5" customHeight="1">
      <c r="B238" s="141"/>
      <c r="C238" s="266" t="s">
        <v>544</v>
      </c>
      <c r="D238" s="266" t="s">
        <v>297</v>
      </c>
      <c r="E238" s="267" t="s">
        <v>2524</v>
      </c>
      <c r="F238" s="268" t="s">
        <v>2495</v>
      </c>
      <c r="G238" s="269" t="s">
        <v>916</v>
      </c>
      <c r="H238" s="270">
        <v>1</v>
      </c>
      <c r="I238" s="30"/>
      <c r="J238" s="271">
        <f t="shared" si="60"/>
        <v>0</v>
      </c>
      <c r="K238" s="268" t="s">
        <v>5</v>
      </c>
      <c r="L238" s="272"/>
      <c r="M238" s="273" t="s">
        <v>5</v>
      </c>
      <c r="N238" s="274" t="s">
        <v>42</v>
      </c>
      <c r="O238" s="142"/>
      <c r="P238" s="235">
        <f t="shared" si="61"/>
        <v>0</v>
      </c>
      <c r="Q238" s="235">
        <v>0</v>
      </c>
      <c r="R238" s="235">
        <f t="shared" si="62"/>
        <v>0</v>
      </c>
      <c r="S238" s="235">
        <v>0</v>
      </c>
      <c r="T238" s="236">
        <f t="shared" si="63"/>
        <v>0</v>
      </c>
      <c r="AR238" s="128" t="s">
        <v>854</v>
      </c>
      <c r="AT238" s="128" t="s">
        <v>297</v>
      </c>
      <c r="AU238" s="128" t="s">
        <v>78</v>
      </c>
      <c r="AY238" s="128" t="s">
        <v>196</v>
      </c>
      <c r="BE238" s="237">
        <f t="shared" si="64"/>
        <v>0</v>
      </c>
      <c r="BF238" s="237">
        <f t="shared" si="65"/>
        <v>0</v>
      </c>
      <c r="BG238" s="237">
        <f t="shared" si="66"/>
        <v>0</v>
      </c>
      <c r="BH238" s="237">
        <f t="shared" si="67"/>
        <v>0</v>
      </c>
      <c r="BI238" s="237">
        <f t="shared" si="68"/>
        <v>0</v>
      </c>
      <c r="BJ238" s="128" t="s">
        <v>78</v>
      </c>
      <c r="BK238" s="237">
        <f t="shared" si="69"/>
        <v>0</v>
      </c>
      <c r="BL238" s="128" t="s">
        <v>382</v>
      </c>
      <c r="BM238" s="128" t="s">
        <v>845</v>
      </c>
    </row>
    <row r="239" spans="2:65" s="140" customFormat="1" ht="16.5" customHeight="1">
      <c r="B239" s="141"/>
      <c r="C239" s="266" t="s">
        <v>802</v>
      </c>
      <c r="D239" s="266" t="s">
        <v>297</v>
      </c>
      <c r="E239" s="267" t="s">
        <v>2525</v>
      </c>
      <c r="F239" s="268" t="s">
        <v>2526</v>
      </c>
      <c r="G239" s="269" t="s">
        <v>2115</v>
      </c>
      <c r="H239" s="270">
        <v>2</v>
      </c>
      <c r="I239" s="30"/>
      <c r="J239" s="271">
        <f t="shared" si="60"/>
        <v>0</v>
      </c>
      <c r="K239" s="268" t="s">
        <v>5</v>
      </c>
      <c r="L239" s="272"/>
      <c r="M239" s="273" t="s">
        <v>5</v>
      </c>
      <c r="N239" s="274" t="s">
        <v>42</v>
      </c>
      <c r="O239" s="142"/>
      <c r="P239" s="235">
        <f t="shared" si="61"/>
        <v>0</v>
      </c>
      <c r="Q239" s="235">
        <v>0</v>
      </c>
      <c r="R239" s="235">
        <f t="shared" si="62"/>
        <v>0</v>
      </c>
      <c r="S239" s="235">
        <v>0</v>
      </c>
      <c r="T239" s="236">
        <f t="shared" si="63"/>
        <v>0</v>
      </c>
      <c r="AR239" s="128" t="s">
        <v>854</v>
      </c>
      <c r="AT239" s="128" t="s">
        <v>297</v>
      </c>
      <c r="AU239" s="128" t="s">
        <v>78</v>
      </c>
      <c r="AY239" s="128" t="s">
        <v>196</v>
      </c>
      <c r="BE239" s="237">
        <f t="shared" si="64"/>
        <v>0</v>
      </c>
      <c r="BF239" s="237">
        <f t="shared" si="65"/>
        <v>0</v>
      </c>
      <c r="BG239" s="237">
        <f t="shared" si="66"/>
        <v>0</v>
      </c>
      <c r="BH239" s="237">
        <f t="shared" si="67"/>
        <v>0</v>
      </c>
      <c r="BI239" s="237">
        <f t="shared" si="68"/>
        <v>0</v>
      </c>
      <c r="BJ239" s="128" t="s">
        <v>78</v>
      </c>
      <c r="BK239" s="237">
        <f t="shared" si="69"/>
        <v>0</v>
      </c>
      <c r="BL239" s="128" t="s">
        <v>382</v>
      </c>
      <c r="BM239" s="128" t="s">
        <v>849</v>
      </c>
    </row>
    <row r="240" spans="2:65" s="140" customFormat="1" ht="16.5" customHeight="1">
      <c r="B240" s="141"/>
      <c r="C240" s="266" t="s">
        <v>548</v>
      </c>
      <c r="D240" s="266" t="s">
        <v>297</v>
      </c>
      <c r="E240" s="267" t="s">
        <v>2498</v>
      </c>
      <c r="F240" s="268" t="s">
        <v>2499</v>
      </c>
      <c r="G240" s="269" t="s">
        <v>2115</v>
      </c>
      <c r="H240" s="270">
        <v>1</v>
      </c>
      <c r="I240" s="30"/>
      <c r="J240" s="271">
        <f t="shared" si="60"/>
        <v>0</v>
      </c>
      <c r="K240" s="268" t="s">
        <v>5</v>
      </c>
      <c r="L240" s="272"/>
      <c r="M240" s="273" t="s">
        <v>5</v>
      </c>
      <c r="N240" s="274" t="s">
        <v>42</v>
      </c>
      <c r="O240" s="142"/>
      <c r="P240" s="235">
        <f t="shared" si="61"/>
        <v>0</v>
      </c>
      <c r="Q240" s="235">
        <v>0</v>
      </c>
      <c r="R240" s="235">
        <f t="shared" si="62"/>
        <v>0</v>
      </c>
      <c r="S240" s="235">
        <v>0</v>
      </c>
      <c r="T240" s="236">
        <f t="shared" si="63"/>
        <v>0</v>
      </c>
      <c r="AR240" s="128" t="s">
        <v>854</v>
      </c>
      <c r="AT240" s="128" t="s">
        <v>297</v>
      </c>
      <c r="AU240" s="128" t="s">
        <v>78</v>
      </c>
      <c r="AY240" s="128" t="s">
        <v>196</v>
      </c>
      <c r="BE240" s="237">
        <f t="shared" si="64"/>
        <v>0</v>
      </c>
      <c r="BF240" s="237">
        <f t="shared" si="65"/>
        <v>0</v>
      </c>
      <c r="BG240" s="237">
        <f t="shared" si="66"/>
        <v>0</v>
      </c>
      <c r="BH240" s="237">
        <f t="shared" si="67"/>
        <v>0</v>
      </c>
      <c r="BI240" s="237">
        <f t="shared" si="68"/>
        <v>0</v>
      </c>
      <c r="BJ240" s="128" t="s">
        <v>78</v>
      </c>
      <c r="BK240" s="237">
        <f t="shared" si="69"/>
        <v>0</v>
      </c>
      <c r="BL240" s="128" t="s">
        <v>382</v>
      </c>
      <c r="BM240" s="128" t="s">
        <v>854</v>
      </c>
    </row>
    <row r="241" spans="2:65" s="140" customFormat="1" ht="16.5" customHeight="1">
      <c r="B241" s="141"/>
      <c r="C241" s="266" t="s">
        <v>811</v>
      </c>
      <c r="D241" s="266" t="s">
        <v>297</v>
      </c>
      <c r="E241" s="267" t="s">
        <v>2506</v>
      </c>
      <c r="F241" s="268" t="s">
        <v>2507</v>
      </c>
      <c r="G241" s="269" t="s">
        <v>2115</v>
      </c>
      <c r="H241" s="270">
        <v>5</v>
      </c>
      <c r="I241" s="30"/>
      <c r="J241" s="271">
        <f t="shared" si="60"/>
        <v>0</v>
      </c>
      <c r="K241" s="268" t="s">
        <v>5</v>
      </c>
      <c r="L241" s="272"/>
      <c r="M241" s="273" t="s">
        <v>5</v>
      </c>
      <c r="N241" s="274" t="s">
        <v>42</v>
      </c>
      <c r="O241" s="142"/>
      <c r="P241" s="235">
        <f t="shared" si="61"/>
        <v>0</v>
      </c>
      <c r="Q241" s="235">
        <v>0</v>
      </c>
      <c r="R241" s="235">
        <f t="shared" si="62"/>
        <v>0</v>
      </c>
      <c r="S241" s="235">
        <v>0</v>
      </c>
      <c r="T241" s="236">
        <f t="shared" si="63"/>
        <v>0</v>
      </c>
      <c r="AR241" s="128" t="s">
        <v>854</v>
      </c>
      <c r="AT241" s="128" t="s">
        <v>297</v>
      </c>
      <c r="AU241" s="128" t="s">
        <v>78</v>
      </c>
      <c r="AY241" s="128" t="s">
        <v>196</v>
      </c>
      <c r="BE241" s="237">
        <f t="shared" si="64"/>
        <v>0</v>
      </c>
      <c r="BF241" s="237">
        <f t="shared" si="65"/>
        <v>0</v>
      </c>
      <c r="BG241" s="237">
        <f t="shared" si="66"/>
        <v>0</v>
      </c>
      <c r="BH241" s="237">
        <f t="shared" si="67"/>
        <v>0</v>
      </c>
      <c r="BI241" s="237">
        <f t="shared" si="68"/>
        <v>0</v>
      </c>
      <c r="BJ241" s="128" t="s">
        <v>78</v>
      </c>
      <c r="BK241" s="237">
        <f t="shared" si="69"/>
        <v>0</v>
      </c>
      <c r="BL241" s="128" t="s">
        <v>382</v>
      </c>
      <c r="BM241" s="128" t="s">
        <v>861</v>
      </c>
    </row>
    <row r="242" spans="2:65" s="140" customFormat="1" ht="16.5" customHeight="1">
      <c r="B242" s="141"/>
      <c r="C242" s="266" t="s">
        <v>551</v>
      </c>
      <c r="D242" s="266" t="s">
        <v>297</v>
      </c>
      <c r="E242" s="267" t="s">
        <v>2508</v>
      </c>
      <c r="F242" s="268" t="s">
        <v>2509</v>
      </c>
      <c r="G242" s="269" t="s">
        <v>2115</v>
      </c>
      <c r="H242" s="270">
        <v>8</v>
      </c>
      <c r="I242" s="30"/>
      <c r="J242" s="271">
        <f t="shared" si="60"/>
        <v>0</v>
      </c>
      <c r="K242" s="268" t="s">
        <v>5</v>
      </c>
      <c r="L242" s="272"/>
      <c r="M242" s="273" t="s">
        <v>5</v>
      </c>
      <c r="N242" s="274" t="s">
        <v>42</v>
      </c>
      <c r="O242" s="142"/>
      <c r="P242" s="235">
        <f t="shared" si="61"/>
        <v>0</v>
      </c>
      <c r="Q242" s="235">
        <v>0</v>
      </c>
      <c r="R242" s="235">
        <f t="shared" si="62"/>
        <v>0</v>
      </c>
      <c r="S242" s="235">
        <v>0</v>
      </c>
      <c r="T242" s="236">
        <f t="shared" si="63"/>
        <v>0</v>
      </c>
      <c r="AR242" s="128" t="s">
        <v>854</v>
      </c>
      <c r="AT242" s="128" t="s">
        <v>297</v>
      </c>
      <c r="AU242" s="128" t="s">
        <v>78</v>
      </c>
      <c r="AY242" s="128" t="s">
        <v>196</v>
      </c>
      <c r="BE242" s="237">
        <f t="shared" si="64"/>
        <v>0</v>
      </c>
      <c r="BF242" s="237">
        <f t="shared" si="65"/>
        <v>0</v>
      </c>
      <c r="BG242" s="237">
        <f t="shared" si="66"/>
        <v>0</v>
      </c>
      <c r="BH242" s="237">
        <f t="shared" si="67"/>
        <v>0</v>
      </c>
      <c r="BI242" s="237">
        <f t="shared" si="68"/>
        <v>0</v>
      </c>
      <c r="BJ242" s="128" t="s">
        <v>78</v>
      </c>
      <c r="BK242" s="237">
        <f t="shared" si="69"/>
        <v>0</v>
      </c>
      <c r="BL242" s="128" t="s">
        <v>382</v>
      </c>
      <c r="BM242" s="128" t="s">
        <v>866</v>
      </c>
    </row>
    <row r="243" spans="2:65" s="140" customFormat="1" ht="16.5" customHeight="1">
      <c r="B243" s="141"/>
      <c r="C243" s="266" t="s">
        <v>818</v>
      </c>
      <c r="D243" s="266" t="s">
        <v>297</v>
      </c>
      <c r="E243" s="267" t="s">
        <v>2527</v>
      </c>
      <c r="F243" s="268" t="s">
        <v>2528</v>
      </c>
      <c r="G243" s="269" t="s">
        <v>2115</v>
      </c>
      <c r="H243" s="270">
        <v>1</v>
      </c>
      <c r="I243" s="30"/>
      <c r="J243" s="271">
        <f t="shared" si="60"/>
        <v>0</v>
      </c>
      <c r="K243" s="268" t="s">
        <v>5</v>
      </c>
      <c r="L243" s="272"/>
      <c r="M243" s="273" t="s">
        <v>5</v>
      </c>
      <c r="N243" s="274" t="s">
        <v>42</v>
      </c>
      <c r="O243" s="142"/>
      <c r="P243" s="235">
        <f t="shared" si="61"/>
        <v>0</v>
      </c>
      <c r="Q243" s="235">
        <v>0</v>
      </c>
      <c r="R243" s="235">
        <f t="shared" si="62"/>
        <v>0</v>
      </c>
      <c r="S243" s="235">
        <v>0</v>
      </c>
      <c r="T243" s="236">
        <f t="shared" si="63"/>
        <v>0</v>
      </c>
      <c r="AR243" s="128" t="s">
        <v>854</v>
      </c>
      <c r="AT243" s="128" t="s">
        <v>297</v>
      </c>
      <c r="AU243" s="128" t="s">
        <v>78</v>
      </c>
      <c r="AY243" s="128" t="s">
        <v>196</v>
      </c>
      <c r="BE243" s="237">
        <f t="shared" si="64"/>
        <v>0</v>
      </c>
      <c r="BF243" s="237">
        <f t="shared" si="65"/>
        <v>0</v>
      </c>
      <c r="BG243" s="237">
        <f t="shared" si="66"/>
        <v>0</v>
      </c>
      <c r="BH243" s="237">
        <f t="shared" si="67"/>
        <v>0</v>
      </c>
      <c r="BI243" s="237">
        <f t="shared" si="68"/>
        <v>0</v>
      </c>
      <c r="BJ243" s="128" t="s">
        <v>78</v>
      </c>
      <c r="BK243" s="237">
        <f t="shared" si="69"/>
        <v>0</v>
      </c>
      <c r="BL243" s="128" t="s">
        <v>382</v>
      </c>
      <c r="BM243" s="128" t="s">
        <v>885</v>
      </c>
    </row>
    <row r="244" spans="2:65" s="140" customFormat="1" ht="16.5" customHeight="1">
      <c r="B244" s="141"/>
      <c r="C244" s="266" t="s">
        <v>555</v>
      </c>
      <c r="D244" s="266" t="s">
        <v>297</v>
      </c>
      <c r="E244" s="267" t="s">
        <v>2512</v>
      </c>
      <c r="F244" s="268" t="s">
        <v>2513</v>
      </c>
      <c r="G244" s="269" t="s">
        <v>2115</v>
      </c>
      <c r="H244" s="270">
        <v>1</v>
      </c>
      <c r="I244" s="30"/>
      <c r="J244" s="271">
        <f t="shared" si="60"/>
        <v>0</v>
      </c>
      <c r="K244" s="268" t="s">
        <v>5</v>
      </c>
      <c r="L244" s="272"/>
      <c r="M244" s="273" t="s">
        <v>5</v>
      </c>
      <c r="N244" s="274" t="s">
        <v>42</v>
      </c>
      <c r="O244" s="142"/>
      <c r="P244" s="235">
        <f t="shared" si="61"/>
        <v>0</v>
      </c>
      <c r="Q244" s="235">
        <v>0</v>
      </c>
      <c r="R244" s="235">
        <f t="shared" si="62"/>
        <v>0</v>
      </c>
      <c r="S244" s="235">
        <v>0</v>
      </c>
      <c r="T244" s="236">
        <f t="shared" si="63"/>
        <v>0</v>
      </c>
      <c r="AR244" s="128" t="s">
        <v>854</v>
      </c>
      <c r="AT244" s="128" t="s">
        <v>297</v>
      </c>
      <c r="AU244" s="128" t="s">
        <v>78</v>
      </c>
      <c r="AY244" s="128" t="s">
        <v>196</v>
      </c>
      <c r="BE244" s="237">
        <f t="shared" si="64"/>
        <v>0</v>
      </c>
      <c r="BF244" s="237">
        <f t="shared" si="65"/>
        <v>0</v>
      </c>
      <c r="BG244" s="237">
        <f t="shared" si="66"/>
        <v>0</v>
      </c>
      <c r="BH244" s="237">
        <f t="shared" si="67"/>
        <v>0</v>
      </c>
      <c r="BI244" s="237">
        <f t="shared" si="68"/>
        <v>0</v>
      </c>
      <c r="BJ244" s="128" t="s">
        <v>78</v>
      </c>
      <c r="BK244" s="237">
        <f t="shared" si="69"/>
        <v>0</v>
      </c>
      <c r="BL244" s="128" t="s">
        <v>382</v>
      </c>
      <c r="BM244" s="128" t="s">
        <v>890</v>
      </c>
    </row>
    <row r="245" spans="2:65" s="140" customFormat="1" ht="16.5" customHeight="1">
      <c r="B245" s="141"/>
      <c r="C245" s="266" t="s">
        <v>825</v>
      </c>
      <c r="D245" s="266" t="s">
        <v>297</v>
      </c>
      <c r="E245" s="267" t="s">
        <v>2514</v>
      </c>
      <c r="F245" s="268" t="s">
        <v>2515</v>
      </c>
      <c r="G245" s="269" t="s">
        <v>916</v>
      </c>
      <c r="H245" s="270">
        <v>1</v>
      </c>
      <c r="I245" s="30"/>
      <c r="J245" s="271">
        <f t="shared" si="60"/>
        <v>0</v>
      </c>
      <c r="K245" s="268" t="s">
        <v>5</v>
      </c>
      <c r="L245" s="272"/>
      <c r="M245" s="273" t="s">
        <v>5</v>
      </c>
      <c r="N245" s="274" t="s">
        <v>42</v>
      </c>
      <c r="O245" s="142"/>
      <c r="P245" s="235">
        <f t="shared" si="61"/>
        <v>0</v>
      </c>
      <c r="Q245" s="235">
        <v>0</v>
      </c>
      <c r="R245" s="235">
        <f t="shared" si="62"/>
        <v>0</v>
      </c>
      <c r="S245" s="235">
        <v>0</v>
      </c>
      <c r="T245" s="236">
        <f t="shared" si="63"/>
        <v>0</v>
      </c>
      <c r="AR245" s="128" t="s">
        <v>854</v>
      </c>
      <c r="AT245" s="128" t="s">
        <v>297</v>
      </c>
      <c r="AU245" s="128" t="s">
        <v>78</v>
      </c>
      <c r="AY245" s="128" t="s">
        <v>196</v>
      </c>
      <c r="BE245" s="237">
        <f t="shared" si="64"/>
        <v>0</v>
      </c>
      <c r="BF245" s="237">
        <f t="shared" si="65"/>
        <v>0</v>
      </c>
      <c r="BG245" s="237">
        <f t="shared" si="66"/>
        <v>0</v>
      </c>
      <c r="BH245" s="237">
        <f t="shared" si="67"/>
        <v>0</v>
      </c>
      <c r="BI245" s="237">
        <f t="shared" si="68"/>
        <v>0</v>
      </c>
      <c r="BJ245" s="128" t="s">
        <v>78</v>
      </c>
      <c r="BK245" s="237">
        <f t="shared" si="69"/>
        <v>0</v>
      </c>
      <c r="BL245" s="128" t="s">
        <v>382</v>
      </c>
      <c r="BM245" s="128" t="s">
        <v>893</v>
      </c>
    </row>
    <row r="246" spans="2:65" s="140" customFormat="1" ht="16.5" customHeight="1">
      <c r="B246" s="141"/>
      <c r="C246" s="266" t="s">
        <v>560</v>
      </c>
      <c r="D246" s="266" t="s">
        <v>297</v>
      </c>
      <c r="E246" s="267" t="s">
        <v>2516</v>
      </c>
      <c r="F246" s="268" t="s">
        <v>2517</v>
      </c>
      <c r="G246" s="269" t="s">
        <v>916</v>
      </c>
      <c r="H246" s="270">
        <v>1</v>
      </c>
      <c r="I246" s="30"/>
      <c r="J246" s="271">
        <f t="shared" si="60"/>
        <v>0</v>
      </c>
      <c r="K246" s="268" t="s">
        <v>5</v>
      </c>
      <c r="L246" s="272"/>
      <c r="M246" s="273" t="s">
        <v>5</v>
      </c>
      <c r="N246" s="274" t="s">
        <v>42</v>
      </c>
      <c r="O246" s="142"/>
      <c r="P246" s="235">
        <f t="shared" si="61"/>
        <v>0</v>
      </c>
      <c r="Q246" s="235">
        <v>0</v>
      </c>
      <c r="R246" s="235">
        <f t="shared" si="62"/>
        <v>0</v>
      </c>
      <c r="S246" s="235">
        <v>0</v>
      </c>
      <c r="T246" s="236">
        <f t="shared" si="63"/>
        <v>0</v>
      </c>
      <c r="AR246" s="128" t="s">
        <v>854</v>
      </c>
      <c r="AT246" s="128" t="s">
        <v>297</v>
      </c>
      <c r="AU246" s="128" t="s">
        <v>78</v>
      </c>
      <c r="AY246" s="128" t="s">
        <v>196</v>
      </c>
      <c r="BE246" s="237">
        <f t="shared" si="64"/>
        <v>0</v>
      </c>
      <c r="BF246" s="237">
        <f t="shared" si="65"/>
        <v>0</v>
      </c>
      <c r="BG246" s="237">
        <f t="shared" si="66"/>
        <v>0</v>
      </c>
      <c r="BH246" s="237">
        <f t="shared" si="67"/>
        <v>0</v>
      </c>
      <c r="BI246" s="237">
        <f t="shared" si="68"/>
        <v>0</v>
      </c>
      <c r="BJ246" s="128" t="s">
        <v>78</v>
      </c>
      <c r="BK246" s="237">
        <f t="shared" si="69"/>
        <v>0</v>
      </c>
      <c r="BL246" s="128" t="s">
        <v>382</v>
      </c>
      <c r="BM246" s="128" t="s">
        <v>899</v>
      </c>
    </row>
    <row r="247" spans="2:65" s="140" customFormat="1" ht="16.5" customHeight="1">
      <c r="B247" s="141"/>
      <c r="C247" s="227" t="s">
        <v>832</v>
      </c>
      <c r="D247" s="227" t="s">
        <v>198</v>
      </c>
      <c r="E247" s="228" t="s">
        <v>2349</v>
      </c>
      <c r="F247" s="229" t="s">
        <v>2350</v>
      </c>
      <c r="G247" s="230" t="s">
        <v>1839</v>
      </c>
      <c r="H247" s="32"/>
      <c r="I247" s="26"/>
      <c r="J247" s="232">
        <f t="shared" si="60"/>
        <v>0</v>
      </c>
      <c r="K247" s="229" t="s">
        <v>5</v>
      </c>
      <c r="L247" s="141"/>
      <c r="M247" s="233" t="s">
        <v>5</v>
      </c>
      <c r="N247" s="234" t="s">
        <v>42</v>
      </c>
      <c r="O247" s="142"/>
      <c r="P247" s="235">
        <f t="shared" si="61"/>
        <v>0</v>
      </c>
      <c r="Q247" s="235">
        <v>0</v>
      </c>
      <c r="R247" s="235">
        <f t="shared" si="62"/>
        <v>0</v>
      </c>
      <c r="S247" s="235">
        <v>0</v>
      </c>
      <c r="T247" s="236">
        <f t="shared" si="63"/>
        <v>0</v>
      </c>
      <c r="AR247" s="128" t="s">
        <v>382</v>
      </c>
      <c r="AT247" s="128" t="s">
        <v>198</v>
      </c>
      <c r="AU247" s="128" t="s">
        <v>78</v>
      </c>
      <c r="AY247" s="128" t="s">
        <v>196</v>
      </c>
      <c r="BE247" s="237">
        <f t="shared" si="64"/>
        <v>0</v>
      </c>
      <c r="BF247" s="237">
        <f t="shared" si="65"/>
        <v>0</v>
      </c>
      <c r="BG247" s="237">
        <f t="shared" si="66"/>
        <v>0</v>
      </c>
      <c r="BH247" s="237">
        <f t="shared" si="67"/>
        <v>0</v>
      </c>
      <c r="BI247" s="237">
        <f t="shared" si="68"/>
        <v>0</v>
      </c>
      <c r="BJ247" s="128" t="s">
        <v>78</v>
      </c>
      <c r="BK247" s="237">
        <f t="shared" si="69"/>
        <v>0</v>
      </c>
      <c r="BL247" s="128" t="s">
        <v>382</v>
      </c>
      <c r="BM247" s="128" t="s">
        <v>2529</v>
      </c>
    </row>
    <row r="248" spans="2:65" s="140" customFormat="1" ht="16.5" customHeight="1">
      <c r="B248" s="141"/>
      <c r="C248" s="227" t="s">
        <v>564</v>
      </c>
      <c r="D248" s="227" t="s">
        <v>198</v>
      </c>
      <c r="E248" s="228" t="s">
        <v>2352</v>
      </c>
      <c r="F248" s="229" t="s">
        <v>2353</v>
      </c>
      <c r="G248" s="230" t="s">
        <v>1839</v>
      </c>
      <c r="H248" s="32"/>
      <c r="I248" s="26"/>
      <c r="J248" s="232">
        <f t="shared" si="60"/>
        <v>0</v>
      </c>
      <c r="K248" s="229" t="s">
        <v>5</v>
      </c>
      <c r="L248" s="141"/>
      <c r="M248" s="233" t="s">
        <v>5</v>
      </c>
      <c r="N248" s="234" t="s">
        <v>42</v>
      </c>
      <c r="O248" s="142"/>
      <c r="P248" s="235">
        <f t="shared" si="61"/>
        <v>0</v>
      </c>
      <c r="Q248" s="235">
        <v>0</v>
      </c>
      <c r="R248" s="235">
        <f t="shared" si="62"/>
        <v>0</v>
      </c>
      <c r="S248" s="235">
        <v>0</v>
      </c>
      <c r="T248" s="236">
        <f t="shared" si="63"/>
        <v>0</v>
      </c>
      <c r="AR248" s="128" t="s">
        <v>382</v>
      </c>
      <c r="AT248" s="128" t="s">
        <v>198</v>
      </c>
      <c r="AU248" s="128" t="s">
        <v>78</v>
      </c>
      <c r="AY248" s="128" t="s">
        <v>196</v>
      </c>
      <c r="BE248" s="237">
        <f t="shared" si="64"/>
        <v>0</v>
      </c>
      <c r="BF248" s="237">
        <f t="shared" si="65"/>
        <v>0</v>
      </c>
      <c r="BG248" s="237">
        <f t="shared" si="66"/>
        <v>0</v>
      </c>
      <c r="BH248" s="237">
        <f t="shared" si="67"/>
        <v>0</v>
      </c>
      <c r="BI248" s="237">
        <f t="shared" si="68"/>
        <v>0</v>
      </c>
      <c r="BJ248" s="128" t="s">
        <v>78</v>
      </c>
      <c r="BK248" s="237">
        <f t="shared" si="69"/>
        <v>0</v>
      </c>
      <c r="BL248" s="128" t="s">
        <v>382</v>
      </c>
      <c r="BM248" s="128" t="s">
        <v>2530</v>
      </c>
    </row>
    <row r="249" spans="2:63" s="215" customFormat="1" ht="37.35" customHeight="1">
      <c r="B249" s="214"/>
      <c r="D249" s="216" t="s">
        <v>70</v>
      </c>
      <c r="E249" s="217" t="s">
        <v>2531</v>
      </c>
      <c r="F249" s="217" t="s">
        <v>2532</v>
      </c>
      <c r="I249" s="25"/>
      <c r="J249" s="218">
        <f>BK249</f>
        <v>0</v>
      </c>
      <c r="L249" s="214"/>
      <c r="M249" s="219"/>
      <c r="N249" s="220"/>
      <c r="O249" s="220"/>
      <c r="P249" s="221">
        <f>SUM(P250:P261)</f>
        <v>0</v>
      </c>
      <c r="Q249" s="220"/>
      <c r="R249" s="221">
        <f>SUM(R250:R261)</f>
        <v>0</v>
      </c>
      <c r="S249" s="220"/>
      <c r="T249" s="222">
        <f>SUM(T250:T261)</f>
        <v>0</v>
      </c>
      <c r="AR249" s="216" t="s">
        <v>215</v>
      </c>
      <c r="AT249" s="223" t="s">
        <v>70</v>
      </c>
      <c r="AU249" s="223" t="s">
        <v>71</v>
      </c>
      <c r="AY249" s="216" t="s">
        <v>196</v>
      </c>
      <c r="BK249" s="224">
        <f>SUM(BK250:BK261)</f>
        <v>0</v>
      </c>
    </row>
    <row r="250" spans="2:65" s="140" customFormat="1" ht="16.5" customHeight="1">
      <c r="B250" s="141"/>
      <c r="C250" s="266" t="s">
        <v>842</v>
      </c>
      <c r="D250" s="266" t="s">
        <v>297</v>
      </c>
      <c r="E250" s="267" t="s">
        <v>2533</v>
      </c>
      <c r="F250" s="268" t="s">
        <v>2534</v>
      </c>
      <c r="G250" s="269" t="s">
        <v>2115</v>
      </c>
      <c r="H250" s="270">
        <v>1</v>
      </c>
      <c r="I250" s="30"/>
      <c r="J250" s="271">
        <f aca="true" t="shared" si="70" ref="J250:J261">ROUND(I250*H250,2)</f>
        <v>0</v>
      </c>
      <c r="K250" s="268" t="s">
        <v>5</v>
      </c>
      <c r="L250" s="272"/>
      <c r="M250" s="273" t="s">
        <v>5</v>
      </c>
      <c r="N250" s="274" t="s">
        <v>42</v>
      </c>
      <c r="O250" s="142"/>
      <c r="P250" s="235">
        <f aca="true" t="shared" si="71" ref="P250:P261">O250*H250</f>
        <v>0</v>
      </c>
      <c r="Q250" s="235">
        <v>0</v>
      </c>
      <c r="R250" s="235">
        <f aca="true" t="shared" si="72" ref="R250:R261">Q250*H250</f>
        <v>0</v>
      </c>
      <c r="S250" s="235">
        <v>0</v>
      </c>
      <c r="T250" s="236">
        <f aca="true" t="shared" si="73" ref="T250:T261">S250*H250</f>
        <v>0</v>
      </c>
      <c r="AR250" s="128" t="s">
        <v>854</v>
      </c>
      <c r="AT250" s="128" t="s">
        <v>297</v>
      </c>
      <c r="AU250" s="128" t="s">
        <v>78</v>
      </c>
      <c r="AY250" s="128" t="s">
        <v>196</v>
      </c>
      <c r="BE250" s="237">
        <f aca="true" t="shared" si="74" ref="BE250:BE261">IF(N250="základní",J250,0)</f>
        <v>0</v>
      </c>
      <c r="BF250" s="237">
        <f aca="true" t="shared" si="75" ref="BF250:BF261">IF(N250="snížená",J250,0)</f>
        <v>0</v>
      </c>
      <c r="BG250" s="237">
        <f aca="true" t="shared" si="76" ref="BG250:BG261">IF(N250="zákl. přenesená",J250,0)</f>
        <v>0</v>
      </c>
      <c r="BH250" s="237">
        <f aca="true" t="shared" si="77" ref="BH250:BH261">IF(N250="sníž. přenesená",J250,0)</f>
        <v>0</v>
      </c>
      <c r="BI250" s="237">
        <f aca="true" t="shared" si="78" ref="BI250:BI261">IF(N250="nulová",J250,0)</f>
        <v>0</v>
      </c>
      <c r="BJ250" s="128" t="s">
        <v>78</v>
      </c>
      <c r="BK250" s="237">
        <f aca="true" t="shared" si="79" ref="BK250:BK261">ROUND(I250*H250,2)</f>
        <v>0</v>
      </c>
      <c r="BL250" s="128" t="s">
        <v>382</v>
      </c>
      <c r="BM250" s="128" t="s">
        <v>903</v>
      </c>
    </row>
    <row r="251" spans="2:65" s="140" customFormat="1" ht="16.5" customHeight="1">
      <c r="B251" s="141"/>
      <c r="C251" s="266" t="s">
        <v>567</v>
      </c>
      <c r="D251" s="266" t="s">
        <v>297</v>
      </c>
      <c r="E251" s="267" t="s">
        <v>2535</v>
      </c>
      <c r="F251" s="268" t="s">
        <v>2495</v>
      </c>
      <c r="G251" s="269" t="s">
        <v>916</v>
      </c>
      <c r="H251" s="270">
        <v>1</v>
      </c>
      <c r="I251" s="30"/>
      <c r="J251" s="271">
        <f t="shared" si="70"/>
        <v>0</v>
      </c>
      <c r="K251" s="268" t="s">
        <v>5</v>
      </c>
      <c r="L251" s="272"/>
      <c r="M251" s="273" t="s">
        <v>5</v>
      </c>
      <c r="N251" s="274" t="s">
        <v>42</v>
      </c>
      <c r="O251" s="142"/>
      <c r="P251" s="235">
        <f t="shared" si="71"/>
        <v>0</v>
      </c>
      <c r="Q251" s="235">
        <v>0</v>
      </c>
      <c r="R251" s="235">
        <f t="shared" si="72"/>
        <v>0</v>
      </c>
      <c r="S251" s="235">
        <v>0</v>
      </c>
      <c r="T251" s="236">
        <f t="shared" si="73"/>
        <v>0</v>
      </c>
      <c r="AR251" s="128" t="s">
        <v>854</v>
      </c>
      <c r="AT251" s="128" t="s">
        <v>297</v>
      </c>
      <c r="AU251" s="128" t="s">
        <v>78</v>
      </c>
      <c r="AY251" s="128" t="s">
        <v>196</v>
      </c>
      <c r="BE251" s="237">
        <f t="shared" si="74"/>
        <v>0</v>
      </c>
      <c r="BF251" s="237">
        <f t="shared" si="75"/>
        <v>0</v>
      </c>
      <c r="BG251" s="237">
        <f t="shared" si="76"/>
        <v>0</v>
      </c>
      <c r="BH251" s="237">
        <f t="shared" si="77"/>
        <v>0</v>
      </c>
      <c r="BI251" s="237">
        <f t="shared" si="78"/>
        <v>0</v>
      </c>
      <c r="BJ251" s="128" t="s">
        <v>78</v>
      </c>
      <c r="BK251" s="237">
        <f t="shared" si="79"/>
        <v>0</v>
      </c>
      <c r="BL251" s="128" t="s">
        <v>382</v>
      </c>
      <c r="BM251" s="128" t="s">
        <v>907</v>
      </c>
    </row>
    <row r="252" spans="2:65" s="140" customFormat="1" ht="16.5" customHeight="1">
      <c r="B252" s="141"/>
      <c r="C252" s="266" t="s">
        <v>851</v>
      </c>
      <c r="D252" s="266" t="s">
        <v>297</v>
      </c>
      <c r="E252" s="267" t="s">
        <v>2536</v>
      </c>
      <c r="F252" s="268" t="s">
        <v>2497</v>
      </c>
      <c r="G252" s="269" t="s">
        <v>2115</v>
      </c>
      <c r="H252" s="270">
        <v>2</v>
      </c>
      <c r="I252" s="30"/>
      <c r="J252" s="271">
        <f t="shared" si="70"/>
        <v>0</v>
      </c>
      <c r="K252" s="268" t="s">
        <v>5</v>
      </c>
      <c r="L252" s="272"/>
      <c r="M252" s="273" t="s">
        <v>5</v>
      </c>
      <c r="N252" s="274" t="s">
        <v>42</v>
      </c>
      <c r="O252" s="142"/>
      <c r="P252" s="235">
        <f t="shared" si="71"/>
        <v>0</v>
      </c>
      <c r="Q252" s="235">
        <v>0</v>
      </c>
      <c r="R252" s="235">
        <f t="shared" si="72"/>
        <v>0</v>
      </c>
      <c r="S252" s="235">
        <v>0</v>
      </c>
      <c r="T252" s="236">
        <f t="shared" si="73"/>
        <v>0</v>
      </c>
      <c r="AR252" s="128" t="s">
        <v>854</v>
      </c>
      <c r="AT252" s="128" t="s">
        <v>297</v>
      </c>
      <c r="AU252" s="128" t="s">
        <v>78</v>
      </c>
      <c r="AY252" s="128" t="s">
        <v>196</v>
      </c>
      <c r="BE252" s="237">
        <f t="shared" si="74"/>
        <v>0</v>
      </c>
      <c r="BF252" s="237">
        <f t="shared" si="75"/>
        <v>0</v>
      </c>
      <c r="BG252" s="237">
        <f t="shared" si="76"/>
        <v>0</v>
      </c>
      <c r="BH252" s="237">
        <f t="shared" si="77"/>
        <v>0</v>
      </c>
      <c r="BI252" s="237">
        <f t="shared" si="78"/>
        <v>0</v>
      </c>
      <c r="BJ252" s="128" t="s">
        <v>78</v>
      </c>
      <c r="BK252" s="237">
        <f t="shared" si="79"/>
        <v>0</v>
      </c>
      <c r="BL252" s="128" t="s">
        <v>382</v>
      </c>
      <c r="BM252" s="128" t="s">
        <v>912</v>
      </c>
    </row>
    <row r="253" spans="2:65" s="140" customFormat="1" ht="16.5" customHeight="1">
      <c r="B253" s="141"/>
      <c r="C253" s="266" t="s">
        <v>571</v>
      </c>
      <c r="D253" s="266" t="s">
        <v>297</v>
      </c>
      <c r="E253" s="267" t="s">
        <v>2498</v>
      </c>
      <c r="F253" s="268" t="s">
        <v>2499</v>
      </c>
      <c r="G253" s="269" t="s">
        <v>2115</v>
      </c>
      <c r="H253" s="270">
        <v>1</v>
      </c>
      <c r="I253" s="30"/>
      <c r="J253" s="271">
        <f t="shared" si="70"/>
        <v>0</v>
      </c>
      <c r="K253" s="268" t="s">
        <v>5</v>
      </c>
      <c r="L253" s="272"/>
      <c r="M253" s="273" t="s">
        <v>5</v>
      </c>
      <c r="N253" s="274" t="s">
        <v>42</v>
      </c>
      <c r="O253" s="142"/>
      <c r="P253" s="235">
        <f t="shared" si="71"/>
        <v>0</v>
      </c>
      <c r="Q253" s="235">
        <v>0</v>
      </c>
      <c r="R253" s="235">
        <f t="shared" si="72"/>
        <v>0</v>
      </c>
      <c r="S253" s="235">
        <v>0</v>
      </c>
      <c r="T253" s="236">
        <f t="shared" si="73"/>
        <v>0</v>
      </c>
      <c r="AR253" s="128" t="s">
        <v>854</v>
      </c>
      <c r="AT253" s="128" t="s">
        <v>297</v>
      </c>
      <c r="AU253" s="128" t="s">
        <v>78</v>
      </c>
      <c r="AY253" s="128" t="s">
        <v>196</v>
      </c>
      <c r="BE253" s="237">
        <f t="shared" si="74"/>
        <v>0</v>
      </c>
      <c r="BF253" s="237">
        <f t="shared" si="75"/>
        <v>0</v>
      </c>
      <c r="BG253" s="237">
        <f t="shared" si="76"/>
        <v>0</v>
      </c>
      <c r="BH253" s="237">
        <f t="shared" si="77"/>
        <v>0</v>
      </c>
      <c r="BI253" s="237">
        <f t="shared" si="78"/>
        <v>0</v>
      </c>
      <c r="BJ253" s="128" t="s">
        <v>78</v>
      </c>
      <c r="BK253" s="237">
        <f t="shared" si="79"/>
        <v>0</v>
      </c>
      <c r="BL253" s="128" t="s">
        <v>382</v>
      </c>
      <c r="BM253" s="128" t="s">
        <v>917</v>
      </c>
    </row>
    <row r="254" spans="2:65" s="140" customFormat="1" ht="16.5" customHeight="1">
      <c r="B254" s="141"/>
      <c r="C254" s="266" t="s">
        <v>863</v>
      </c>
      <c r="D254" s="266" t="s">
        <v>297</v>
      </c>
      <c r="E254" s="267" t="s">
        <v>2506</v>
      </c>
      <c r="F254" s="268" t="s">
        <v>2507</v>
      </c>
      <c r="G254" s="269" t="s">
        <v>2115</v>
      </c>
      <c r="H254" s="270">
        <v>4</v>
      </c>
      <c r="I254" s="30"/>
      <c r="J254" s="271">
        <f t="shared" si="70"/>
        <v>0</v>
      </c>
      <c r="K254" s="268" t="s">
        <v>5</v>
      </c>
      <c r="L254" s="272"/>
      <c r="M254" s="273" t="s">
        <v>5</v>
      </c>
      <c r="N254" s="274" t="s">
        <v>42</v>
      </c>
      <c r="O254" s="142"/>
      <c r="P254" s="235">
        <f t="shared" si="71"/>
        <v>0</v>
      </c>
      <c r="Q254" s="235">
        <v>0</v>
      </c>
      <c r="R254" s="235">
        <f t="shared" si="72"/>
        <v>0</v>
      </c>
      <c r="S254" s="235">
        <v>0</v>
      </c>
      <c r="T254" s="236">
        <f t="shared" si="73"/>
        <v>0</v>
      </c>
      <c r="AR254" s="128" t="s">
        <v>854</v>
      </c>
      <c r="AT254" s="128" t="s">
        <v>297</v>
      </c>
      <c r="AU254" s="128" t="s">
        <v>78</v>
      </c>
      <c r="AY254" s="128" t="s">
        <v>196</v>
      </c>
      <c r="BE254" s="237">
        <f t="shared" si="74"/>
        <v>0</v>
      </c>
      <c r="BF254" s="237">
        <f t="shared" si="75"/>
        <v>0</v>
      </c>
      <c r="BG254" s="237">
        <f t="shared" si="76"/>
        <v>0</v>
      </c>
      <c r="BH254" s="237">
        <f t="shared" si="77"/>
        <v>0</v>
      </c>
      <c r="BI254" s="237">
        <f t="shared" si="78"/>
        <v>0</v>
      </c>
      <c r="BJ254" s="128" t="s">
        <v>78</v>
      </c>
      <c r="BK254" s="237">
        <f t="shared" si="79"/>
        <v>0</v>
      </c>
      <c r="BL254" s="128" t="s">
        <v>382</v>
      </c>
      <c r="BM254" s="128" t="s">
        <v>921</v>
      </c>
    </row>
    <row r="255" spans="2:65" s="140" customFormat="1" ht="16.5" customHeight="1">
      <c r="B255" s="141"/>
      <c r="C255" s="266" t="s">
        <v>581</v>
      </c>
      <c r="D255" s="266" t="s">
        <v>297</v>
      </c>
      <c r="E255" s="267" t="s">
        <v>2508</v>
      </c>
      <c r="F255" s="268" t="s">
        <v>2509</v>
      </c>
      <c r="G255" s="269" t="s">
        <v>2115</v>
      </c>
      <c r="H255" s="270">
        <v>5</v>
      </c>
      <c r="I255" s="30"/>
      <c r="J255" s="271">
        <f t="shared" si="70"/>
        <v>0</v>
      </c>
      <c r="K255" s="268" t="s">
        <v>5</v>
      </c>
      <c r="L255" s="272"/>
      <c r="M255" s="273" t="s">
        <v>5</v>
      </c>
      <c r="N255" s="274" t="s">
        <v>42</v>
      </c>
      <c r="O255" s="142"/>
      <c r="P255" s="235">
        <f t="shared" si="71"/>
        <v>0</v>
      </c>
      <c r="Q255" s="235">
        <v>0</v>
      </c>
      <c r="R255" s="235">
        <f t="shared" si="72"/>
        <v>0</v>
      </c>
      <c r="S255" s="235">
        <v>0</v>
      </c>
      <c r="T255" s="236">
        <f t="shared" si="73"/>
        <v>0</v>
      </c>
      <c r="AR255" s="128" t="s">
        <v>854</v>
      </c>
      <c r="AT255" s="128" t="s">
        <v>297</v>
      </c>
      <c r="AU255" s="128" t="s">
        <v>78</v>
      </c>
      <c r="AY255" s="128" t="s">
        <v>196</v>
      </c>
      <c r="BE255" s="237">
        <f t="shared" si="74"/>
        <v>0</v>
      </c>
      <c r="BF255" s="237">
        <f t="shared" si="75"/>
        <v>0</v>
      </c>
      <c r="BG255" s="237">
        <f t="shared" si="76"/>
        <v>0</v>
      </c>
      <c r="BH255" s="237">
        <f t="shared" si="77"/>
        <v>0</v>
      </c>
      <c r="BI255" s="237">
        <f t="shared" si="78"/>
        <v>0</v>
      </c>
      <c r="BJ255" s="128" t="s">
        <v>78</v>
      </c>
      <c r="BK255" s="237">
        <f t="shared" si="79"/>
        <v>0</v>
      </c>
      <c r="BL255" s="128" t="s">
        <v>382</v>
      </c>
      <c r="BM255" s="128" t="s">
        <v>925</v>
      </c>
    </row>
    <row r="256" spans="2:65" s="140" customFormat="1" ht="16.5" customHeight="1">
      <c r="B256" s="141"/>
      <c r="C256" s="266" t="s">
        <v>870</v>
      </c>
      <c r="D256" s="266" t="s">
        <v>297</v>
      </c>
      <c r="E256" s="267" t="s">
        <v>2527</v>
      </c>
      <c r="F256" s="268" t="s">
        <v>2528</v>
      </c>
      <c r="G256" s="269" t="s">
        <v>2115</v>
      </c>
      <c r="H256" s="270">
        <v>1</v>
      </c>
      <c r="I256" s="30"/>
      <c r="J256" s="271">
        <f t="shared" si="70"/>
        <v>0</v>
      </c>
      <c r="K256" s="268" t="s">
        <v>5</v>
      </c>
      <c r="L256" s="272"/>
      <c r="M256" s="273" t="s">
        <v>5</v>
      </c>
      <c r="N256" s="274" t="s">
        <v>42</v>
      </c>
      <c r="O256" s="142"/>
      <c r="P256" s="235">
        <f t="shared" si="71"/>
        <v>0</v>
      </c>
      <c r="Q256" s="235">
        <v>0</v>
      </c>
      <c r="R256" s="235">
        <f t="shared" si="72"/>
        <v>0</v>
      </c>
      <c r="S256" s="235">
        <v>0</v>
      </c>
      <c r="T256" s="236">
        <f t="shared" si="73"/>
        <v>0</v>
      </c>
      <c r="AR256" s="128" t="s">
        <v>854</v>
      </c>
      <c r="AT256" s="128" t="s">
        <v>297</v>
      </c>
      <c r="AU256" s="128" t="s">
        <v>78</v>
      </c>
      <c r="AY256" s="128" t="s">
        <v>196</v>
      </c>
      <c r="BE256" s="237">
        <f t="shared" si="74"/>
        <v>0</v>
      </c>
      <c r="BF256" s="237">
        <f t="shared" si="75"/>
        <v>0</v>
      </c>
      <c r="BG256" s="237">
        <f t="shared" si="76"/>
        <v>0</v>
      </c>
      <c r="BH256" s="237">
        <f t="shared" si="77"/>
        <v>0</v>
      </c>
      <c r="BI256" s="237">
        <f t="shared" si="78"/>
        <v>0</v>
      </c>
      <c r="BJ256" s="128" t="s">
        <v>78</v>
      </c>
      <c r="BK256" s="237">
        <f t="shared" si="79"/>
        <v>0</v>
      </c>
      <c r="BL256" s="128" t="s">
        <v>382</v>
      </c>
      <c r="BM256" s="128" t="s">
        <v>930</v>
      </c>
    </row>
    <row r="257" spans="2:65" s="140" customFormat="1" ht="16.5" customHeight="1">
      <c r="B257" s="141"/>
      <c r="C257" s="266" t="s">
        <v>584</v>
      </c>
      <c r="D257" s="266" t="s">
        <v>297</v>
      </c>
      <c r="E257" s="267" t="s">
        <v>2512</v>
      </c>
      <c r="F257" s="268" t="s">
        <v>2513</v>
      </c>
      <c r="G257" s="269" t="s">
        <v>2115</v>
      </c>
      <c r="H257" s="270">
        <v>1</v>
      </c>
      <c r="I257" s="30"/>
      <c r="J257" s="271">
        <f t="shared" si="70"/>
        <v>0</v>
      </c>
      <c r="K257" s="268" t="s">
        <v>5</v>
      </c>
      <c r="L257" s="272"/>
      <c r="M257" s="273" t="s">
        <v>5</v>
      </c>
      <c r="N257" s="274" t="s">
        <v>42</v>
      </c>
      <c r="O257" s="142"/>
      <c r="P257" s="235">
        <f t="shared" si="71"/>
        <v>0</v>
      </c>
      <c r="Q257" s="235">
        <v>0</v>
      </c>
      <c r="R257" s="235">
        <f t="shared" si="72"/>
        <v>0</v>
      </c>
      <c r="S257" s="235">
        <v>0</v>
      </c>
      <c r="T257" s="236">
        <f t="shared" si="73"/>
        <v>0</v>
      </c>
      <c r="AR257" s="128" t="s">
        <v>854</v>
      </c>
      <c r="AT257" s="128" t="s">
        <v>297</v>
      </c>
      <c r="AU257" s="128" t="s">
        <v>78</v>
      </c>
      <c r="AY257" s="128" t="s">
        <v>196</v>
      </c>
      <c r="BE257" s="237">
        <f t="shared" si="74"/>
        <v>0</v>
      </c>
      <c r="BF257" s="237">
        <f t="shared" si="75"/>
        <v>0</v>
      </c>
      <c r="BG257" s="237">
        <f t="shared" si="76"/>
        <v>0</v>
      </c>
      <c r="BH257" s="237">
        <f t="shared" si="77"/>
        <v>0</v>
      </c>
      <c r="BI257" s="237">
        <f t="shared" si="78"/>
        <v>0</v>
      </c>
      <c r="BJ257" s="128" t="s">
        <v>78</v>
      </c>
      <c r="BK257" s="237">
        <f t="shared" si="79"/>
        <v>0</v>
      </c>
      <c r="BL257" s="128" t="s">
        <v>382</v>
      </c>
      <c r="BM257" s="128" t="s">
        <v>934</v>
      </c>
    </row>
    <row r="258" spans="2:65" s="140" customFormat="1" ht="16.5" customHeight="1">
      <c r="B258" s="141"/>
      <c r="C258" s="266" t="s">
        <v>878</v>
      </c>
      <c r="D258" s="266" t="s">
        <v>297</v>
      </c>
      <c r="E258" s="267" t="s">
        <v>2514</v>
      </c>
      <c r="F258" s="268" t="s">
        <v>2515</v>
      </c>
      <c r="G258" s="269" t="s">
        <v>916</v>
      </c>
      <c r="H258" s="270">
        <v>1</v>
      </c>
      <c r="I258" s="30"/>
      <c r="J258" s="271">
        <f t="shared" si="70"/>
        <v>0</v>
      </c>
      <c r="K258" s="268" t="s">
        <v>5</v>
      </c>
      <c r="L258" s="272"/>
      <c r="M258" s="273" t="s">
        <v>5</v>
      </c>
      <c r="N258" s="274" t="s">
        <v>42</v>
      </c>
      <c r="O258" s="142"/>
      <c r="P258" s="235">
        <f t="shared" si="71"/>
        <v>0</v>
      </c>
      <c r="Q258" s="235">
        <v>0</v>
      </c>
      <c r="R258" s="235">
        <f t="shared" si="72"/>
        <v>0</v>
      </c>
      <c r="S258" s="235">
        <v>0</v>
      </c>
      <c r="T258" s="236">
        <f t="shared" si="73"/>
        <v>0</v>
      </c>
      <c r="AR258" s="128" t="s">
        <v>854</v>
      </c>
      <c r="AT258" s="128" t="s">
        <v>297</v>
      </c>
      <c r="AU258" s="128" t="s">
        <v>78</v>
      </c>
      <c r="AY258" s="128" t="s">
        <v>196</v>
      </c>
      <c r="BE258" s="237">
        <f t="shared" si="74"/>
        <v>0</v>
      </c>
      <c r="BF258" s="237">
        <f t="shared" si="75"/>
        <v>0</v>
      </c>
      <c r="BG258" s="237">
        <f t="shared" si="76"/>
        <v>0</v>
      </c>
      <c r="BH258" s="237">
        <f t="shared" si="77"/>
        <v>0</v>
      </c>
      <c r="BI258" s="237">
        <f t="shared" si="78"/>
        <v>0</v>
      </c>
      <c r="BJ258" s="128" t="s">
        <v>78</v>
      </c>
      <c r="BK258" s="237">
        <f t="shared" si="79"/>
        <v>0</v>
      </c>
      <c r="BL258" s="128" t="s">
        <v>382</v>
      </c>
      <c r="BM258" s="128" t="s">
        <v>940</v>
      </c>
    </row>
    <row r="259" spans="2:65" s="140" customFormat="1" ht="16.5" customHeight="1">
      <c r="B259" s="141"/>
      <c r="C259" s="266" t="s">
        <v>588</v>
      </c>
      <c r="D259" s="266" t="s">
        <v>297</v>
      </c>
      <c r="E259" s="267" t="s">
        <v>2537</v>
      </c>
      <c r="F259" s="268" t="s">
        <v>2517</v>
      </c>
      <c r="G259" s="269" t="s">
        <v>2115</v>
      </c>
      <c r="H259" s="270">
        <v>1</v>
      </c>
      <c r="I259" s="30"/>
      <c r="J259" s="271">
        <f t="shared" si="70"/>
        <v>0</v>
      </c>
      <c r="K259" s="268" t="s">
        <v>5</v>
      </c>
      <c r="L259" s="272"/>
      <c r="M259" s="273" t="s">
        <v>5</v>
      </c>
      <c r="N259" s="274" t="s">
        <v>42</v>
      </c>
      <c r="O259" s="142"/>
      <c r="P259" s="235">
        <f t="shared" si="71"/>
        <v>0</v>
      </c>
      <c r="Q259" s="235">
        <v>0</v>
      </c>
      <c r="R259" s="235">
        <f t="shared" si="72"/>
        <v>0</v>
      </c>
      <c r="S259" s="235">
        <v>0</v>
      </c>
      <c r="T259" s="236">
        <f t="shared" si="73"/>
        <v>0</v>
      </c>
      <c r="AR259" s="128" t="s">
        <v>854</v>
      </c>
      <c r="AT259" s="128" t="s">
        <v>297</v>
      </c>
      <c r="AU259" s="128" t="s">
        <v>78</v>
      </c>
      <c r="AY259" s="128" t="s">
        <v>196</v>
      </c>
      <c r="BE259" s="237">
        <f t="shared" si="74"/>
        <v>0</v>
      </c>
      <c r="BF259" s="237">
        <f t="shared" si="75"/>
        <v>0</v>
      </c>
      <c r="BG259" s="237">
        <f t="shared" si="76"/>
        <v>0</v>
      </c>
      <c r="BH259" s="237">
        <f t="shared" si="77"/>
        <v>0</v>
      </c>
      <c r="BI259" s="237">
        <f t="shared" si="78"/>
        <v>0</v>
      </c>
      <c r="BJ259" s="128" t="s">
        <v>78</v>
      </c>
      <c r="BK259" s="237">
        <f t="shared" si="79"/>
        <v>0</v>
      </c>
      <c r="BL259" s="128" t="s">
        <v>382</v>
      </c>
      <c r="BM259" s="128" t="s">
        <v>946</v>
      </c>
    </row>
    <row r="260" spans="2:65" s="140" customFormat="1" ht="16.5" customHeight="1">
      <c r="B260" s="141"/>
      <c r="C260" s="227" t="s">
        <v>887</v>
      </c>
      <c r="D260" s="227" t="s">
        <v>198</v>
      </c>
      <c r="E260" s="228" t="s">
        <v>2349</v>
      </c>
      <c r="F260" s="229" t="s">
        <v>2350</v>
      </c>
      <c r="G260" s="230" t="s">
        <v>1839</v>
      </c>
      <c r="H260" s="32"/>
      <c r="I260" s="26"/>
      <c r="J260" s="232">
        <f t="shared" si="70"/>
        <v>0</v>
      </c>
      <c r="K260" s="229" t="s">
        <v>5</v>
      </c>
      <c r="L260" s="141"/>
      <c r="M260" s="233" t="s">
        <v>5</v>
      </c>
      <c r="N260" s="234" t="s">
        <v>42</v>
      </c>
      <c r="O260" s="142"/>
      <c r="P260" s="235">
        <f t="shared" si="71"/>
        <v>0</v>
      </c>
      <c r="Q260" s="235">
        <v>0</v>
      </c>
      <c r="R260" s="235">
        <f t="shared" si="72"/>
        <v>0</v>
      </c>
      <c r="S260" s="235">
        <v>0</v>
      </c>
      <c r="T260" s="236">
        <f t="shared" si="73"/>
        <v>0</v>
      </c>
      <c r="AR260" s="128" t="s">
        <v>382</v>
      </c>
      <c r="AT260" s="128" t="s">
        <v>198</v>
      </c>
      <c r="AU260" s="128" t="s">
        <v>78</v>
      </c>
      <c r="AY260" s="128" t="s">
        <v>196</v>
      </c>
      <c r="BE260" s="237">
        <f t="shared" si="74"/>
        <v>0</v>
      </c>
      <c r="BF260" s="237">
        <f t="shared" si="75"/>
        <v>0</v>
      </c>
      <c r="BG260" s="237">
        <f t="shared" si="76"/>
        <v>0</v>
      </c>
      <c r="BH260" s="237">
        <f t="shared" si="77"/>
        <v>0</v>
      </c>
      <c r="BI260" s="237">
        <f t="shared" si="78"/>
        <v>0</v>
      </c>
      <c r="BJ260" s="128" t="s">
        <v>78</v>
      </c>
      <c r="BK260" s="237">
        <f t="shared" si="79"/>
        <v>0</v>
      </c>
      <c r="BL260" s="128" t="s">
        <v>382</v>
      </c>
      <c r="BM260" s="128" t="s">
        <v>2538</v>
      </c>
    </row>
    <row r="261" spans="2:65" s="140" customFormat="1" ht="16.5" customHeight="1">
      <c r="B261" s="141"/>
      <c r="C261" s="227" t="s">
        <v>591</v>
      </c>
      <c r="D261" s="227" t="s">
        <v>198</v>
      </c>
      <c r="E261" s="228" t="s">
        <v>2352</v>
      </c>
      <c r="F261" s="229" t="s">
        <v>2353</v>
      </c>
      <c r="G261" s="230" t="s">
        <v>1839</v>
      </c>
      <c r="H261" s="32"/>
      <c r="I261" s="26"/>
      <c r="J261" s="232">
        <f t="shared" si="70"/>
        <v>0</v>
      </c>
      <c r="K261" s="229" t="s">
        <v>5</v>
      </c>
      <c r="L261" s="141"/>
      <c r="M261" s="233" t="s">
        <v>5</v>
      </c>
      <c r="N261" s="234" t="s">
        <v>42</v>
      </c>
      <c r="O261" s="142"/>
      <c r="P261" s="235">
        <f t="shared" si="71"/>
        <v>0</v>
      </c>
      <c r="Q261" s="235">
        <v>0</v>
      </c>
      <c r="R261" s="235">
        <f t="shared" si="72"/>
        <v>0</v>
      </c>
      <c r="S261" s="235">
        <v>0</v>
      </c>
      <c r="T261" s="236">
        <f t="shared" si="73"/>
        <v>0</v>
      </c>
      <c r="AR261" s="128" t="s">
        <v>382</v>
      </c>
      <c r="AT261" s="128" t="s">
        <v>198</v>
      </c>
      <c r="AU261" s="128" t="s">
        <v>78</v>
      </c>
      <c r="AY261" s="128" t="s">
        <v>196</v>
      </c>
      <c r="BE261" s="237">
        <f t="shared" si="74"/>
        <v>0</v>
      </c>
      <c r="BF261" s="237">
        <f t="shared" si="75"/>
        <v>0</v>
      </c>
      <c r="BG261" s="237">
        <f t="shared" si="76"/>
        <v>0</v>
      </c>
      <c r="BH261" s="237">
        <f t="shared" si="77"/>
        <v>0</v>
      </c>
      <c r="BI261" s="237">
        <f t="shared" si="78"/>
        <v>0</v>
      </c>
      <c r="BJ261" s="128" t="s">
        <v>78</v>
      </c>
      <c r="BK261" s="237">
        <f t="shared" si="79"/>
        <v>0</v>
      </c>
      <c r="BL261" s="128" t="s">
        <v>382</v>
      </c>
      <c r="BM261" s="128" t="s">
        <v>2539</v>
      </c>
    </row>
    <row r="262" spans="2:63" s="215" customFormat="1" ht="37.35" customHeight="1">
      <c r="B262" s="214"/>
      <c r="D262" s="216" t="s">
        <v>70</v>
      </c>
      <c r="E262" s="217" t="s">
        <v>2540</v>
      </c>
      <c r="F262" s="217" t="s">
        <v>2541</v>
      </c>
      <c r="I262" s="25"/>
      <c r="J262" s="218">
        <f>BK262</f>
        <v>0</v>
      </c>
      <c r="L262" s="214"/>
      <c r="M262" s="219"/>
      <c r="N262" s="220"/>
      <c r="O262" s="220"/>
      <c r="P262" s="221">
        <f>SUM(P263:P282)</f>
        <v>0</v>
      </c>
      <c r="Q262" s="220"/>
      <c r="R262" s="221">
        <f>SUM(R263:R282)</f>
        <v>0</v>
      </c>
      <c r="S262" s="220"/>
      <c r="T262" s="222">
        <f>SUM(T263:T282)</f>
        <v>0</v>
      </c>
      <c r="AR262" s="216" t="s">
        <v>215</v>
      </c>
      <c r="AT262" s="223" t="s">
        <v>70</v>
      </c>
      <c r="AU262" s="223" t="s">
        <v>71</v>
      </c>
      <c r="AY262" s="216" t="s">
        <v>196</v>
      </c>
      <c r="BK262" s="224">
        <f>SUM(BK263:BK282)</f>
        <v>0</v>
      </c>
    </row>
    <row r="263" spans="2:65" s="140" customFormat="1" ht="16.5" customHeight="1">
      <c r="B263" s="141"/>
      <c r="C263" s="266" t="s">
        <v>896</v>
      </c>
      <c r="D263" s="266" t="s">
        <v>297</v>
      </c>
      <c r="E263" s="267" t="s">
        <v>2542</v>
      </c>
      <c r="F263" s="268" t="s">
        <v>2543</v>
      </c>
      <c r="G263" s="269" t="s">
        <v>309</v>
      </c>
      <c r="H263" s="270">
        <v>70</v>
      </c>
      <c r="I263" s="30"/>
      <c r="J263" s="271">
        <f aca="true" t="shared" si="80" ref="J263:J282">ROUND(I263*H263,2)</f>
        <v>0</v>
      </c>
      <c r="K263" s="268" t="s">
        <v>5</v>
      </c>
      <c r="L263" s="272"/>
      <c r="M263" s="273" t="s">
        <v>5</v>
      </c>
      <c r="N263" s="274" t="s">
        <v>42</v>
      </c>
      <c r="O263" s="142"/>
      <c r="P263" s="235">
        <f aca="true" t="shared" si="81" ref="P263:P282">O263*H263</f>
        <v>0</v>
      </c>
      <c r="Q263" s="235">
        <v>0</v>
      </c>
      <c r="R263" s="235">
        <f aca="true" t="shared" si="82" ref="R263:R282">Q263*H263</f>
        <v>0</v>
      </c>
      <c r="S263" s="235">
        <v>0</v>
      </c>
      <c r="T263" s="236">
        <f aca="true" t="shared" si="83" ref="T263:T282">S263*H263</f>
        <v>0</v>
      </c>
      <c r="AR263" s="128" t="s">
        <v>854</v>
      </c>
      <c r="AT263" s="128" t="s">
        <v>297</v>
      </c>
      <c r="AU263" s="128" t="s">
        <v>78</v>
      </c>
      <c r="AY263" s="128" t="s">
        <v>196</v>
      </c>
      <c r="BE263" s="237">
        <f aca="true" t="shared" si="84" ref="BE263:BE282">IF(N263="základní",J263,0)</f>
        <v>0</v>
      </c>
      <c r="BF263" s="237">
        <f aca="true" t="shared" si="85" ref="BF263:BF282">IF(N263="snížená",J263,0)</f>
        <v>0</v>
      </c>
      <c r="BG263" s="237">
        <f aca="true" t="shared" si="86" ref="BG263:BG282">IF(N263="zákl. přenesená",J263,0)</f>
        <v>0</v>
      </c>
      <c r="BH263" s="237">
        <f aca="true" t="shared" si="87" ref="BH263:BH282">IF(N263="sníž. přenesená",J263,0)</f>
        <v>0</v>
      </c>
      <c r="BI263" s="237">
        <f aca="true" t="shared" si="88" ref="BI263:BI282">IF(N263="nulová",J263,0)</f>
        <v>0</v>
      </c>
      <c r="BJ263" s="128" t="s">
        <v>78</v>
      </c>
      <c r="BK263" s="237">
        <f aca="true" t="shared" si="89" ref="BK263:BK282">ROUND(I263*H263,2)</f>
        <v>0</v>
      </c>
      <c r="BL263" s="128" t="s">
        <v>382</v>
      </c>
      <c r="BM263" s="128" t="s">
        <v>949</v>
      </c>
    </row>
    <row r="264" spans="2:65" s="140" customFormat="1" ht="16.5" customHeight="1">
      <c r="B264" s="141"/>
      <c r="C264" s="266" t="s">
        <v>595</v>
      </c>
      <c r="D264" s="266" t="s">
        <v>297</v>
      </c>
      <c r="E264" s="267" t="s">
        <v>2544</v>
      </c>
      <c r="F264" s="268" t="s">
        <v>2545</v>
      </c>
      <c r="G264" s="269" t="s">
        <v>309</v>
      </c>
      <c r="H264" s="270">
        <v>10</v>
      </c>
      <c r="I264" s="30"/>
      <c r="J264" s="271">
        <f t="shared" si="80"/>
        <v>0</v>
      </c>
      <c r="K264" s="268" t="s">
        <v>5</v>
      </c>
      <c r="L264" s="272"/>
      <c r="M264" s="273" t="s">
        <v>5</v>
      </c>
      <c r="N264" s="274" t="s">
        <v>42</v>
      </c>
      <c r="O264" s="142"/>
      <c r="P264" s="235">
        <f t="shared" si="81"/>
        <v>0</v>
      </c>
      <c r="Q264" s="235">
        <v>0</v>
      </c>
      <c r="R264" s="235">
        <f t="shared" si="82"/>
        <v>0</v>
      </c>
      <c r="S264" s="235">
        <v>0</v>
      </c>
      <c r="T264" s="236">
        <f t="shared" si="83"/>
        <v>0</v>
      </c>
      <c r="AR264" s="128" t="s">
        <v>854</v>
      </c>
      <c r="AT264" s="128" t="s">
        <v>297</v>
      </c>
      <c r="AU264" s="128" t="s">
        <v>78</v>
      </c>
      <c r="AY264" s="128" t="s">
        <v>196</v>
      </c>
      <c r="BE264" s="237">
        <f t="shared" si="84"/>
        <v>0</v>
      </c>
      <c r="BF264" s="237">
        <f t="shared" si="85"/>
        <v>0</v>
      </c>
      <c r="BG264" s="237">
        <f t="shared" si="86"/>
        <v>0</v>
      </c>
      <c r="BH264" s="237">
        <f t="shared" si="87"/>
        <v>0</v>
      </c>
      <c r="BI264" s="237">
        <f t="shared" si="88"/>
        <v>0</v>
      </c>
      <c r="BJ264" s="128" t="s">
        <v>78</v>
      </c>
      <c r="BK264" s="237">
        <f t="shared" si="89"/>
        <v>0</v>
      </c>
      <c r="BL264" s="128" t="s">
        <v>382</v>
      </c>
      <c r="BM264" s="128" t="s">
        <v>953</v>
      </c>
    </row>
    <row r="265" spans="2:65" s="140" customFormat="1" ht="16.5" customHeight="1">
      <c r="B265" s="141"/>
      <c r="C265" s="266" t="s">
        <v>904</v>
      </c>
      <c r="D265" s="266" t="s">
        <v>297</v>
      </c>
      <c r="E265" s="267" t="s">
        <v>2546</v>
      </c>
      <c r="F265" s="268" t="s">
        <v>2547</v>
      </c>
      <c r="G265" s="269" t="s">
        <v>309</v>
      </c>
      <c r="H265" s="270">
        <v>165</v>
      </c>
      <c r="I265" s="30"/>
      <c r="J265" s="271">
        <f t="shared" si="80"/>
        <v>0</v>
      </c>
      <c r="K265" s="268" t="s">
        <v>5</v>
      </c>
      <c r="L265" s="272"/>
      <c r="M265" s="273" t="s">
        <v>5</v>
      </c>
      <c r="N265" s="274" t="s">
        <v>42</v>
      </c>
      <c r="O265" s="142"/>
      <c r="P265" s="235">
        <f t="shared" si="81"/>
        <v>0</v>
      </c>
      <c r="Q265" s="235">
        <v>0</v>
      </c>
      <c r="R265" s="235">
        <f t="shared" si="82"/>
        <v>0</v>
      </c>
      <c r="S265" s="235">
        <v>0</v>
      </c>
      <c r="T265" s="236">
        <f t="shared" si="83"/>
        <v>0</v>
      </c>
      <c r="AR265" s="128" t="s">
        <v>854</v>
      </c>
      <c r="AT265" s="128" t="s">
        <v>297</v>
      </c>
      <c r="AU265" s="128" t="s">
        <v>78</v>
      </c>
      <c r="AY265" s="128" t="s">
        <v>196</v>
      </c>
      <c r="BE265" s="237">
        <f t="shared" si="84"/>
        <v>0</v>
      </c>
      <c r="BF265" s="237">
        <f t="shared" si="85"/>
        <v>0</v>
      </c>
      <c r="BG265" s="237">
        <f t="shared" si="86"/>
        <v>0</v>
      </c>
      <c r="BH265" s="237">
        <f t="shared" si="87"/>
        <v>0</v>
      </c>
      <c r="BI265" s="237">
        <f t="shared" si="88"/>
        <v>0</v>
      </c>
      <c r="BJ265" s="128" t="s">
        <v>78</v>
      </c>
      <c r="BK265" s="237">
        <f t="shared" si="89"/>
        <v>0</v>
      </c>
      <c r="BL265" s="128" t="s">
        <v>382</v>
      </c>
      <c r="BM265" s="128" t="s">
        <v>958</v>
      </c>
    </row>
    <row r="266" spans="2:65" s="140" customFormat="1" ht="16.5" customHeight="1">
      <c r="B266" s="141"/>
      <c r="C266" s="266" t="s">
        <v>909</v>
      </c>
      <c r="D266" s="266" t="s">
        <v>297</v>
      </c>
      <c r="E266" s="267" t="s">
        <v>2548</v>
      </c>
      <c r="F266" s="268" t="s">
        <v>2549</v>
      </c>
      <c r="G266" s="269" t="s">
        <v>2115</v>
      </c>
      <c r="H266" s="270">
        <v>100</v>
      </c>
      <c r="I266" s="30"/>
      <c r="J266" s="271">
        <f t="shared" si="80"/>
        <v>0</v>
      </c>
      <c r="K266" s="268" t="s">
        <v>5</v>
      </c>
      <c r="L266" s="272"/>
      <c r="M266" s="273" t="s">
        <v>5</v>
      </c>
      <c r="N266" s="274" t="s">
        <v>42</v>
      </c>
      <c r="O266" s="142"/>
      <c r="P266" s="235">
        <f t="shared" si="81"/>
        <v>0</v>
      </c>
      <c r="Q266" s="235">
        <v>0</v>
      </c>
      <c r="R266" s="235">
        <f t="shared" si="82"/>
        <v>0</v>
      </c>
      <c r="S266" s="235">
        <v>0</v>
      </c>
      <c r="T266" s="236">
        <f t="shared" si="83"/>
        <v>0</v>
      </c>
      <c r="AR266" s="128" t="s">
        <v>854</v>
      </c>
      <c r="AT266" s="128" t="s">
        <v>297</v>
      </c>
      <c r="AU266" s="128" t="s">
        <v>78</v>
      </c>
      <c r="AY266" s="128" t="s">
        <v>196</v>
      </c>
      <c r="BE266" s="237">
        <f t="shared" si="84"/>
        <v>0</v>
      </c>
      <c r="BF266" s="237">
        <f t="shared" si="85"/>
        <v>0</v>
      </c>
      <c r="BG266" s="237">
        <f t="shared" si="86"/>
        <v>0</v>
      </c>
      <c r="BH266" s="237">
        <f t="shared" si="87"/>
        <v>0</v>
      </c>
      <c r="BI266" s="237">
        <f t="shared" si="88"/>
        <v>0</v>
      </c>
      <c r="BJ266" s="128" t="s">
        <v>78</v>
      </c>
      <c r="BK266" s="237">
        <f t="shared" si="89"/>
        <v>0</v>
      </c>
      <c r="BL266" s="128" t="s">
        <v>382</v>
      </c>
      <c r="BM266" s="128" t="s">
        <v>963</v>
      </c>
    </row>
    <row r="267" spans="2:65" s="140" customFormat="1" ht="16.5" customHeight="1">
      <c r="B267" s="141"/>
      <c r="C267" s="266" t="s">
        <v>913</v>
      </c>
      <c r="D267" s="266" t="s">
        <v>297</v>
      </c>
      <c r="E267" s="267" t="s">
        <v>2550</v>
      </c>
      <c r="F267" s="268" t="s">
        <v>2551</v>
      </c>
      <c r="G267" s="269" t="s">
        <v>2115</v>
      </c>
      <c r="H267" s="270">
        <v>2</v>
      </c>
      <c r="I267" s="30"/>
      <c r="J267" s="271">
        <f t="shared" si="80"/>
        <v>0</v>
      </c>
      <c r="K267" s="268" t="s">
        <v>5</v>
      </c>
      <c r="L267" s="272"/>
      <c r="M267" s="273" t="s">
        <v>5</v>
      </c>
      <c r="N267" s="274" t="s">
        <v>42</v>
      </c>
      <c r="O267" s="142"/>
      <c r="P267" s="235">
        <f t="shared" si="81"/>
        <v>0</v>
      </c>
      <c r="Q267" s="235">
        <v>0</v>
      </c>
      <c r="R267" s="235">
        <f t="shared" si="82"/>
        <v>0</v>
      </c>
      <c r="S267" s="235">
        <v>0</v>
      </c>
      <c r="T267" s="236">
        <f t="shared" si="83"/>
        <v>0</v>
      </c>
      <c r="AR267" s="128" t="s">
        <v>854</v>
      </c>
      <c r="AT267" s="128" t="s">
        <v>297</v>
      </c>
      <c r="AU267" s="128" t="s">
        <v>78</v>
      </c>
      <c r="AY267" s="128" t="s">
        <v>196</v>
      </c>
      <c r="BE267" s="237">
        <f t="shared" si="84"/>
        <v>0</v>
      </c>
      <c r="BF267" s="237">
        <f t="shared" si="85"/>
        <v>0</v>
      </c>
      <c r="BG267" s="237">
        <f t="shared" si="86"/>
        <v>0</v>
      </c>
      <c r="BH267" s="237">
        <f t="shared" si="87"/>
        <v>0</v>
      </c>
      <c r="BI267" s="237">
        <f t="shared" si="88"/>
        <v>0</v>
      </c>
      <c r="BJ267" s="128" t="s">
        <v>78</v>
      </c>
      <c r="BK267" s="237">
        <f t="shared" si="89"/>
        <v>0</v>
      </c>
      <c r="BL267" s="128" t="s">
        <v>382</v>
      </c>
      <c r="BM267" s="128" t="s">
        <v>967</v>
      </c>
    </row>
    <row r="268" spans="2:65" s="140" customFormat="1" ht="16.5" customHeight="1">
      <c r="B268" s="141"/>
      <c r="C268" s="266" t="s">
        <v>602</v>
      </c>
      <c r="D268" s="266" t="s">
        <v>297</v>
      </c>
      <c r="E268" s="267" t="s">
        <v>2552</v>
      </c>
      <c r="F268" s="268" t="s">
        <v>2553</v>
      </c>
      <c r="G268" s="269" t="s">
        <v>2115</v>
      </c>
      <c r="H268" s="270">
        <v>2</v>
      </c>
      <c r="I268" s="30"/>
      <c r="J268" s="271">
        <f t="shared" si="80"/>
        <v>0</v>
      </c>
      <c r="K268" s="268" t="s">
        <v>5</v>
      </c>
      <c r="L268" s="272"/>
      <c r="M268" s="273" t="s">
        <v>5</v>
      </c>
      <c r="N268" s="274" t="s">
        <v>42</v>
      </c>
      <c r="O268" s="142"/>
      <c r="P268" s="235">
        <f t="shared" si="81"/>
        <v>0</v>
      </c>
      <c r="Q268" s="235">
        <v>0</v>
      </c>
      <c r="R268" s="235">
        <f t="shared" si="82"/>
        <v>0</v>
      </c>
      <c r="S268" s="235">
        <v>0</v>
      </c>
      <c r="T268" s="236">
        <f t="shared" si="83"/>
        <v>0</v>
      </c>
      <c r="AR268" s="128" t="s">
        <v>854</v>
      </c>
      <c r="AT268" s="128" t="s">
        <v>297</v>
      </c>
      <c r="AU268" s="128" t="s">
        <v>78</v>
      </c>
      <c r="AY268" s="128" t="s">
        <v>196</v>
      </c>
      <c r="BE268" s="237">
        <f t="shared" si="84"/>
        <v>0</v>
      </c>
      <c r="BF268" s="237">
        <f t="shared" si="85"/>
        <v>0</v>
      </c>
      <c r="BG268" s="237">
        <f t="shared" si="86"/>
        <v>0</v>
      </c>
      <c r="BH268" s="237">
        <f t="shared" si="87"/>
        <v>0</v>
      </c>
      <c r="BI268" s="237">
        <f t="shared" si="88"/>
        <v>0</v>
      </c>
      <c r="BJ268" s="128" t="s">
        <v>78</v>
      </c>
      <c r="BK268" s="237">
        <f t="shared" si="89"/>
        <v>0</v>
      </c>
      <c r="BL268" s="128" t="s">
        <v>382</v>
      </c>
      <c r="BM268" s="128" t="s">
        <v>973</v>
      </c>
    </row>
    <row r="269" spans="2:65" s="140" customFormat="1" ht="16.5" customHeight="1">
      <c r="B269" s="141"/>
      <c r="C269" s="266" t="s">
        <v>922</v>
      </c>
      <c r="D269" s="266" t="s">
        <v>297</v>
      </c>
      <c r="E269" s="267" t="s">
        <v>2554</v>
      </c>
      <c r="F269" s="268" t="s">
        <v>2555</v>
      </c>
      <c r="G269" s="269" t="s">
        <v>2115</v>
      </c>
      <c r="H269" s="270">
        <v>65</v>
      </c>
      <c r="I269" s="30"/>
      <c r="J269" s="271">
        <f t="shared" si="80"/>
        <v>0</v>
      </c>
      <c r="K269" s="268" t="s">
        <v>5</v>
      </c>
      <c r="L269" s="272"/>
      <c r="M269" s="273" t="s">
        <v>5</v>
      </c>
      <c r="N269" s="274" t="s">
        <v>42</v>
      </c>
      <c r="O269" s="142"/>
      <c r="P269" s="235">
        <f t="shared" si="81"/>
        <v>0</v>
      </c>
      <c r="Q269" s="235">
        <v>0</v>
      </c>
      <c r="R269" s="235">
        <f t="shared" si="82"/>
        <v>0</v>
      </c>
      <c r="S269" s="235">
        <v>0</v>
      </c>
      <c r="T269" s="236">
        <f t="shared" si="83"/>
        <v>0</v>
      </c>
      <c r="AR269" s="128" t="s">
        <v>854</v>
      </c>
      <c r="AT269" s="128" t="s">
        <v>297</v>
      </c>
      <c r="AU269" s="128" t="s">
        <v>78</v>
      </c>
      <c r="AY269" s="128" t="s">
        <v>196</v>
      </c>
      <c r="BE269" s="237">
        <f t="shared" si="84"/>
        <v>0</v>
      </c>
      <c r="BF269" s="237">
        <f t="shared" si="85"/>
        <v>0</v>
      </c>
      <c r="BG269" s="237">
        <f t="shared" si="86"/>
        <v>0</v>
      </c>
      <c r="BH269" s="237">
        <f t="shared" si="87"/>
        <v>0</v>
      </c>
      <c r="BI269" s="237">
        <f t="shared" si="88"/>
        <v>0</v>
      </c>
      <c r="BJ269" s="128" t="s">
        <v>78</v>
      </c>
      <c r="BK269" s="237">
        <f t="shared" si="89"/>
        <v>0</v>
      </c>
      <c r="BL269" s="128" t="s">
        <v>382</v>
      </c>
      <c r="BM269" s="128" t="s">
        <v>1045</v>
      </c>
    </row>
    <row r="270" spans="2:65" s="140" customFormat="1" ht="16.5" customHeight="1">
      <c r="B270" s="141"/>
      <c r="C270" s="266" t="s">
        <v>608</v>
      </c>
      <c r="D270" s="266" t="s">
        <v>297</v>
      </c>
      <c r="E270" s="267" t="s">
        <v>2556</v>
      </c>
      <c r="F270" s="268" t="s">
        <v>2557</v>
      </c>
      <c r="G270" s="269" t="s">
        <v>2115</v>
      </c>
      <c r="H270" s="270">
        <v>18</v>
      </c>
      <c r="I270" s="30"/>
      <c r="J270" s="271">
        <f t="shared" si="80"/>
        <v>0</v>
      </c>
      <c r="K270" s="268" t="s">
        <v>5</v>
      </c>
      <c r="L270" s="272"/>
      <c r="M270" s="273" t="s">
        <v>5</v>
      </c>
      <c r="N270" s="274" t="s">
        <v>42</v>
      </c>
      <c r="O270" s="142"/>
      <c r="P270" s="235">
        <f t="shared" si="81"/>
        <v>0</v>
      </c>
      <c r="Q270" s="235">
        <v>0</v>
      </c>
      <c r="R270" s="235">
        <f t="shared" si="82"/>
        <v>0</v>
      </c>
      <c r="S270" s="235">
        <v>0</v>
      </c>
      <c r="T270" s="236">
        <f t="shared" si="83"/>
        <v>0</v>
      </c>
      <c r="AR270" s="128" t="s">
        <v>854</v>
      </c>
      <c r="AT270" s="128" t="s">
        <v>297</v>
      </c>
      <c r="AU270" s="128" t="s">
        <v>78</v>
      </c>
      <c r="AY270" s="128" t="s">
        <v>196</v>
      </c>
      <c r="BE270" s="237">
        <f t="shared" si="84"/>
        <v>0</v>
      </c>
      <c r="BF270" s="237">
        <f t="shared" si="85"/>
        <v>0</v>
      </c>
      <c r="BG270" s="237">
        <f t="shared" si="86"/>
        <v>0</v>
      </c>
      <c r="BH270" s="237">
        <f t="shared" si="87"/>
        <v>0</v>
      </c>
      <c r="BI270" s="237">
        <f t="shared" si="88"/>
        <v>0</v>
      </c>
      <c r="BJ270" s="128" t="s">
        <v>78</v>
      </c>
      <c r="BK270" s="237">
        <f t="shared" si="89"/>
        <v>0</v>
      </c>
      <c r="BL270" s="128" t="s">
        <v>382</v>
      </c>
      <c r="BM270" s="128" t="s">
        <v>1522</v>
      </c>
    </row>
    <row r="271" spans="2:65" s="140" customFormat="1" ht="16.5" customHeight="1">
      <c r="B271" s="141"/>
      <c r="C271" s="266" t="s">
        <v>931</v>
      </c>
      <c r="D271" s="266" t="s">
        <v>297</v>
      </c>
      <c r="E271" s="267" t="s">
        <v>2558</v>
      </c>
      <c r="F271" s="268" t="s">
        <v>2559</v>
      </c>
      <c r="G271" s="269" t="s">
        <v>2115</v>
      </c>
      <c r="H271" s="270">
        <v>24</v>
      </c>
      <c r="I271" s="30"/>
      <c r="J271" s="271">
        <f t="shared" si="80"/>
        <v>0</v>
      </c>
      <c r="K271" s="268" t="s">
        <v>5</v>
      </c>
      <c r="L271" s="272"/>
      <c r="M271" s="273" t="s">
        <v>5</v>
      </c>
      <c r="N271" s="274" t="s">
        <v>42</v>
      </c>
      <c r="O271" s="142"/>
      <c r="P271" s="235">
        <f t="shared" si="81"/>
        <v>0</v>
      </c>
      <c r="Q271" s="235">
        <v>0</v>
      </c>
      <c r="R271" s="235">
        <f t="shared" si="82"/>
        <v>0</v>
      </c>
      <c r="S271" s="235">
        <v>0</v>
      </c>
      <c r="T271" s="236">
        <f t="shared" si="83"/>
        <v>0</v>
      </c>
      <c r="AR271" s="128" t="s">
        <v>854</v>
      </c>
      <c r="AT271" s="128" t="s">
        <v>297</v>
      </c>
      <c r="AU271" s="128" t="s">
        <v>78</v>
      </c>
      <c r="AY271" s="128" t="s">
        <v>196</v>
      </c>
      <c r="BE271" s="237">
        <f t="shared" si="84"/>
        <v>0</v>
      </c>
      <c r="BF271" s="237">
        <f t="shared" si="85"/>
        <v>0</v>
      </c>
      <c r="BG271" s="237">
        <f t="shared" si="86"/>
        <v>0</v>
      </c>
      <c r="BH271" s="237">
        <f t="shared" si="87"/>
        <v>0</v>
      </c>
      <c r="BI271" s="237">
        <f t="shared" si="88"/>
        <v>0</v>
      </c>
      <c r="BJ271" s="128" t="s">
        <v>78</v>
      </c>
      <c r="BK271" s="237">
        <f t="shared" si="89"/>
        <v>0</v>
      </c>
      <c r="BL271" s="128" t="s">
        <v>382</v>
      </c>
      <c r="BM271" s="128" t="s">
        <v>1533</v>
      </c>
    </row>
    <row r="272" spans="2:65" s="140" customFormat="1" ht="16.5" customHeight="1">
      <c r="B272" s="141"/>
      <c r="C272" s="266" t="s">
        <v>612</v>
      </c>
      <c r="D272" s="266" t="s">
        <v>297</v>
      </c>
      <c r="E272" s="267" t="s">
        <v>2560</v>
      </c>
      <c r="F272" s="268" t="s">
        <v>2561</v>
      </c>
      <c r="G272" s="269" t="s">
        <v>2115</v>
      </c>
      <c r="H272" s="270">
        <v>12</v>
      </c>
      <c r="I272" s="30"/>
      <c r="J272" s="271">
        <f t="shared" si="80"/>
        <v>0</v>
      </c>
      <c r="K272" s="268" t="s">
        <v>5</v>
      </c>
      <c r="L272" s="272"/>
      <c r="M272" s="273" t="s">
        <v>5</v>
      </c>
      <c r="N272" s="274" t="s">
        <v>42</v>
      </c>
      <c r="O272" s="142"/>
      <c r="P272" s="235">
        <f t="shared" si="81"/>
        <v>0</v>
      </c>
      <c r="Q272" s="235">
        <v>0</v>
      </c>
      <c r="R272" s="235">
        <f t="shared" si="82"/>
        <v>0</v>
      </c>
      <c r="S272" s="235">
        <v>0</v>
      </c>
      <c r="T272" s="236">
        <f t="shared" si="83"/>
        <v>0</v>
      </c>
      <c r="AR272" s="128" t="s">
        <v>854</v>
      </c>
      <c r="AT272" s="128" t="s">
        <v>297</v>
      </c>
      <c r="AU272" s="128" t="s">
        <v>78</v>
      </c>
      <c r="AY272" s="128" t="s">
        <v>196</v>
      </c>
      <c r="BE272" s="237">
        <f t="shared" si="84"/>
        <v>0</v>
      </c>
      <c r="BF272" s="237">
        <f t="shared" si="85"/>
        <v>0</v>
      </c>
      <c r="BG272" s="237">
        <f t="shared" si="86"/>
        <v>0</v>
      </c>
      <c r="BH272" s="237">
        <f t="shared" si="87"/>
        <v>0</v>
      </c>
      <c r="BI272" s="237">
        <f t="shared" si="88"/>
        <v>0</v>
      </c>
      <c r="BJ272" s="128" t="s">
        <v>78</v>
      </c>
      <c r="BK272" s="237">
        <f t="shared" si="89"/>
        <v>0</v>
      </c>
      <c r="BL272" s="128" t="s">
        <v>382</v>
      </c>
      <c r="BM272" s="128" t="s">
        <v>1051</v>
      </c>
    </row>
    <row r="273" spans="2:65" s="140" customFormat="1" ht="16.5" customHeight="1">
      <c r="B273" s="141"/>
      <c r="C273" s="266" t="s">
        <v>943</v>
      </c>
      <c r="D273" s="266" t="s">
        <v>297</v>
      </c>
      <c r="E273" s="267" t="s">
        <v>2562</v>
      </c>
      <c r="F273" s="268" t="s">
        <v>2563</v>
      </c>
      <c r="G273" s="269" t="s">
        <v>2115</v>
      </c>
      <c r="H273" s="270">
        <v>2</v>
      </c>
      <c r="I273" s="30"/>
      <c r="J273" s="271">
        <f t="shared" si="80"/>
        <v>0</v>
      </c>
      <c r="K273" s="268" t="s">
        <v>5</v>
      </c>
      <c r="L273" s="272"/>
      <c r="M273" s="273" t="s">
        <v>5</v>
      </c>
      <c r="N273" s="274" t="s">
        <v>42</v>
      </c>
      <c r="O273" s="142"/>
      <c r="P273" s="235">
        <f t="shared" si="81"/>
        <v>0</v>
      </c>
      <c r="Q273" s="235">
        <v>0</v>
      </c>
      <c r="R273" s="235">
        <f t="shared" si="82"/>
        <v>0</v>
      </c>
      <c r="S273" s="235">
        <v>0</v>
      </c>
      <c r="T273" s="236">
        <f t="shared" si="83"/>
        <v>0</v>
      </c>
      <c r="AR273" s="128" t="s">
        <v>854</v>
      </c>
      <c r="AT273" s="128" t="s">
        <v>297</v>
      </c>
      <c r="AU273" s="128" t="s">
        <v>78</v>
      </c>
      <c r="AY273" s="128" t="s">
        <v>196</v>
      </c>
      <c r="BE273" s="237">
        <f t="shared" si="84"/>
        <v>0</v>
      </c>
      <c r="BF273" s="237">
        <f t="shared" si="85"/>
        <v>0</v>
      </c>
      <c r="BG273" s="237">
        <f t="shared" si="86"/>
        <v>0</v>
      </c>
      <c r="BH273" s="237">
        <f t="shared" si="87"/>
        <v>0</v>
      </c>
      <c r="BI273" s="237">
        <f t="shared" si="88"/>
        <v>0</v>
      </c>
      <c r="BJ273" s="128" t="s">
        <v>78</v>
      </c>
      <c r="BK273" s="237">
        <f t="shared" si="89"/>
        <v>0</v>
      </c>
      <c r="BL273" s="128" t="s">
        <v>382</v>
      </c>
      <c r="BM273" s="128" t="s">
        <v>1056</v>
      </c>
    </row>
    <row r="274" spans="2:65" s="140" customFormat="1" ht="16.5" customHeight="1">
      <c r="B274" s="141"/>
      <c r="C274" s="266" t="s">
        <v>617</v>
      </c>
      <c r="D274" s="266" t="s">
        <v>297</v>
      </c>
      <c r="E274" s="267" t="s">
        <v>2564</v>
      </c>
      <c r="F274" s="268" t="s">
        <v>2565</v>
      </c>
      <c r="G274" s="269" t="s">
        <v>2115</v>
      </c>
      <c r="H274" s="270">
        <v>6</v>
      </c>
      <c r="I274" s="30"/>
      <c r="J274" s="271">
        <f t="shared" si="80"/>
        <v>0</v>
      </c>
      <c r="K274" s="268" t="s">
        <v>5</v>
      </c>
      <c r="L274" s="272"/>
      <c r="M274" s="273" t="s">
        <v>5</v>
      </c>
      <c r="N274" s="274" t="s">
        <v>42</v>
      </c>
      <c r="O274" s="142"/>
      <c r="P274" s="235">
        <f t="shared" si="81"/>
        <v>0</v>
      </c>
      <c r="Q274" s="235">
        <v>0</v>
      </c>
      <c r="R274" s="235">
        <f t="shared" si="82"/>
        <v>0</v>
      </c>
      <c r="S274" s="235">
        <v>0</v>
      </c>
      <c r="T274" s="236">
        <f t="shared" si="83"/>
        <v>0</v>
      </c>
      <c r="AR274" s="128" t="s">
        <v>854</v>
      </c>
      <c r="AT274" s="128" t="s">
        <v>297</v>
      </c>
      <c r="AU274" s="128" t="s">
        <v>78</v>
      </c>
      <c r="AY274" s="128" t="s">
        <v>196</v>
      </c>
      <c r="BE274" s="237">
        <f t="shared" si="84"/>
        <v>0</v>
      </c>
      <c r="BF274" s="237">
        <f t="shared" si="85"/>
        <v>0</v>
      </c>
      <c r="BG274" s="237">
        <f t="shared" si="86"/>
        <v>0</v>
      </c>
      <c r="BH274" s="237">
        <f t="shared" si="87"/>
        <v>0</v>
      </c>
      <c r="BI274" s="237">
        <f t="shared" si="88"/>
        <v>0</v>
      </c>
      <c r="BJ274" s="128" t="s">
        <v>78</v>
      </c>
      <c r="BK274" s="237">
        <f t="shared" si="89"/>
        <v>0</v>
      </c>
      <c r="BL274" s="128" t="s">
        <v>382</v>
      </c>
      <c r="BM274" s="128" t="s">
        <v>1063</v>
      </c>
    </row>
    <row r="275" spans="2:65" s="140" customFormat="1" ht="16.5" customHeight="1">
      <c r="B275" s="141"/>
      <c r="C275" s="266" t="s">
        <v>950</v>
      </c>
      <c r="D275" s="266" t="s">
        <v>297</v>
      </c>
      <c r="E275" s="267" t="s">
        <v>2566</v>
      </c>
      <c r="F275" s="268" t="s">
        <v>2567</v>
      </c>
      <c r="G275" s="269" t="s">
        <v>2115</v>
      </c>
      <c r="H275" s="270">
        <v>4</v>
      </c>
      <c r="I275" s="30"/>
      <c r="J275" s="271">
        <f t="shared" si="80"/>
        <v>0</v>
      </c>
      <c r="K275" s="268" t="s">
        <v>5</v>
      </c>
      <c r="L275" s="272"/>
      <c r="M275" s="273" t="s">
        <v>5</v>
      </c>
      <c r="N275" s="274" t="s">
        <v>42</v>
      </c>
      <c r="O275" s="142"/>
      <c r="P275" s="235">
        <f t="shared" si="81"/>
        <v>0</v>
      </c>
      <c r="Q275" s="235">
        <v>0</v>
      </c>
      <c r="R275" s="235">
        <f t="shared" si="82"/>
        <v>0</v>
      </c>
      <c r="S275" s="235">
        <v>0</v>
      </c>
      <c r="T275" s="236">
        <f t="shared" si="83"/>
        <v>0</v>
      </c>
      <c r="AR275" s="128" t="s">
        <v>854</v>
      </c>
      <c r="AT275" s="128" t="s">
        <v>297</v>
      </c>
      <c r="AU275" s="128" t="s">
        <v>78</v>
      </c>
      <c r="AY275" s="128" t="s">
        <v>196</v>
      </c>
      <c r="BE275" s="237">
        <f t="shared" si="84"/>
        <v>0</v>
      </c>
      <c r="BF275" s="237">
        <f t="shared" si="85"/>
        <v>0</v>
      </c>
      <c r="BG275" s="237">
        <f t="shared" si="86"/>
        <v>0</v>
      </c>
      <c r="BH275" s="237">
        <f t="shared" si="87"/>
        <v>0</v>
      </c>
      <c r="BI275" s="237">
        <f t="shared" si="88"/>
        <v>0</v>
      </c>
      <c r="BJ275" s="128" t="s">
        <v>78</v>
      </c>
      <c r="BK275" s="237">
        <f t="shared" si="89"/>
        <v>0</v>
      </c>
      <c r="BL275" s="128" t="s">
        <v>382</v>
      </c>
      <c r="BM275" s="128" t="s">
        <v>1080</v>
      </c>
    </row>
    <row r="276" spans="2:65" s="140" customFormat="1" ht="16.5" customHeight="1">
      <c r="B276" s="141"/>
      <c r="C276" s="266" t="s">
        <v>621</v>
      </c>
      <c r="D276" s="266" t="s">
        <v>297</v>
      </c>
      <c r="E276" s="267" t="s">
        <v>2568</v>
      </c>
      <c r="F276" s="268" t="s">
        <v>2569</v>
      </c>
      <c r="G276" s="269" t="s">
        <v>2115</v>
      </c>
      <c r="H276" s="270">
        <v>2</v>
      </c>
      <c r="I276" s="30"/>
      <c r="J276" s="271">
        <f t="shared" si="80"/>
        <v>0</v>
      </c>
      <c r="K276" s="268" t="s">
        <v>5</v>
      </c>
      <c r="L276" s="272"/>
      <c r="M276" s="273" t="s">
        <v>5</v>
      </c>
      <c r="N276" s="274" t="s">
        <v>42</v>
      </c>
      <c r="O276" s="142"/>
      <c r="P276" s="235">
        <f t="shared" si="81"/>
        <v>0</v>
      </c>
      <c r="Q276" s="235">
        <v>0</v>
      </c>
      <c r="R276" s="235">
        <f t="shared" si="82"/>
        <v>0</v>
      </c>
      <c r="S276" s="235">
        <v>0</v>
      </c>
      <c r="T276" s="236">
        <f t="shared" si="83"/>
        <v>0</v>
      </c>
      <c r="AR276" s="128" t="s">
        <v>854</v>
      </c>
      <c r="AT276" s="128" t="s">
        <v>297</v>
      </c>
      <c r="AU276" s="128" t="s">
        <v>78</v>
      </c>
      <c r="AY276" s="128" t="s">
        <v>196</v>
      </c>
      <c r="BE276" s="237">
        <f t="shared" si="84"/>
        <v>0</v>
      </c>
      <c r="BF276" s="237">
        <f t="shared" si="85"/>
        <v>0</v>
      </c>
      <c r="BG276" s="237">
        <f t="shared" si="86"/>
        <v>0</v>
      </c>
      <c r="BH276" s="237">
        <f t="shared" si="87"/>
        <v>0</v>
      </c>
      <c r="BI276" s="237">
        <f t="shared" si="88"/>
        <v>0</v>
      </c>
      <c r="BJ276" s="128" t="s">
        <v>78</v>
      </c>
      <c r="BK276" s="237">
        <f t="shared" si="89"/>
        <v>0</v>
      </c>
      <c r="BL276" s="128" t="s">
        <v>382</v>
      </c>
      <c r="BM276" s="128" t="s">
        <v>1089</v>
      </c>
    </row>
    <row r="277" spans="2:65" s="140" customFormat="1" ht="16.5" customHeight="1">
      <c r="B277" s="141"/>
      <c r="C277" s="266" t="s">
        <v>960</v>
      </c>
      <c r="D277" s="266" t="s">
        <v>297</v>
      </c>
      <c r="E277" s="267" t="s">
        <v>2570</v>
      </c>
      <c r="F277" s="268" t="s">
        <v>2571</v>
      </c>
      <c r="G277" s="269" t="s">
        <v>2115</v>
      </c>
      <c r="H277" s="270">
        <v>4</v>
      </c>
      <c r="I277" s="30"/>
      <c r="J277" s="271">
        <f t="shared" si="80"/>
        <v>0</v>
      </c>
      <c r="K277" s="268" t="s">
        <v>5</v>
      </c>
      <c r="L277" s="272"/>
      <c r="M277" s="273" t="s">
        <v>5</v>
      </c>
      <c r="N277" s="274" t="s">
        <v>42</v>
      </c>
      <c r="O277" s="142"/>
      <c r="P277" s="235">
        <f t="shared" si="81"/>
        <v>0</v>
      </c>
      <c r="Q277" s="235">
        <v>0</v>
      </c>
      <c r="R277" s="235">
        <f t="shared" si="82"/>
        <v>0</v>
      </c>
      <c r="S277" s="235">
        <v>0</v>
      </c>
      <c r="T277" s="236">
        <f t="shared" si="83"/>
        <v>0</v>
      </c>
      <c r="AR277" s="128" t="s">
        <v>854</v>
      </c>
      <c r="AT277" s="128" t="s">
        <v>297</v>
      </c>
      <c r="AU277" s="128" t="s">
        <v>78</v>
      </c>
      <c r="AY277" s="128" t="s">
        <v>196</v>
      </c>
      <c r="BE277" s="237">
        <f t="shared" si="84"/>
        <v>0</v>
      </c>
      <c r="BF277" s="237">
        <f t="shared" si="85"/>
        <v>0</v>
      </c>
      <c r="BG277" s="237">
        <f t="shared" si="86"/>
        <v>0</v>
      </c>
      <c r="BH277" s="237">
        <f t="shared" si="87"/>
        <v>0</v>
      </c>
      <c r="BI277" s="237">
        <f t="shared" si="88"/>
        <v>0</v>
      </c>
      <c r="BJ277" s="128" t="s">
        <v>78</v>
      </c>
      <c r="BK277" s="237">
        <f t="shared" si="89"/>
        <v>0</v>
      </c>
      <c r="BL277" s="128" t="s">
        <v>382</v>
      </c>
      <c r="BM277" s="128" t="s">
        <v>1095</v>
      </c>
    </row>
    <row r="278" spans="2:65" s="140" customFormat="1" ht="16.5" customHeight="1">
      <c r="B278" s="141"/>
      <c r="C278" s="266" t="s">
        <v>625</v>
      </c>
      <c r="D278" s="266" t="s">
        <v>297</v>
      </c>
      <c r="E278" s="267" t="s">
        <v>2572</v>
      </c>
      <c r="F278" s="268" t="s">
        <v>2573</v>
      </c>
      <c r="G278" s="269" t="s">
        <v>2115</v>
      </c>
      <c r="H278" s="270">
        <v>4</v>
      </c>
      <c r="I278" s="30"/>
      <c r="J278" s="271">
        <f t="shared" si="80"/>
        <v>0</v>
      </c>
      <c r="K278" s="268" t="s">
        <v>5</v>
      </c>
      <c r="L278" s="272"/>
      <c r="M278" s="273" t="s">
        <v>5</v>
      </c>
      <c r="N278" s="274" t="s">
        <v>42</v>
      </c>
      <c r="O278" s="142"/>
      <c r="P278" s="235">
        <f t="shared" si="81"/>
        <v>0</v>
      </c>
      <c r="Q278" s="235">
        <v>0</v>
      </c>
      <c r="R278" s="235">
        <f t="shared" si="82"/>
        <v>0</v>
      </c>
      <c r="S278" s="235">
        <v>0</v>
      </c>
      <c r="T278" s="236">
        <f t="shared" si="83"/>
        <v>0</v>
      </c>
      <c r="AR278" s="128" t="s">
        <v>854</v>
      </c>
      <c r="AT278" s="128" t="s">
        <v>297</v>
      </c>
      <c r="AU278" s="128" t="s">
        <v>78</v>
      </c>
      <c r="AY278" s="128" t="s">
        <v>196</v>
      </c>
      <c r="BE278" s="237">
        <f t="shared" si="84"/>
        <v>0</v>
      </c>
      <c r="BF278" s="237">
        <f t="shared" si="85"/>
        <v>0</v>
      </c>
      <c r="BG278" s="237">
        <f t="shared" si="86"/>
        <v>0</v>
      </c>
      <c r="BH278" s="237">
        <f t="shared" si="87"/>
        <v>0</v>
      </c>
      <c r="BI278" s="237">
        <f t="shared" si="88"/>
        <v>0</v>
      </c>
      <c r="BJ278" s="128" t="s">
        <v>78</v>
      </c>
      <c r="BK278" s="237">
        <f t="shared" si="89"/>
        <v>0</v>
      </c>
      <c r="BL278" s="128" t="s">
        <v>382</v>
      </c>
      <c r="BM278" s="128" t="s">
        <v>1104</v>
      </c>
    </row>
    <row r="279" spans="2:65" s="140" customFormat="1" ht="16.5" customHeight="1">
      <c r="B279" s="141"/>
      <c r="C279" s="266" t="s">
        <v>970</v>
      </c>
      <c r="D279" s="266" t="s">
        <v>297</v>
      </c>
      <c r="E279" s="267" t="s">
        <v>2574</v>
      </c>
      <c r="F279" s="268" t="s">
        <v>2575</v>
      </c>
      <c r="G279" s="269" t="s">
        <v>2115</v>
      </c>
      <c r="H279" s="270">
        <v>10</v>
      </c>
      <c r="I279" s="30"/>
      <c r="J279" s="271">
        <f t="shared" si="80"/>
        <v>0</v>
      </c>
      <c r="K279" s="268" t="s">
        <v>5</v>
      </c>
      <c r="L279" s="272"/>
      <c r="M279" s="273" t="s">
        <v>5</v>
      </c>
      <c r="N279" s="274" t="s">
        <v>42</v>
      </c>
      <c r="O279" s="142"/>
      <c r="P279" s="235">
        <f t="shared" si="81"/>
        <v>0</v>
      </c>
      <c r="Q279" s="235">
        <v>0</v>
      </c>
      <c r="R279" s="235">
        <f t="shared" si="82"/>
        <v>0</v>
      </c>
      <c r="S279" s="235">
        <v>0</v>
      </c>
      <c r="T279" s="236">
        <f t="shared" si="83"/>
        <v>0</v>
      </c>
      <c r="AR279" s="128" t="s">
        <v>854</v>
      </c>
      <c r="AT279" s="128" t="s">
        <v>297</v>
      </c>
      <c r="AU279" s="128" t="s">
        <v>78</v>
      </c>
      <c r="AY279" s="128" t="s">
        <v>196</v>
      </c>
      <c r="BE279" s="237">
        <f t="shared" si="84"/>
        <v>0</v>
      </c>
      <c r="BF279" s="237">
        <f t="shared" si="85"/>
        <v>0</v>
      </c>
      <c r="BG279" s="237">
        <f t="shared" si="86"/>
        <v>0</v>
      </c>
      <c r="BH279" s="237">
        <f t="shared" si="87"/>
        <v>0</v>
      </c>
      <c r="BI279" s="237">
        <f t="shared" si="88"/>
        <v>0</v>
      </c>
      <c r="BJ279" s="128" t="s">
        <v>78</v>
      </c>
      <c r="BK279" s="237">
        <f t="shared" si="89"/>
        <v>0</v>
      </c>
      <c r="BL279" s="128" t="s">
        <v>382</v>
      </c>
      <c r="BM279" s="128" t="s">
        <v>1114</v>
      </c>
    </row>
    <row r="280" spans="2:65" s="140" customFormat="1" ht="16.5" customHeight="1">
      <c r="B280" s="141"/>
      <c r="C280" s="266" t="s">
        <v>628</v>
      </c>
      <c r="D280" s="266" t="s">
        <v>297</v>
      </c>
      <c r="E280" s="267" t="s">
        <v>2576</v>
      </c>
      <c r="F280" s="268" t="s">
        <v>2577</v>
      </c>
      <c r="G280" s="269" t="s">
        <v>2115</v>
      </c>
      <c r="H280" s="270">
        <v>2</v>
      </c>
      <c r="I280" s="30"/>
      <c r="J280" s="271">
        <f t="shared" si="80"/>
        <v>0</v>
      </c>
      <c r="K280" s="268" t="s">
        <v>5</v>
      </c>
      <c r="L280" s="272"/>
      <c r="M280" s="273" t="s">
        <v>5</v>
      </c>
      <c r="N280" s="274" t="s">
        <v>42</v>
      </c>
      <c r="O280" s="142"/>
      <c r="P280" s="235">
        <f t="shared" si="81"/>
        <v>0</v>
      </c>
      <c r="Q280" s="235">
        <v>0</v>
      </c>
      <c r="R280" s="235">
        <f t="shared" si="82"/>
        <v>0</v>
      </c>
      <c r="S280" s="235">
        <v>0</v>
      </c>
      <c r="T280" s="236">
        <f t="shared" si="83"/>
        <v>0</v>
      </c>
      <c r="AR280" s="128" t="s">
        <v>854</v>
      </c>
      <c r="AT280" s="128" t="s">
        <v>297</v>
      </c>
      <c r="AU280" s="128" t="s">
        <v>78</v>
      </c>
      <c r="AY280" s="128" t="s">
        <v>196</v>
      </c>
      <c r="BE280" s="237">
        <f t="shared" si="84"/>
        <v>0</v>
      </c>
      <c r="BF280" s="237">
        <f t="shared" si="85"/>
        <v>0</v>
      </c>
      <c r="BG280" s="237">
        <f t="shared" si="86"/>
        <v>0</v>
      </c>
      <c r="BH280" s="237">
        <f t="shared" si="87"/>
        <v>0</v>
      </c>
      <c r="BI280" s="237">
        <f t="shared" si="88"/>
        <v>0</v>
      </c>
      <c r="BJ280" s="128" t="s">
        <v>78</v>
      </c>
      <c r="BK280" s="237">
        <f t="shared" si="89"/>
        <v>0</v>
      </c>
      <c r="BL280" s="128" t="s">
        <v>382</v>
      </c>
      <c r="BM280" s="128" t="s">
        <v>1122</v>
      </c>
    </row>
    <row r="281" spans="2:65" s="140" customFormat="1" ht="16.5" customHeight="1">
      <c r="B281" s="141"/>
      <c r="C281" s="227" t="s">
        <v>981</v>
      </c>
      <c r="D281" s="227" t="s">
        <v>198</v>
      </c>
      <c r="E281" s="228" t="s">
        <v>2349</v>
      </c>
      <c r="F281" s="229" t="s">
        <v>2350</v>
      </c>
      <c r="G281" s="230" t="s">
        <v>1839</v>
      </c>
      <c r="H281" s="32"/>
      <c r="I281" s="26"/>
      <c r="J281" s="232">
        <f t="shared" si="80"/>
        <v>0</v>
      </c>
      <c r="K281" s="229" t="s">
        <v>5</v>
      </c>
      <c r="L281" s="141"/>
      <c r="M281" s="233" t="s">
        <v>5</v>
      </c>
      <c r="N281" s="234" t="s">
        <v>42</v>
      </c>
      <c r="O281" s="142"/>
      <c r="P281" s="235">
        <f t="shared" si="81"/>
        <v>0</v>
      </c>
      <c r="Q281" s="235">
        <v>0</v>
      </c>
      <c r="R281" s="235">
        <f t="shared" si="82"/>
        <v>0</v>
      </c>
      <c r="S281" s="235">
        <v>0</v>
      </c>
      <c r="T281" s="236">
        <f t="shared" si="83"/>
        <v>0</v>
      </c>
      <c r="AR281" s="128" t="s">
        <v>382</v>
      </c>
      <c r="AT281" s="128" t="s">
        <v>198</v>
      </c>
      <c r="AU281" s="128" t="s">
        <v>78</v>
      </c>
      <c r="AY281" s="128" t="s">
        <v>196</v>
      </c>
      <c r="BE281" s="237">
        <f t="shared" si="84"/>
        <v>0</v>
      </c>
      <c r="BF281" s="237">
        <f t="shared" si="85"/>
        <v>0</v>
      </c>
      <c r="BG281" s="237">
        <f t="shared" si="86"/>
        <v>0</v>
      </c>
      <c r="BH281" s="237">
        <f t="shared" si="87"/>
        <v>0</v>
      </c>
      <c r="BI281" s="237">
        <f t="shared" si="88"/>
        <v>0</v>
      </c>
      <c r="BJ281" s="128" t="s">
        <v>78</v>
      </c>
      <c r="BK281" s="237">
        <f t="shared" si="89"/>
        <v>0</v>
      </c>
      <c r="BL281" s="128" t="s">
        <v>382</v>
      </c>
      <c r="BM281" s="128" t="s">
        <v>2578</v>
      </c>
    </row>
    <row r="282" spans="2:65" s="140" customFormat="1" ht="16.5" customHeight="1">
      <c r="B282" s="141"/>
      <c r="C282" s="227" t="s">
        <v>634</v>
      </c>
      <c r="D282" s="227" t="s">
        <v>198</v>
      </c>
      <c r="E282" s="228" t="s">
        <v>2352</v>
      </c>
      <c r="F282" s="229" t="s">
        <v>2353</v>
      </c>
      <c r="G282" s="230" t="s">
        <v>1839</v>
      </c>
      <c r="H282" s="32"/>
      <c r="I282" s="26"/>
      <c r="J282" s="232">
        <f t="shared" si="80"/>
        <v>0</v>
      </c>
      <c r="K282" s="229" t="s">
        <v>5</v>
      </c>
      <c r="L282" s="141"/>
      <c r="M282" s="233" t="s">
        <v>5</v>
      </c>
      <c r="N282" s="234" t="s">
        <v>42</v>
      </c>
      <c r="O282" s="142"/>
      <c r="P282" s="235">
        <f t="shared" si="81"/>
        <v>0</v>
      </c>
      <c r="Q282" s="235">
        <v>0</v>
      </c>
      <c r="R282" s="235">
        <f t="shared" si="82"/>
        <v>0</v>
      </c>
      <c r="S282" s="235">
        <v>0</v>
      </c>
      <c r="T282" s="236">
        <f t="shared" si="83"/>
        <v>0</v>
      </c>
      <c r="AR282" s="128" t="s">
        <v>382</v>
      </c>
      <c r="AT282" s="128" t="s">
        <v>198</v>
      </c>
      <c r="AU282" s="128" t="s">
        <v>78</v>
      </c>
      <c r="AY282" s="128" t="s">
        <v>196</v>
      </c>
      <c r="BE282" s="237">
        <f t="shared" si="84"/>
        <v>0</v>
      </c>
      <c r="BF282" s="237">
        <f t="shared" si="85"/>
        <v>0</v>
      </c>
      <c r="BG282" s="237">
        <f t="shared" si="86"/>
        <v>0</v>
      </c>
      <c r="BH282" s="237">
        <f t="shared" si="87"/>
        <v>0</v>
      </c>
      <c r="BI282" s="237">
        <f t="shared" si="88"/>
        <v>0</v>
      </c>
      <c r="BJ282" s="128" t="s">
        <v>78</v>
      </c>
      <c r="BK282" s="237">
        <f t="shared" si="89"/>
        <v>0</v>
      </c>
      <c r="BL282" s="128" t="s">
        <v>382</v>
      </c>
      <c r="BM282" s="128" t="s">
        <v>2579</v>
      </c>
    </row>
    <row r="283" spans="2:63" s="215" customFormat="1" ht="37.35" customHeight="1">
      <c r="B283" s="214"/>
      <c r="D283" s="216" t="s">
        <v>70</v>
      </c>
      <c r="E283" s="217" t="s">
        <v>2580</v>
      </c>
      <c r="F283" s="217" t="s">
        <v>2581</v>
      </c>
      <c r="I283" s="25"/>
      <c r="J283" s="218">
        <f>BK283</f>
        <v>0</v>
      </c>
      <c r="L283" s="214"/>
      <c r="M283" s="219"/>
      <c r="N283" s="220"/>
      <c r="O283" s="220"/>
      <c r="P283" s="221">
        <f>SUM(P284:P298)</f>
        <v>0</v>
      </c>
      <c r="Q283" s="220"/>
      <c r="R283" s="221">
        <f>SUM(R284:R298)</f>
        <v>0</v>
      </c>
      <c r="S283" s="220"/>
      <c r="T283" s="222">
        <f>SUM(T284:T298)</f>
        <v>0</v>
      </c>
      <c r="AR283" s="216" t="s">
        <v>215</v>
      </c>
      <c r="AT283" s="223" t="s">
        <v>70</v>
      </c>
      <c r="AU283" s="223" t="s">
        <v>71</v>
      </c>
      <c r="AY283" s="216" t="s">
        <v>196</v>
      </c>
      <c r="BK283" s="224">
        <f>SUM(BK284:BK298)</f>
        <v>0</v>
      </c>
    </row>
    <row r="284" spans="2:65" s="140" customFormat="1" ht="16.5" customHeight="1">
      <c r="B284" s="141"/>
      <c r="C284" s="227" t="s">
        <v>990</v>
      </c>
      <c r="D284" s="227" t="s">
        <v>198</v>
      </c>
      <c r="E284" s="228" t="s">
        <v>2582</v>
      </c>
      <c r="F284" s="229" t="s">
        <v>2583</v>
      </c>
      <c r="G284" s="230" t="s">
        <v>304</v>
      </c>
      <c r="H284" s="231">
        <v>70</v>
      </c>
      <c r="I284" s="26"/>
      <c r="J284" s="232">
        <f aca="true" t="shared" si="90" ref="J284:J298">ROUND(I284*H284,2)</f>
        <v>0</v>
      </c>
      <c r="K284" s="229" t="s">
        <v>5</v>
      </c>
      <c r="L284" s="141"/>
      <c r="M284" s="233" t="s">
        <v>5</v>
      </c>
      <c r="N284" s="234" t="s">
        <v>42</v>
      </c>
      <c r="O284" s="142"/>
      <c r="P284" s="235">
        <f aca="true" t="shared" si="91" ref="P284:P298">O284*H284</f>
        <v>0</v>
      </c>
      <c r="Q284" s="235">
        <v>0</v>
      </c>
      <c r="R284" s="235">
        <f aca="true" t="shared" si="92" ref="R284:R298">Q284*H284</f>
        <v>0</v>
      </c>
      <c r="S284" s="235">
        <v>0</v>
      </c>
      <c r="T284" s="236">
        <f aca="true" t="shared" si="93" ref="T284:T298">S284*H284</f>
        <v>0</v>
      </c>
      <c r="AR284" s="128" t="s">
        <v>382</v>
      </c>
      <c r="AT284" s="128" t="s">
        <v>198</v>
      </c>
      <c r="AU284" s="128" t="s">
        <v>78</v>
      </c>
      <c r="AY284" s="128" t="s">
        <v>196</v>
      </c>
      <c r="BE284" s="237">
        <f aca="true" t="shared" si="94" ref="BE284:BE298">IF(N284="základní",J284,0)</f>
        <v>0</v>
      </c>
      <c r="BF284" s="237">
        <f aca="true" t="shared" si="95" ref="BF284:BF298">IF(N284="snížená",J284,0)</f>
        <v>0</v>
      </c>
      <c r="BG284" s="237">
        <f aca="true" t="shared" si="96" ref="BG284:BG298">IF(N284="zákl. přenesená",J284,0)</f>
        <v>0</v>
      </c>
      <c r="BH284" s="237">
        <f aca="true" t="shared" si="97" ref="BH284:BH298">IF(N284="sníž. přenesená",J284,0)</f>
        <v>0</v>
      </c>
      <c r="BI284" s="237">
        <f aca="true" t="shared" si="98" ref="BI284:BI298">IF(N284="nulová",J284,0)</f>
        <v>0</v>
      </c>
      <c r="BJ284" s="128" t="s">
        <v>78</v>
      </c>
      <c r="BK284" s="237">
        <f aca="true" t="shared" si="99" ref="BK284:BK298">ROUND(I284*H284,2)</f>
        <v>0</v>
      </c>
      <c r="BL284" s="128" t="s">
        <v>382</v>
      </c>
      <c r="BM284" s="128" t="s">
        <v>1094</v>
      </c>
    </row>
    <row r="285" spans="2:65" s="140" customFormat="1" ht="16.5" customHeight="1">
      <c r="B285" s="141"/>
      <c r="C285" s="227" t="s">
        <v>676</v>
      </c>
      <c r="D285" s="227" t="s">
        <v>198</v>
      </c>
      <c r="E285" s="228" t="s">
        <v>2584</v>
      </c>
      <c r="F285" s="229" t="s">
        <v>2585</v>
      </c>
      <c r="G285" s="230" t="s">
        <v>304</v>
      </c>
      <c r="H285" s="231">
        <v>10</v>
      </c>
      <c r="I285" s="26"/>
      <c r="J285" s="232">
        <f t="shared" si="90"/>
        <v>0</v>
      </c>
      <c r="K285" s="229" t="s">
        <v>5</v>
      </c>
      <c r="L285" s="141"/>
      <c r="M285" s="233" t="s">
        <v>5</v>
      </c>
      <c r="N285" s="234" t="s">
        <v>42</v>
      </c>
      <c r="O285" s="142"/>
      <c r="P285" s="235">
        <f t="shared" si="91"/>
        <v>0</v>
      </c>
      <c r="Q285" s="235">
        <v>0</v>
      </c>
      <c r="R285" s="235">
        <f t="shared" si="92"/>
        <v>0</v>
      </c>
      <c r="S285" s="235">
        <v>0</v>
      </c>
      <c r="T285" s="236">
        <f t="shared" si="93"/>
        <v>0</v>
      </c>
      <c r="AR285" s="128" t="s">
        <v>382</v>
      </c>
      <c r="AT285" s="128" t="s">
        <v>198</v>
      </c>
      <c r="AU285" s="128" t="s">
        <v>78</v>
      </c>
      <c r="AY285" s="128" t="s">
        <v>196</v>
      </c>
      <c r="BE285" s="237">
        <f t="shared" si="94"/>
        <v>0</v>
      </c>
      <c r="BF285" s="237">
        <f t="shared" si="95"/>
        <v>0</v>
      </c>
      <c r="BG285" s="237">
        <f t="shared" si="96"/>
        <v>0</v>
      </c>
      <c r="BH285" s="237">
        <f t="shared" si="97"/>
        <v>0</v>
      </c>
      <c r="BI285" s="237">
        <f t="shared" si="98"/>
        <v>0</v>
      </c>
      <c r="BJ285" s="128" t="s">
        <v>78</v>
      </c>
      <c r="BK285" s="237">
        <f t="shared" si="99"/>
        <v>0</v>
      </c>
      <c r="BL285" s="128" t="s">
        <v>382</v>
      </c>
      <c r="BM285" s="128" t="s">
        <v>1111</v>
      </c>
    </row>
    <row r="286" spans="2:65" s="140" customFormat="1" ht="16.5" customHeight="1">
      <c r="B286" s="141"/>
      <c r="C286" s="227" t="s">
        <v>1000</v>
      </c>
      <c r="D286" s="227" t="s">
        <v>198</v>
      </c>
      <c r="E286" s="228" t="s">
        <v>2586</v>
      </c>
      <c r="F286" s="229" t="s">
        <v>2587</v>
      </c>
      <c r="G286" s="230" t="s">
        <v>304</v>
      </c>
      <c r="H286" s="231">
        <v>330</v>
      </c>
      <c r="I286" s="26"/>
      <c r="J286" s="232">
        <f t="shared" si="90"/>
        <v>0</v>
      </c>
      <c r="K286" s="229" t="s">
        <v>5</v>
      </c>
      <c r="L286" s="141"/>
      <c r="M286" s="233" t="s">
        <v>5</v>
      </c>
      <c r="N286" s="234" t="s">
        <v>42</v>
      </c>
      <c r="O286" s="142"/>
      <c r="P286" s="235">
        <f t="shared" si="91"/>
        <v>0</v>
      </c>
      <c r="Q286" s="235">
        <v>0</v>
      </c>
      <c r="R286" s="235">
        <f t="shared" si="92"/>
        <v>0</v>
      </c>
      <c r="S286" s="235">
        <v>0</v>
      </c>
      <c r="T286" s="236">
        <f t="shared" si="93"/>
        <v>0</v>
      </c>
      <c r="AR286" s="128" t="s">
        <v>382</v>
      </c>
      <c r="AT286" s="128" t="s">
        <v>198</v>
      </c>
      <c r="AU286" s="128" t="s">
        <v>78</v>
      </c>
      <c r="AY286" s="128" t="s">
        <v>196</v>
      </c>
      <c r="BE286" s="237">
        <f t="shared" si="94"/>
        <v>0</v>
      </c>
      <c r="BF286" s="237">
        <f t="shared" si="95"/>
        <v>0</v>
      </c>
      <c r="BG286" s="237">
        <f t="shared" si="96"/>
        <v>0</v>
      </c>
      <c r="BH286" s="237">
        <f t="shared" si="97"/>
        <v>0</v>
      </c>
      <c r="BI286" s="237">
        <f t="shared" si="98"/>
        <v>0</v>
      </c>
      <c r="BJ286" s="128" t="s">
        <v>78</v>
      </c>
      <c r="BK286" s="237">
        <f t="shared" si="99"/>
        <v>0</v>
      </c>
      <c r="BL286" s="128" t="s">
        <v>382</v>
      </c>
      <c r="BM286" s="128" t="s">
        <v>1126</v>
      </c>
    </row>
    <row r="287" spans="2:65" s="140" customFormat="1" ht="16.5" customHeight="1">
      <c r="B287" s="141"/>
      <c r="C287" s="227" t="s">
        <v>679</v>
      </c>
      <c r="D287" s="227" t="s">
        <v>198</v>
      </c>
      <c r="E287" s="228" t="s">
        <v>2588</v>
      </c>
      <c r="F287" s="229" t="s">
        <v>2589</v>
      </c>
      <c r="G287" s="230" t="s">
        <v>2115</v>
      </c>
      <c r="H287" s="231">
        <v>24</v>
      </c>
      <c r="I287" s="26"/>
      <c r="J287" s="232">
        <f t="shared" si="90"/>
        <v>0</v>
      </c>
      <c r="K287" s="229" t="s">
        <v>5</v>
      </c>
      <c r="L287" s="141"/>
      <c r="M287" s="233" t="s">
        <v>5</v>
      </c>
      <c r="N287" s="234" t="s">
        <v>42</v>
      </c>
      <c r="O287" s="142"/>
      <c r="P287" s="235">
        <f t="shared" si="91"/>
        <v>0</v>
      </c>
      <c r="Q287" s="235">
        <v>0</v>
      </c>
      <c r="R287" s="235">
        <f t="shared" si="92"/>
        <v>0</v>
      </c>
      <c r="S287" s="235">
        <v>0</v>
      </c>
      <c r="T287" s="236">
        <f t="shared" si="93"/>
        <v>0</v>
      </c>
      <c r="AR287" s="128" t="s">
        <v>382</v>
      </c>
      <c r="AT287" s="128" t="s">
        <v>198</v>
      </c>
      <c r="AU287" s="128" t="s">
        <v>78</v>
      </c>
      <c r="AY287" s="128" t="s">
        <v>196</v>
      </c>
      <c r="BE287" s="237">
        <f t="shared" si="94"/>
        <v>0</v>
      </c>
      <c r="BF287" s="237">
        <f t="shared" si="95"/>
        <v>0</v>
      </c>
      <c r="BG287" s="237">
        <f t="shared" si="96"/>
        <v>0</v>
      </c>
      <c r="BH287" s="237">
        <f t="shared" si="97"/>
        <v>0</v>
      </c>
      <c r="BI287" s="237">
        <f t="shared" si="98"/>
        <v>0</v>
      </c>
      <c r="BJ287" s="128" t="s">
        <v>78</v>
      </c>
      <c r="BK287" s="237">
        <f t="shared" si="99"/>
        <v>0</v>
      </c>
      <c r="BL287" s="128" t="s">
        <v>382</v>
      </c>
      <c r="BM287" s="128" t="s">
        <v>1068</v>
      </c>
    </row>
    <row r="288" spans="2:65" s="140" customFormat="1" ht="16.5" customHeight="1">
      <c r="B288" s="141"/>
      <c r="C288" s="227" t="s">
        <v>1013</v>
      </c>
      <c r="D288" s="227" t="s">
        <v>198</v>
      </c>
      <c r="E288" s="228" t="s">
        <v>2590</v>
      </c>
      <c r="F288" s="229" t="s">
        <v>2591</v>
      </c>
      <c r="G288" s="230" t="s">
        <v>2115</v>
      </c>
      <c r="H288" s="231">
        <v>12</v>
      </c>
      <c r="I288" s="26"/>
      <c r="J288" s="232">
        <f t="shared" si="90"/>
        <v>0</v>
      </c>
      <c r="K288" s="229" t="s">
        <v>5</v>
      </c>
      <c r="L288" s="141"/>
      <c r="M288" s="233" t="s">
        <v>5</v>
      </c>
      <c r="N288" s="234" t="s">
        <v>42</v>
      </c>
      <c r="O288" s="142"/>
      <c r="P288" s="235">
        <f t="shared" si="91"/>
        <v>0</v>
      </c>
      <c r="Q288" s="235">
        <v>0</v>
      </c>
      <c r="R288" s="235">
        <f t="shared" si="92"/>
        <v>0</v>
      </c>
      <c r="S288" s="235">
        <v>0</v>
      </c>
      <c r="T288" s="236">
        <f t="shared" si="93"/>
        <v>0</v>
      </c>
      <c r="AR288" s="128" t="s">
        <v>382</v>
      </c>
      <c r="AT288" s="128" t="s">
        <v>198</v>
      </c>
      <c r="AU288" s="128" t="s">
        <v>78</v>
      </c>
      <c r="AY288" s="128" t="s">
        <v>196</v>
      </c>
      <c r="BE288" s="237">
        <f t="shared" si="94"/>
        <v>0</v>
      </c>
      <c r="BF288" s="237">
        <f t="shared" si="95"/>
        <v>0</v>
      </c>
      <c r="BG288" s="237">
        <f t="shared" si="96"/>
        <v>0</v>
      </c>
      <c r="BH288" s="237">
        <f t="shared" si="97"/>
        <v>0</v>
      </c>
      <c r="BI288" s="237">
        <f t="shared" si="98"/>
        <v>0</v>
      </c>
      <c r="BJ288" s="128" t="s">
        <v>78</v>
      </c>
      <c r="BK288" s="237">
        <f t="shared" si="99"/>
        <v>0</v>
      </c>
      <c r="BL288" s="128" t="s">
        <v>382</v>
      </c>
      <c r="BM288" s="128" t="s">
        <v>1074</v>
      </c>
    </row>
    <row r="289" spans="2:65" s="140" customFormat="1" ht="16.5" customHeight="1">
      <c r="B289" s="141"/>
      <c r="C289" s="227" t="s">
        <v>1019</v>
      </c>
      <c r="D289" s="227" t="s">
        <v>198</v>
      </c>
      <c r="E289" s="228" t="s">
        <v>2590</v>
      </c>
      <c r="F289" s="229" t="s">
        <v>2591</v>
      </c>
      <c r="G289" s="230" t="s">
        <v>2115</v>
      </c>
      <c r="H289" s="231">
        <v>2</v>
      </c>
      <c r="I289" s="26"/>
      <c r="J289" s="232">
        <f t="shared" si="90"/>
        <v>0</v>
      </c>
      <c r="K289" s="229" t="s">
        <v>5</v>
      </c>
      <c r="L289" s="141"/>
      <c r="M289" s="233" t="s">
        <v>5</v>
      </c>
      <c r="N289" s="234" t="s">
        <v>42</v>
      </c>
      <c r="O289" s="142"/>
      <c r="P289" s="235">
        <f t="shared" si="91"/>
        <v>0</v>
      </c>
      <c r="Q289" s="235">
        <v>0</v>
      </c>
      <c r="R289" s="235">
        <f t="shared" si="92"/>
        <v>0</v>
      </c>
      <c r="S289" s="235">
        <v>0</v>
      </c>
      <c r="T289" s="236">
        <f t="shared" si="93"/>
        <v>0</v>
      </c>
      <c r="AR289" s="128" t="s">
        <v>382</v>
      </c>
      <c r="AT289" s="128" t="s">
        <v>198</v>
      </c>
      <c r="AU289" s="128" t="s">
        <v>78</v>
      </c>
      <c r="AY289" s="128" t="s">
        <v>196</v>
      </c>
      <c r="BE289" s="237">
        <f t="shared" si="94"/>
        <v>0</v>
      </c>
      <c r="BF289" s="237">
        <f t="shared" si="95"/>
        <v>0</v>
      </c>
      <c r="BG289" s="237">
        <f t="shared" si="96"/>
        <v>0</v>
      </c>
      <c r="BH289" s="237">
        <f t="shared" si="97"/>
        <v>0</v>
      </c>
      <c r="BI289" s="237">
        <f t="shared" si="98"/>
        <v>0</v>
      </c>
      <c r="BJ289" s="128" t="s">
        <v>78</v>
      </c>
      <c r="BK289" s="237">
        <f t="shared" si="99"/>
        <v>0</v>
      </c>
      <c r="BL289" s="128" t="s">
        <v>382</v>
      </c>
      <c r="BM289" s="128" t="s">
        <v>1101</v>
      </c>
    </row>
    <row r="290" spans="2:65" s="140" customFormat="1" ht="16.5" customHeight="1">
      <c r="B290" s="141"/>
      <c r="C290" s="227" t="s">
        <v>1023</v>
      </c>
      <c r="D290" s="227" t="s">
        <v>198</v>
      </c>
      <c r="E290" s="228" t="s">
        <v>2588</v>
      </c>
      <c r="F290" s="229" t="s">
        <v>2589</v>
      </c>
      <c r="G290" s="230" t="s">
        <v>2115</v>
      </c>
      <c r="H290" s="231">
        <v>6</v>
      </c>
      <c r="I290" s="26"/>
      <c r="J290" s="232">
        <f t="shared" si="90"/>
        <v>0</v>
      </c>
      <c r="K290" s="229" t="s">
        <v>5</v>
      </c>
      <c r="L290" s="141"/>
      <c r="M290" s="233" t="s">
        <v>5</v>
      </c>
      <c r="N290" s="234" t="s">
        <v>42</v>
      </c>
      <c r="O290" s="142"/>
      <c r="P290" s="235">
        <f t="shared" si="91"/>
        <v>0</v>
      </c>
      <c r="Q290" s="235">
        <v>0</v>
      </c>
      <c r="R290" s="235">
        <f t="shared" si="92"/>
        <v>0</v>
      </c>
      <c r="S290" s="235">
        <v>0</v>
      </c>
      <c r="T290" s="236">
        <f t="shared" si="93"/>
        <v>0</v>
      </c>
      <c r="AR290" s="128" t="s">
        <v>382</v>
      </c>
      <c r="AT290" s="128" t="s">
        <v>198</v>
      </c>
      <c r="AU290" s="128" t="s">
        <v>78</v>
      </c>
      <c r="AY290" s="128" t="s">
        <v>196</v>
      </c>
      <c r="BE290" s="237">
        <f t="shared" si="94"/>
        <v>0</v>
      </c>
      <c r="BF290" s="237">
        <f t="shared" si="95"/>
        <v>0</v>
      </c>
      <c r="BG290" s="237">
        <f t="shared" si="96"/>
        <v>0</v>
      </c>
      <c r="BH290" s="237">
        <f t="shared" si="97"/>
        <v>0</v>
      </c>
      <c r="BI290" s="237">
        <f t="shared" si="98"/>
        <v>0</v>
      </c>
      <c r="BJ290" s="128" t="s">
        <v>78</v>
      </c>
      <c r="BK290" s="237">
        <f t="shared" si="99"/>
        <v>0</v>
      </c>
      <c r="BL290" s="128" t="s">
        <v>382</v>
      </c>
      <c r="BM290" s="128" t="s">
        <v>1129</v>
      </c>
    </row>
    <row r="291" spans="2:65" s="140" customFormat="1" ht="16.5" customHeight="1">
      <c r="B291" s="141"/>
      <c r="C291" s="227" t="s">
        <v>1026</v>
      </c>
      <c r="D291" s="227" t="s">
        <v>198</v>
      </c>
      <c r="E291" s="228" t="s">
        <v>2590</v>
      </c>
      <c r="F291" s="229" t="s">
        <v>2591</v>
      </c>
      <c r="G291" s="230" t="s">
        <v>2115</v>
      </c>
      <c r="H291" s="231">
        <v>4</v>
      </c>
      <c r="I291" s="26"/>
      <c r="J291" s="232">
        <f t="shared" si="90"/>
        <v>0</v>
      </c>
      <c r="K291" s="229" t="s">
        <v>5</v>
      </c>
      <c r="L291" s="141"/>
      <c r="M291" s="233" t="s">
        <v>5</v>
      </c>
      <c r="N291" s="234" t="s">
        <v>42</v>
      </c>
      <c r="O291" s="142"/>
      <c r="P291" s="235">
        <f t="shared" si="91"/>
        <v>0</v>
      </c>
      <c r="Q291" s="235">
        <v>0</v>
      </c>
      <c r="R291" s="235">
        <f t="shared" si="92"/>
        <v>0</v>
      </c>
      <c r="S291" s="235">
        <v>0</v>
      </c>
      <c r="T291" s="236">
        <f t="shared" si="93"/>
        <v>0</v>
      </c>
      <c r="AR291" s="128" t="s">
        <v>382</v>
      </c>
      <c r="AT291" s="128" t="s">
        <v>198</v>
      </c>
      <c r="AU291" s="128" t="s">
        <v>78</v>
      </c>
      <c r="AY291" s="128" t="s">
        <v>196</v>
      </c>
      <c r="BE291" s="237">
        <f t="shared" si="94"/>
        <v>0</v>
      </c>
      <c r="BF291" s="237">
        <f t="shared" si="95"/>
        <v>0</v>
      </c>
      <c r="BG291" s="237">
        <f t="shared" si="96"/>
        <v>0</v>
      </c>
      <c r="BH291" s="237">
        <f t="shared" si="97"/>
        <v>0</v>
      </c>
      <c r="BI291" s="237">
        <f t="shared" si="98"/>
        <v>0</v>
      </c>
      <c r="BJ291" s="128" t="s">
        <v>78</v>
      </c>
      <c r="BK291" s="237">
        <f t="shared" si="99"/>
        <v>0</v>
      </c>
      <c r="BL291" s="128" t="s">
        <v>382</v>
      </c>
      <c r="BM291" s="128" t="s">
        <v>1670</v>
      </c>
    </row>
    <row r="292" spans="2:65" s="140" customFormat="1" ht="16.5" customHeight="1">
      <c r="B292" s="141"/>
      <c r="C292" s="227" t="s">
        <v>1031</v>
      </c>
      <c r="D292" s="227" t="s">
        <v>198</v>
      </c>
      <c r="E292" s="228" t="s">
        <v>2592</v>
      </c>
      <c r="F292" s="229" t="s">
        <v>2593</v>
      </c>
      <c r="G292" s="230" t="s">
        <v>2115</v>
      </c>
      <c r="H292" s="231">
        <v>2</v>
      </c>
      <c r="I292" s="26"/>
      <c r="J292" s="232">
        <f t="shared" si="90"/>
        <v>0</v>
      </c>
      <c r="K292" s="229" t="s">
        <v>5</v>
      </c>
      <c r="L292" s="141"/>
      <c r="M292" s="233" t="s">
        <v>5</v>
      </c>
      <c r="N292" s="234" t="s">
        <v>42</v>
      </c>
      <c r="O292" s="142"/>
      <c r="P292" s="235">
        <f t="shared" si="91"/>
        <v>0</v>
      </c>
      <c r="Q292" s="235">
        <v>0</v>
      </c>
      <c r="R292" s="235">
        <f t="shared" si="92"/>
        <v>0</v>
      </c>
      <c r="S292" s="235">
        <v>0</v>
      </c>
      <c r="T292" s="236">
        <f t="shared" si="93"/>
        <v>0</v>
      </c>
      <c r="AR292" s="128" t="s">
        <v>382</v>
      </c>
      <c r="AT292" s="128" t="s">
        <v>198</v>
      </c>
      <c r="AU292" s="128" t="s">
        <v>78</v>
      </c>
      <c r="AY292" s="128" t="s">
        <v>196</v>
      </c>
      <c r="BE292" s="237">
        <f t="shared" si="94"/>
        <v>0</v>
      </c>
      <c r="BF292" s="237">
        <f t="shared" si="95"/>
        <v>0</v>
      </c>
      <c r="BG292" s="237">
        <f t="shared" si="96"/>
        <v>0</v>
      </c>
      <c r="BH292" s="237">
        <f t="shared" si="97"/>
        <v>0</v>
      </c>
      <c r="BI292" s="237">
        <f t="shared" si="98"/>
        <v>0</v>
      </c>
      <c r="BJ292" s="128" t="s">
        <v>78</v>
      </c>
      <c r="BK292" s="237">
        <f t="shared" si="99"/>
        <v>0</v>
      </c>
      <c r="BL292" s="128" t="s">
        <v>382</v>
      </c>
      <c r="BM292" s="128" t="s">
        <v>1145</v>
      </c>
    </row>
    <row r="293" spans="2:65" s="140" customFormat="1" ht="16.5" customHeight="1">
      <c r="B293" s="141"/>
      <c r="C293" s="227" t="s">
        <v>1036</v>
      </c>
      <c r="D293" s="227" t="s">
        <v>198</v>
      </c>
      <c r="E293" s="228" t="s">
        <v>2590</v>
      </c>
      <c r="F293" s="229" t="s">
        <v>2591</v>
      </c>
      <c r="G293" s="230" t="s">
        <v>2115</v>
      </c>
      <c r="H293" s="231">
        <v>4</v>
      </c>
      <c r="I293" s="26"/>
      <c r="J293" s="232">
        <f t="shared" si="90"/>
        <v>0</v>
      </c>
      <c r="K293" s="229" t="s">
        <v>5</v>
      </c>
      <c r="L293" s="141"/>
      <c r="M293" s="233" t="s">
        <v>5</v>
      </c>
      <c r="N293" s="234" t="s">
        <v>42</v>
      </c>
      <c r="O293" s="142"/>
      <c r="P293" s="235">
        <f t="shared" si="91"/>
        <v>0</v>
      </c>
      <c r="Q293" s="235">
        <v>0</v>
      </c>
      <c r="R293" s="235">
        <f t="shared" si="92"/>
        <v>0</v>
      </c>
      <c r="S293" s="235">
        <v>0</v>
      </c>
      <c r="T293" s="236">
        <f t="shared" si="93"/>
        <v>0</v>
      </c>
      <c r="AR293" s="128" t="s">
        <v>382</v>
      </c>
      <c r="AT293" s="128" t="s">
        <v>198</v>
      </c>
      <c r="AU293" s="128" t="s">
        <v>78</v>
      </c>
      <c r="AY293" s="128" t="s">
        <v>196</v>
      </c>
      <c r="BE293" s="237">
        <f t="shared" si="94"/>
        <v>0</v>
      </c>
      <c r="BF293" s="237">
        <f t="shared" si="95"/>
        <v>0</v>
      </c>
      <c r="BG293" s="237">
        <f t="shared" si="96"/>
        <v>0</v>
      </c>
      <c r="BH293" s="237">
        <f t="shared" si="97"/>
        <v>0</v>
      </c>
      <c r="BI293" s="237">
        <f t="shared" si="98"/>
        <v>0</v>
      </c>
      <c r="BJ293" s="128" t="s">
        <v>78</v>
      </c>
      <c r="BK293" s="237">
        <f t="shared" si="99"/>
        <v>0</v>
      </c>
      <c r="BL293" s="128" t="s">
        <v>382</v>
      </c>
      <c r="BM293" s="128" t="s">
        <v>1687</v>
      </c>
    </row>
    <row r="294" spans="2:65" s="140" customFormat="1" ht="16.5" customHeight="1">
      <c r="B294" s="141"/>
      <c r="C294" s="227" t="s">
        <v>1040</v>
      </c>
      <c r="D294" s="227" t="s">
        <v>198</v>
      </c>
      <c r="E294" s="228" t="s">
        <v>2588</v>
      </c>
      <c r="F294" s="229" t="s">
        <v>2589</v>
      </c>
      <c r="G294" s="230" t="s">
        <v>2115</v>
      </c>
      <c r="H294" s="231">
        <v>10</v>
      </c>
      <c r="I294" s="26"/>
      <c r="J294" s="232">
        <f t="shared" si="90"/>
        <v>0</v>
      </c>
      <c r="K294" s="229" t="s">
        <v>5</v>
      </c>
      <c r="L294" s="141"/>
      <c r="M294" s="233" t="s">
        <v>5</v>
      </c>
      <c r="N294" s="234" t="s">
        <v>42</v>
      </c>
      <c r="O294" s="142"/>
      <c r="P294" s="235">
        <f t="shared" si="91"/>
        <v>0</v>
      </c>
      <c r="Q294" s="235">
        <v>0</v>
      </c>
      <c r="R294" s="235">
        <f t="shared" si="92"/>
        <v>0</v>
      </c>
      <c r="S294" s="235">
        <v>0</v>
      </c>
      <c r="T294" s="236">
        <f t="shared" si="93"/>
        <v>0</v>
      </c>
      <c r="AR294" s="128" t="s">
        <v>382</v>
      </c>
      <c r="AT294" s="128" t="s">
        <v>198</v>
      </c>
      <c r="AU294" s="128" t="s">
        <v>78</v>
      </c>
      <c r="AY294" s="128" t="s">
        <v>196</v>
      </c>
      <c r="BE294" s="237">
        <f t="shared" si="94"/>
        <v>0</v>
      </c>
      <c r="BF294" s="237">
        <f t="shared" si="95"/>
        <v>0</v>
      </c>
      <c r="BG294" s="237">
        <f t="shared" si="96"/>
        <v>0</v>
      </c>
      <c r="BH294" s="237">
        <f t="shared" si="97"/>
        <v>0</v>
      </c>
      <c r="BI294" s="237">
        <f t="shared" si="98"/>
        <v>0</v>
      </c>
      <c r="BJ294" s="128" t="s">
        <v>78</v>
      </c>
      <c r="BK294" s="237">
        <f t="shared" si="99"/>
        <v>0</v>
      </c>
      <c r="BL294" s="128" t="s">
        <v>382</v>
      </c>
      <c r="BM294" s="128" t="s">
        <v>1695</v>
      </c>
    </row>
    <row r="295" spans="2:65" s="140" customFormat="1" ht="16.5" customHeight="1">
      <c r="B295" s="141"/>
      <c r="C295" s="227" t="s">
        <v>725</v>
      </c>
      <c r="D295" s="227" t="s">
        <v>198</v>
      </c>
      <c r="E295" s="228" t="s">
        <v>2594</v>
      </c>
      <c r="F295" s="229" t="s">
        <v>2595</v>
      </c>
      <c r="G295" s="230" t="s">
        <v>2115</v>
      </c>
      <c r="H295" s="231">
        <v>2</v>
      </c>
      <c r="I295" s="26"/>
      <c r="J295" s="232">
        <f t="shared" si="90"/>
        <v>0</v>
      </c>
      <c r="K295" s="229" t="s">
        <v>5</v>
      </c>
      <c r="L295" s="141"/>
      <c r="M295" s="233" t="s">
        <v>5</v>
      </c>
      <c r="N295" s="234" t="s">
        <v>42</v>
      </c>
      <c r="O295" s="142"/>
      <c r="P295" s="235">
        <f t="shared" si="91"/>
        <v>0</v>
      </c>
      <c r="Q295" s="235">
        <v>0</v>
      </c>
      <c r="R295" s="235">
        <f t="shared" si="92"/>
        <v>0</v>
      </c>
      <c r="S295" s="235">
        <v>0</v>
      </c>
      <c r="T295" s="236">
        <f t="shared" si="93"/>
        <v>0</v>
      </c>
      <c r="AR295" s="128" t="s">
        <v>382</v>
      </c>
      <c r="AT295" s="128" t="s">
        <v>198</v>
      </c>
      <c r="AU295" s="128" t="s">
        <v>78</v>
      </c>
      <c r="AY295" s="128" t="s">
        <v>196</v>
      </c>
      <c r="BE295" s="237">
        <f t="shared" si="94"/>
        <v>0</v>
      </c>
      <c r="BF295" s="237">
        <f t="shared" si="95"/>
        <v>0</v>
      </c>
      <c r="BG295" s="237">
        <f t="shared" si="96"/>
        <v>0</v>
      </c>
      <c r="BH295" s="237">
        <f t="shared" si="97"/>
        <v>0</v>
      </c>
      <c r="BI295" s="237">
        <f t="shared" si="98"/>
        <v>0</v>
      </c>
      <c r="BJ295" s="128" t="s">
        <v>78</v>
      </c>
      <c r="BK295" s="237">
        <f t="shared" si="99"/>
        <v>0</v>
      </c>
      <c r="BL295" s="128" t="s">
        <v>382</v>
      </c>
      <c r="BM295" s="128" t="s">
        <v>1703</v>
      </c>
    </row>
    <row r="296" spans="2:65" s="140" customFormat="1" ht="16.5" customHeight="1">
      <c r="B296" s="141"/>
      <c r="C296" s="227" t="s">
        <v>1048</v>
      </c>
      <c r="D296" s="227" t="s">
        <v>198</v>
      </c>
      <c r="E296" s="228" t="s">
        <v>2596</v>
      </c>
      <c r="F296" s="229" t="s">
        <v>2597</v>
      </c>
      <c r="G296" s="230" t="s">
        <v>2115</v>
      </c>
      <c r="H296" s="231">
        <v>2</v>
      </c>
      <c r="I296" s="26"/>
      <c r="J296" s="232">
        <f t="shared" si="90"/>
        <v>0</v>
      </c>
      <c r="K296" s="229" t="s">
        <v>5</v>
      </c>
      <c r="L296" s="141"/>
      <c r="M296" s="233" t="s">
        <v>5</v>
      </c>
      <c r="N296" s="234" t="s">
        <v>42</v>
      </c>
      <c r="O296" s="142"/>
      <c r="P296" s="235">
        <f t="shared" si="91"/>
        <v>0</v>
      </c>
      <c r="Q296" s="235">
        <v>0</v>
      </c>
      <c r="R296" s="235">
        <f t="shared" si="92"/>
        <v>0</v>
      </c>
      <c r="S296" s="235">
        <v>0</v>
      </c>
      <c r="T296" s="236">
        <f t="shared" si="93"/>
        <v>0</v>
      </c>
      <c r="AR296" s="128" t="s">
        <v>382</v>
      </c>
      <c r="AT296" s="128" t="s">
        <v>198</v>
      </c>
      <c r="AU296" s="128" t="s">
        <v>78</v>
      </c>
      <c r="AY296" s="128" t="s">
        <v>196</v>
      </c>
      <c r="BE296" s="237">
        <f t="shared" si="94"/>
        <v>0</v>
      </c>
      <c r="BF296" s="237">
        <f t="shared" si="95"/>
        <v>0</v>
      </c>
      <c r="BG296" s="237">
        <f t="shared" si="96"/>
        <v>0</v>
      </c>
      <c r="BH296" s="237">
        <f t="shared" si="97"/>
        <v>0</v>
      </c>
      <c r="BI296" s="237">
        <f t="shared" si="98"/>
        <v>0</v>
      </c>
      <c r="BJ296" s="128" t="s">
        <v>78</v>
      </c>
      <c r="BK296" s="237">
        <f t="shared" si="99"/>
        <v>0</v>
      </c>
      <c r="BL296" s="128" t="s">
        <v>382</v>
      </c>
      <c r="BM296" s="128" t="s">
        <v>1151</v>
      </c>
    </row>
    <row r="297" spans="2:65" s="140" customFormat="1" ht="16.5" customHeight="1">
      <c r="B297" s="141"/>
      <c r="C297" s="227" t="s">
        <v>728</v>
      </c>
      <c r="D297" s="227" t="s">
        <v>198</v>
      </c>
      <c r="E297" s="228" t="s">
        <v>2435</v>
      </c>
      <c r="F297" s="229" t="s">
        <v>2436</v>
      </c>
      <c r="G297" s="230" t="s">
        <v>1839</v>
      </c>
      <c r="H297" s="32"/>
      <c r="I297" s="26"/>
      <c r="J297" s="232">
        <f t="shared" si="90"/>
        <v>0</v>
      </c>
      <c r="K297" s="229" t="s">
        <v>5</v>
      </c>
      <c r="L297" s="141"/>
      <c r="M297" s="233" t="s">
        <v>5</v>
      </c>
      <c r="N297" s="234" t="s">
        <v>42</v>
      </c>
      <c r="O297" s="142"/>
      <c r="P297" s="235">
        <f t="shared" si="91"/>
        <v>0</v>
      </c>
      <c r="Q297" s="235">
        <v>0</v>
      </c>
      <c r="R297" s="235">
        <f t="shared" si="92"/>
        <v>0</v>
      </c>
      <c r="S297" s="235">
        <v>0</v>
      </c>
      <c r="T297" s="236">
        <f t="shared" si="93"/>
        <v>0</v>
      </c>
      <c r="AR297" s="128" t="s">
        <v>382</v>
      </c>
      <c r="AT297" s="128" t="s">
        <v>198</v>
      </c>
      <c r="AU297" s="128" t="s">
        <v>78</v>
      </c>
      <c r="AY297" s="128" t="s">
        <v>196</v>
      </c>
      <c r="BE297" s="237">
        <f t="shared" si="94"/>
        <v>0</v>
      </c>
      <c r="BF297" s="237">
        <f t="shared" si="95"/>
        <v>0</v>
      </c>
      <c r="BG297" s="237">
        <f t="shared" si="96"/>
        <v>0</v>
      </c>
      <c r="BH297" s="237">
        <f t="shared" si="97"/>
        <v>0</v>
      </c>
      <c r="BI297" s="237">
        <f t="shared" si="98"/>
        <v>0</v>
      </c>
      <c r="BJ297" s="128" t="s">
        <v>78</v>
      </c>
      <c r="BK297" s="237">
        <f t="shared" si="99"/>
        <v>0</v>
      </c>
      <c r="BL297" s="128" t="s">
        <v>382</v>
      </c>
      <c r="BM297" s="128" t="s">
        <v>2598</v>
      </c>
    </row>
    <row r="298" spans="2:65" s="140" customFormat="1" ht="16.5" customHeight="1">
      <c r="B298" s="141"/>
      <c r="C298" s="227" t="s">
        <v>1060</v>
      </c>
      <c r="D298" s="227" t="s">
        <v>198</v>
      </c>
      <c r="E298" s="228" t="s">
        <v>2438</v>
      </c>
      <c r="F298" s="229" t="s">
        <v>2117</v>
      </c>
      <c r="G298" s="230" t="s">
        <v>1839</v>
      </c>
      <c r="H298" s="32"/>
      <c r="I298" s="26"/>
      <c r="J298" s="232">
        <f t="shared" si="90"/>
        <v>0</v>
      </c>
      <c r="K298" s="229" t="s">
        <v>5</v>
      </c>
      <c r="L298" s="141"/>
      <c r="M298" s="233" t="s">
        <v>5</v>
      </c>
      <c r="N298" s="234" t="s">
        <v>42</v>
      </c>
      <c r="O298" s="142"/>
      <c r="P298" s="235">
        <f t="shared" si="91"/>
        <v>0</v>
      </c>
      <c r="Q298" s="235">
        <v>0</v>
      </c>
      <c r="R298" s="235">
        <f t="shared" si="92"/>
        <v>0</v>
      </c>
      <c r="S298" s="235">
        <v>0</v>
      </c>
      <c r="T298" s="236">
        <f t="shared" si="93"/>
        <v>0</v>
      </c>
      <c r="AR298" s="128" t="s">
        <v>382</v>
      </c>
      <c r="AT298" s="128" t="s">
        <v>198</v>
      </c>
      <c r="AU298" s="128" t="s">
        <v>78</v>
      </c>
      <c r="AY298" s="128" t="s">
        <v>196</v>
      </c>
      <c r="BE298" s="237">
        <f t="shared" si="94"/>
        <v>0</v>
      </c>
      <c r="BF298" s="237">
        <f t="shared" si="95"/>
        <v>0</v>
      </c>
      <c r="BG298" s="237">
        <f t="shared" si="96"/>
        <v>0</v>
      </c>
      <c r="BH298" s="237">
        <f t="shared" si="97"/>
        <v>0</v>
      </c>
      <c r="BI298" s="237">
        <f t="shared" si="98"/>
        <v>0</v>
      </c>
      <c r="BJ298" s="128" t="s">
        <v>78</v>
      </c>
      <c r="BK298" s="237">
        <f t="shared" si="99"/>
        <v>0</v>
      </c>
      <c r="BL298" s="128" t="s">
        <v>382</v>
      </c>
      <c r="BM298" s="128" t="s">
        <v>2599</v>
      </c>
    </row>
    <row r="299" spans="2:63" s="215" customFormat="1" ht="37.35" customHeight="1">
      <c r="B299" s="214"/>
      <c r="D299" s="216" t="s">
        <v>70</v>
      </c>
      <c r="E299" s="217" t="s">
        <v>2600</v>
      </c>
      <c r="F299" s="217" t="s">
        <v>2601</v>
      </c>
      <c r="I299" s="25"/>
      <c r="J299" s="218">
        <f>BK299</f>
        <v>0</v>
      </c>
      <c r="L299" s="214"/>
      <c r="M299" s="219"/>
      <c r="N299" s="220"/>
      <c r="O299" s="220"/>
      <c r="P299" s="221">
        <f>SUM(P300:P302)</f>
        <v>0</v>
      </c>
      <c r="Q299" s="220"/>
      <c r="R299" s="221">
        <f>SUM(R300:R302)</f>
        <v>0</v>
      </c>
      <c r="S299" s="220"/>
      <c r="T299" s="222">
        <f>SUM(T300:T302)</f>
        <v>0</v>
      </c>
      <c r="AR299" s="216" t="s">
        <v>215</v>
      </c>
      <c r="AT299" s="223" t="s">
        <v>70</v>
      </c>
      <c r="AU299" s="223" t="s">
        <v>71</v>
      </c>
      <c r="AY299" s="216" t="s">
        <v>196</v>
      </c>
      <c r="BK299" s="224">
        <f>SUM(BK300:BK302)</f>
        <v>0</v>
      </c>
    </row>
    <row r="300" spans="2:65" s="140" customFormat="1" ht="16.5" customHeight="1">
      <c r="B300" s="141"/>
      <c r="C300" s="227" t="s">
        <v>1077</v>
      </c>
      <c r="D300" s="227" t="s">
        <v>198</v>
      </c>
      <c r="E300" s="228" t="s">
        <v>2602</v>
      </c>
      <c r="F300" s="229" t="s">
        <v>2603</v>
      </c>
      <c r="G300" s="230" t="s">
        <v>916</v>
      </c>
      <c r="H300" s="231">
        <v>1</v>
      </c>
      <c r="I300" s="26"/>
      <c r="J300" s="232">
        <f>ROUND(I300*H300,2)</f>
        <v>0</v>
      </c>
      <c r="K300" s="229" t="s">
        <v>202</v>
      </c>
      <c r="L300" s="141"/>
      <c r="M300" s="233" t="s">
        <v>5</v>
      </c>
      <c r="N300" s="234" t="s">
        <v>42</v>
      </c>
      <c r="O300" s="142"/>
      <c r="P300" s="235">
        <f>O300*H300</f>
        <v>0</v>
      </c>
      <c r="Q300" s="235">
        <v>0</v>
      </c>
      <c r="R300" s="235">
        <f>Q300*H300</f>
        <v>0</v>
      </c>
      <c r="S300" s="235">
        <v>0</v>
      </c>
      <c r="T300" s="236">
        <f>S300*H300</f>
        <v>0</v>
      </c>
      <c r="AR300" s="128" t="s">
        <v>2605</v>
      </c>
      <c r="AT300" s="128" t="s">
        <v>198</v>
      </c>
      <c r="AU300" s="128" t="s">
        <v>78</v>
      </c>
      <c r="AY300" s="128" t="s">
        <v>196</v>
      </c>
      <c r="BE300" s="237">
        <f>IF(N300="základní",J300,0)</f>
        <v>0</v>
      </c>
      <c r="BF300" s="237">
        <f>IF(N300="snížená",J300,0)</f>
        <v>0</v>
      </c>
      <c r="BG300" s="237">
        <f>IF(N300="zákl. přenesená",J300,0)</f>
        <v>0</v>
      </c>
      <c r="BH300" s="237">
        <f>IF(N300="sníž. přenesená",J300,0)</f>
        <v>0</v>
      </c>
      <c r="BI300" s="237">
        <f>IF(N300="nulová",J300,0)</f>
        <v>0</v>
      </c>
      <c r="BJ300" s="128" t="s">
        <v>78</v>
      </c>
      <c r="BK300" s="237">
        <f>ROUND(I300*H300,2)</f>
        <v>0</v>
      </c>
      <c r="BL300" s="128" t="s">
        <v>2605</v>
      </c>
      <c r="BM300" s="128" t="s">
        <v>2606</v>
      </c>
    </row>
    <row r="301" spans="2:65" s="140" customFormat="1" ht="16.5" customHeight="1">
      <c r="B301" s="141"/>
      <c r="C301" s="227" t="s">
        <v>748</v>
      </c>
      <c r="D301" s="227" t="s">
        <v>198</v>
      </c>
      <c r="E301" s="228" t="s">
        <v>2607</v>
      </c>
      <c r="F301" s="229" t="s">
        <v>2608</v>
      </c>
      <c r="G301" s="230" t="s">
        <v>916</v>
      </c>
      <c r="H301" s="231">
        <v>1</v>
      </c>
      <c r="I301" s="26"/>
      <c r="J301" s="232">
        <f>ROUND(I301*H301,2)</f>
        <v>0</v>
      </c>
      <c r="K301" s="229" t="s">
        <v>202</v>
      </c>
      <c r="L301" s="141"/>
      <c r="M301" s="233" t="s">
        <v>5</v>
      </c>
      <c r="N301" s="234" t="s">
        <v>42</v>
      </c>
      <c r="O301" s="142"/>
      <c r="P301" s="235">
        <f>O301*H301</f>
        <v>0</v>
      </c>
      <c r="Q301" s="235">
        <v>0</v>
      </c>
      <c r="R301" s="235">
        <f>Q301*H301</f>
        <v>0</v>
      </c>
      <c r="S301" s="235">
        <v>0</v>
      </c>
      <c r="T301" s="236">
        <f>S301*H301</f>
        <v>0</v>
      </c>
      <c r="AR301" s="128" t="s">
        <v>2605</v>
      </c>
      <c r="AT301" s="128" t="s">
        <v>198</v>
      </c>
      <c r="AU301" s="128" t="s">
        <v>78</v>
      </c>
      <c r="AY301" s="128" t="s">
        <v>196</v>
      </c>
      <c r="BE301" s="237">
        <f>IF(N301="základní",J301,0)</f>
        <v>0</v>
      </c>
      <c r="BF301" s="237">
        <f>IF(N301="snížená",J301,0)</f>
        <v>0</v>
      </c>
      <c r="BG301" s="237">
        <f>IF(N301="zákl. přenesená",J301,0)</f>
        <v>0</v>
      </c>
      <c r="BH301" s="237">
        <f>IF(N301="sníž. přenesená",J301,0)</f>
        <v>0</v>
      </c>
      <c r="BI301" s="237">
        <f>IF(N301="nulová",J301,0)</f>
        <v>0</v>
      </c>
      <c r="BJ301" s="128" t="s">
        <v>78</v>
      </c>
      <c r="BK301" s="237">
        <f>ROUND(I301*H301,2)</f>
        <v>0</v>
      </c>
      <c r="BL301" s="128" t="s">
        <v>2605</v>
      </c>
      <c r="BM301" s="128" t="s">
        <v>2609</v>
      </c>
    </row>
    <row r="302" spans="2:65" s="140" customFormat="1" ht="16.5" customHeight="1">
      <c r="B302" s="141"/>
      <c r="C302" s="227" t="s">
        <v>1091</v>
      </c>
      <c r="D302" s="227" t="s">
        <v>198</v>
      </c>
      <c r="E302" s="228" t="s">
        <v>2610</v>
      </c>
      <c r="F302" s="229" t="s">
        <v>2611</v>
      </c>
      <c r="G302" s="230" t="s">
        <v>916</v>
      </c>
      <c r="H302" s="231">
        <v>1</v>
      </c>
      <c r="I302" s="26"/>
      <c r="J302" s="232">
        <f>ROUND(I302*H302,2)</f>
        <v>0</v>
      </c>
      <c r="K302" s="229" t="s">
        <v>5</v>
      </c>
      <c r="L302" s="141"/>
      <c r="M302" s="233" t="s">
        <v>5</v>
      </c>
      <c r="N302" s="283" t="s">
        <v>42</v>
      </c>
      <c r="O302" s="284"/>
      <c r="P302" s="285">
        <f>O302*H302</f>
        <v>0</v>
      </c>
      <c r="Q302" s="285">
        <v>0</v>
      </c>
      <c r="R302" s="285">
        <f>Q302*H302</f>
        <v>0</v>
      </c>
      <c r="S302" s="285">
        <v>0</v>
      </c>
      <c r="T302" s="286">
        <f>S302*H302</f>
        <v>0</v>
      </c>
      <c r="AR302" s="128" t="s">
        <v>2605</v>
      </c>
      <c r="AT302" s="128" t="s">
        <v>198</v>
      </c>
      <c r="AU302" s="128" t="s">
        <v>78</v>
      </c>
      <c r="AY302" s="128" t="s">
        <v>196</v>
      </c>
      <c r="BE302" s="237">
        <f>IF(N302="základní",J302,0)</f>
        <v>0</v>
      </c>
      <c r="BF302" s="237">
        <f>IF(N302="snížená",J302,0)</f>
        <v>0</v>
      </c>
      <c r="BG302" s="237">
        <f>IF(N302="zákl. přenesená",J302,0)</f>
        <v>0</v>
      </c>
      <c r="BH302" s="237">
        <f>IF(N302="sníž. přenesená",J302,0)</f>
        <v>0</v>
      </c>
      <c r="BI302" s="237">
        <f>IF(N302="nulová",J302,0)</f>
        <v>0</v>
      </c>
      <c r="BJ302" s="128" t="s">
        <v>78</v>
      </c>
      <c r="BK302" s="237">
        <f>ROUND(I302*H302,2)</f>
        <v>0</v>
      </c>
      <c r="BL302" s="128" t="s">
        <v>2605</v>
      </c>
      <c r="BM302" s="128" t="s">
        <v>2612</v>
      </c>
    </row>
    <row r="303" spans="2:12" s="140" customFormat="1" ht="6.95" customHeight="1">
      <c r="B303" s="167"/>
      <c r="C303" s="168"/>
      <c r="D303" s="168"/>
      <c r="E303" s="168"/>
      <c r="F303" s="168"/>
      <c r="G303" s="168"/>
      <c r="H303" s="168"/>
      <c r="I303" s="17"/>
      <c r="J303" s="168"/>
      <c r="K303" s="168"/>
      <c r="L303" s="141"/>
    </row>
  </sheetData>
  <sheetProtection password="CC4E" sheet="1" objects="1" scenarios="1" selectLockedCells="1"/>
  <autoFilter ref="C92:K302"/>
  <mergeCells count="13">
    <mergeCell ref="E85:H85"/>
    <mergeCell ref="G1:H1"/>
    <mergeCell ref="L2:V2"/>
    <mergeCell ref="E49:H49"/>
    <mergeCell ref="E51:H51"/>
    <mergeCell ref="J55:J56"/>
    <mergeCell ref="E81:H81"/>
    <mergeCell ref="E83:H83"/>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4"/>
  <sheetViews>
    <sheetView showGridLines="0" workbookViewId="0" topLeftCell="A1">
      <pane ySplit="1" topLeftCell="A2" activePane="bottomLeft" state="frozen"/>
      <selection pane="bottomLeft" activeCell="I106" sqref="I106"/>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97</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135</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2613</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ROUND(J84,2)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ROUND(SUM(BE84:BE113),2)</f>
        <v>0</v>
      </c>
      <c r="G32" s="142"/>
      <c r="H32" s="142"/>
      <c r="I32" s="15">
        <v>0.21</v>
      </c>
      <c r="J32" s="159">
        <f>ROUND(ROUND((SUM(BE84:BE113)),2)*I32,2)</f>
        <v>0</v>
      </c>
      <c r="K32" s="144"/>
    </row>
    <row r="33" spans="2:11" s="140" customFormat="1" ht="14.45" customHeight="1">
      <c r="B33" s="141"/>
      <c r="C33" s="142"/>
      <c r="D33" s="142"/>
      <c r="E33" s="158" t="s">
        <v>43</v>
      </c>
      <c r="F33" s="159">
        <f>ROUND(SUM(BF84:BF113),2)</f>
        <v>0</v>
      </c>
      <c r="G33" s="142"/>
      <c r="H33" s="142"/>
      <c r="I33" s="15">
        <v>0.15</v>
      </c>
      <c r="J33" s="159">
        <f>ROUND(ROUND((SUM(BF84:BF113)),2)*I33,2)</f>
        <v>0</v>
      </c>
      <c r="K33" s="144"/>
    </row>
    <row r="34" spans="2:11" s="140" customFormat="1" ht="14.45" customHeight="1" hidden="1">
      <c r="B34" s="141"/>
      <c r="C34" s="142"/>
      <c r="D34" s="142"/>
      <c r="E34" s="158" t="s">
        <v>44</v>
      </c>
      <c r="F34" s="159">
        <f>ROUND(SUM(BG84:BG113),2)</f>
        <v>0</v>
      </c>
      <c r="G34" s="142"/>
      <c r="H34" s="142"/>
      <c r="I34" s="15">
        <v>0.21</v>
      </c>
      <c r="J34" s="159">
        <v>0</v>
      </c>
      <c r="K34" s="144"/>
    </row>
    <row r="35" spans="2:11" s="140" customFormat="1" ht="14.45" customHeight="1" hidden="1">
      <c r="B35" s="141"/>
      <c r="C35" s="142"/>
      <c r="D35" s="142"/>
      <c r="E35" s="158" t="s">
        <v>45</v>
      </c>
      <c r="F35" s="159">
        <f>ROUND(SUM(BH84:BH113),2)</f>
        <v>0</v>
      </c>
      <c r="G35" s="142"/>
      <c r="H35" s="142"/>
      <c r="I35" s="15">
        <v>0.15</v>
      </c>
      <c r="J35" s="159">
        <v>0</v>
      </c>
      <c r="K35" s="144"/>
    </row>
    <row r="36" spans="2:11" s="140" customFormat="1" ht="14.45" customHeight="1" hidden="1">
      <c r="B36" s="141"/>
      <c r="C36" s="142"/>
      <c r="D36" s="142"/>
      <c r="E36" s="158" t="s">
        <v>46</v>
      </c>
      <c r="F36" s="159">
        <f>ROUND(SUM(BI84:BI113),2)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135</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SO01-05 - Elektroinstalace - slaboproud</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J84</f>
        <v>0</v>
      </c>
      <c r="K60" s="144"/>
      <c r="AU60" s="128" t="s">
        <v>143</v>
      </c>
    </row>
    <row r="61" spans="2:11" s="184" customFormat="1" ht="24.95" customHeight="1">
      <c r="B61" s="178"/>
      <c r="C61" s="179"/>
      <c r="D61" s="180" t="s">
        <v>2614</v>
      </c>
      <c r="E61" s="181"/>
      <c r="F61" s="181"/>
      <c r="G61" s="181"/>
      <c r="H61" s="181"/>
      <c r="I61" s="20"/>
      <c r="J61" s="182">
        <f>J85</f>
        <v>0</v>
      </c>
      <c r="K61" s="183"/>
    </row>
    <row r="62" spans="2:11" s="184" customFormat="1" ht="24.95" customHeight="1">
      <c r="B62" s="178"/>
      <c r="C62" s="179"/>
      <c r="D62" s="180" t="s">
        <v>2615</v>
      </c>
      <c r="E62" s="181"/>
      <c r="F62" s="181"/>
      <c r="G62" s="181"/>
      <c r="H62" s="181"/>
      <c r="I62" s="20"/>
      <c r="J62" s="182">
        <f>J99</f>
        <v>0</v>
      </c>
      <c r="K62" s="183"/>
    </row>
    <row r="63" spans="2:11" s="140" customFormat="1" ht="21.75" customHeight="1">
      <c r="B63" s="141"/>
      <c r="C63" s="142"/>
      <c r="D63" s="142"/>
      <c r="E63" s="142"/>
      <c r="F63" s="142"/>
      <c r="G63" s="142"/>
      <c r="H63" s="142"/>
      <c r="I63" s="10"/>
      <c r="J63" s="142"/>
      <c r="K63" s="144"/>
    </row>
    <row r="64" spans="2:11" s="140" customFormat="1" ht="6.95" customHeight="1">
      <c r="B64" s="167"/>
      <c r="C64" s="168"/>
      <c r="D64" s="168"/>
      <c r="E64" s="168"/>
      <c r="F64" s="168"/>
      <c r="G64" s="168"/>
      <c r="H64" s="168"/>
      <c r="I64" s="17"/>
      <c r="J64" s="168"/>
      <c r="K64" s="169"/>
    </row>
    <row r="68" spans="2:12" s="140" customFormat="1" ht="6.95" customHeight="1">
      <c r="B68" s="170"/>
      <c r="C68" s="171"/>
      <c r="D68" s="171"/>
      <c r="E68" s="171"/>
      <c r="F68" s="171"/>
      <c r="G68" s="171"/>
      <c r="H68" s="171"/>
      <c r="I68" s="18"/>
      <c r="J68" s="171"/>
      <c r="K68" s="171"/>
      <c r="L68" s="141"/>
    </row>
    <row r="69" spans="2:12" s="140" customFormat="1" ht="36.95" customHeight="1">
      <c r="B69" s="141"/>
      <c r="C69" s="192" t="s">
        <v>180</v>
      </c>
      <c r="I69" s="22"/>
      <c r="L69" s="141"/>
    </row>
    <row r="70" spans="2:12" s="140" customFormat="1" ht="6.95" customHeight="1">
      <c r="B70" s="141"/>
      <c r="I70" s="22"/>
      <c r="L70" s="141"/>
    </row>
    <row r="71" spans="2:12" s="140" customFormat="1" ht="14.45" customHeight="1">
      <c r="B71" s="141"/>
      <c r="C71" s="193" t="s">
        <v>19</v>
      </c>
      <c r="I71" s="22"/>
      <c r="L71" s="141"/>
    </row>
    <row r="72" spans="2:12" s="140" customFormat="1" ht="16.5" customHeight="1">
      <c r="B72" s="141"/>
      <c r="E72" s="194" t="str">
        <f>E7</f>
        <v>Přístavba ZŠ Komenského, Dačice</v>
      </c>
      <c r="F72" s="195"/>
      <c r="G72" s="195"/>
      <c r="H72" s="195"/>
      <c r="I72" s="22"/>
      <c r="L72" s="141"/>
    </row>
    <row r="73" spans="2:12" ht="15">
      <c r="B73" s="132"/>
      <c r="C73" s="193" t="s">
        <v>134</v>
      </c>
      <c r="L73" s="132"/>
    </row>
    <row r="74" spans="2:12" s="140" customFormat="1" ht="16.5" customHeight="1">
      <c r="B74" s="141"/>
      <c r="E74" s="194" t="s">
        <v>135</v>
      </c>
      <c r="F74" s="196"/>
      <c r="G74" s="196"/>
      <c r="H74" s="196"/>
      <c r="I74" s="22"/>
      <c r="L74" s="141"/>
    </row>
    <row r="75" spans="2:12" s="140" customFormat="1" ht="14.45" customHeight="1">
      <c r="B75" s="141"/>
      <c r="C75" s="193" t="s">
        <v>136</v>
      </c>
      <c r="I75" s="22"/>
      <c r="L75" s="141"/>
    </row>
    <row r="76" spans="2:12" s="140" customFormat="1" ht="17.25" customHeight="1">
      <c r="B76" s="141"/>
      <c r="E76" s="197" t="str">
        <f>E11</f>
        <v>SO01-05 - Elektroinstalace - slaboproud</v>
      </c>
      <c r="F76" s="196"/>
      <c r="G76" s="196"/>
      <c r="H76" s="196"/>
      <c r="I76" s="22"/>
      <c r="L76" s="141"/>
    </row>
    <row r="77" spans="2:12" s="140" customFormat="1" ht="6.95" customHeight="1">
      <c r="B77" s="141"/>
      <c r="I77" s="22"/>
      <c r="L77" s="141"/>
    </row>
    <row r="78" spans="2:12" s="140" customFormat="1" ht="18" customHeight="1">
      <c r="B78" s="141"/>
      <c r="C78" s="193" t="s">
        <v>23</v>
      </c>
      <c r="F78" s="198" t="str">
        <f>F14</f>
        <v xml:space="preserve"> </v>
      </c>
      <c r="I78" s="23" t="s">
        <v>25</v>
      </c>
      <c r="J78" s="199">
        <f>IF(J14="","",J14)</f>
        <v>43418</v>
      </c>
      <c r="L78" s="141"/>
    </row>
    <row r="79" spans="2:12" s="140" customFormat="1" ht="6.95" customHeight="1">
      <c r="B79" s="141"/>
      <c r="I79" s="22"/>
      <c r="L79" s="141"/>
    </row>
    <row r="80" spans="2:12" s="140" customFormat="1" ht="15">
      <c r="B80" s="141"/>
      <c r="C80" s="193" t="s">
        <v>26</v>
      </c>
      <c r="F80" s="198" t="str">
        <f>E17</f>
        <v>Město Dačice</v>
      </c>
      <c r="I80" s="23" t="s">
        <v>32</v>
      </c>
      <c r="J80" s="198" t="str">
        <f>E23</f>
        <v>f-plan, spol. s r.o.</v>
      </c>
      <c r="L80" s="141"/>
    </row>
    <row r="81" spans="2:12" s="140" customFormat="1" ht="14.45" customHeight="1">
      <c r="B81" s="141"/>
      <c r="C81" s="193" t="s">
        <v>30</v>
      </c>
      <c r="F81" s="198" t="str">
        <f>IF(E20="","",E20)</f>
        <v/>
      </c>
      <c r="I81" s="22"/>
      <c r="L81" s="141"/>
    </row>
    <row r="82" spans="2:12" s="140" customFormat="1" ht="10.35" customHeight="1">
      <c r="B82" s="141"/>
      <c r="I82" s="22"/>
      <c r="L82" s="141"/>
    </row>
    <row r="83" spans="2:20" s="207" customFormat="1" ht="29.25" customHeight="1">
      <c r="B83" s="200"/>
      <c r="C83" s="201" t="s">
        <v>181</v>
      </c>
      <c r="D83" s="202" t="s">
        <v>56</v>
      </c>
      <c r="E83" s="202" t="s">
        <v>52</v>
      </c>
      <c r="F83" s="202" t="s">
        <v>182</v>
      </c>
      <c r="G83" s="202" t="s">
        <v>183</v>
      </c>
      <c r="H83" s="202" t="s">
        <v>184</v>
      </c>
      <c r="I83" s="24" t="s">
        <v>185</v>
      </c>
      <c r="J83" s="202" t="s">
        <v>141</v>
      </c>
      <c r="K83" s="203" t="s">
        <v>186</v>
      </c>
      <c r="L83" s="200"/>
      <c r="M83" s="204" t="s">
        <v>187</v>
      </c>
      <c r="N83" s="205" t="s">
        <v>41</v>
      </c>
      <c r="O83" s="205" t="s">
        <v>188</v>
      </c>
      <c r="P83" s="205" t="s">
        <v>189</v>
      </c>
      <c r="Q83" s="205" t="s">
        <v>190</v>
      </c>
      <c r="R83" s="205" t="s">
        <v>191</v>
      </c>
      <c r="S83" s="205" t="s">
        <v>192</v>
      </c>
      <c r="T83" s="206" t="s">
        <v>193</v>
      </c>
    </row>
    <row r="84" spans="2:63" s="140" customFormat="1" ht="29.25" customHeight="1">
      <c r="B84" s="141"/>
      <c r="C84" s="208" t="s">
        <v>142</v>
      </c>
      <c r="I84" s="22"/>
      <c r="J84" s="209">
        <f>BK84</f>
        <v>0</v>
      </c>
      <c r="L84" s="141"/>
      <c r="M84" s="210"/>
      <c r="N84" s="153"/>
      <c r="O84" s="153"/>
      <c r="P84" s="211">
        <f>P85+P99</f>
        <v>0</v>
      </c>
      <c r="Q84" s="153"/>
      <c r="R84" s="211">
        <f>R85+R99</f>
        <v>0</v>
      </c>
      <c r="S84" s="153"/>
      <c r="T84" s="212">
        <f>T85+T99</f>
        <v>0</v>
      </c>
      <c r="AT84" s="128" t="s">
        <v>70</v>
      </c>
      <c r="AU84" s="128" t="s">
        <v>143</v>
      </c>
      <c r="BK84" s="213">
        <f>BK85+BK99</f>
        <v>0</v>
      </c>
    </row>
    <row r="85" spans="2:63" s="215" customFormat="1" ht="37.35" customHeight="1">
      <c r="B85" s="214"/>
      <c r="D85" s="216" t="s">
        <v>70</v>
      </c>
      <c r="E85" s="217" t="s">
        <v>2253</v>
      </c>
      <c r="F85" s="217" t="s">
        <v>2616</v>
      </c>
      <c r="I85" s="25"/>
      <c r="J85" s="218">
        <f>BK85</f>
        <v>0</v>
      </c>
      <c r="L85" s="214"/>
      <c r="M85" s="219"/>
      <c r="N85" s="220"/>
      <c r="O85" s="220"/>
      <c r="P85" s="221">
        <f>SUM(P86:P98)</f>
        <v>0</v>
      </c>
      <c r="Q85" s="220"/>
      <c r="R85" s="221">
        <f>SUM(R86:R98)</f>
        <v>0</v>
      </c>
      <c r="S85" s="220"/>
      <c r="T85" s="222">
        <f>SUM(T86:T98)</f>
        <v>0</v>
      </c>
      <c r="AR85" s="216" t="s">
        <v>215</v>
      </c>
      <c r="AT85" s="223" t="s">
        <v>70</v>
      </c>
      <c r="AU85" s="223" t="s">
        <v>71</v>
      </c>
      <c r="AY85" s="216" t="s">
        <v>196</v>
      </c>
      <c r="BK85" s="224">
        <f>SUM(BK86:BK98)</f>
        <v>0</v>
      </c>
    </row>
    <row r="86" spans="2:65" s="140" customFormat="1" ht="16.5" customHeight="1">
      <c r="B86" s="141"/>
      <c r="C86" s="227"/>
      <c r="D86" s="227"/>
      <c r="E86" s="228" t="s">
        <v>2617</v>
      </c>
      <c r="F86" s="229" t="s">
        <v>2618</v>
      </c>
      <c r="G86" s="230" t="s">
        <v>5</v>
      </c>
      <c r="H86" s="231"/>
      <c r="I86" s="384"/>
      <c r="J86" s="232"/>
      <c r="K86" s="229" t="s">
        <v>5</v>
      </c>
      <c r="L86" s="141"/>
      <c r="M86" s="233" t="s">
        <v>5</v>
      </c>
      <c r="N86" s="234" t="s">
        <v>42</v>
      </c>
      <c r="O86" s="142"/>
      <c r="P86" s="235">
        <f>O86*H86</f>
        <v>0</v>
      </c>
      <c r="Q86" s="235">
        <v>0</v>
      </c>
      <c r="R86" s="235">
        <f>Q86*H86</f>
        <v>0</v>
      </c>
      <c r="S86" s="235">
        <v>0</v>
      </c>
      <c r="T86" s="236">
        <f>S86*H86</f>
        <v>0</v>
      </c>
      <c r="AR86" s="128" t="s">
        <v>382</v>
      </c>
      <c r="AT86" s="128" t="s">
        <v>198</v>
      </c>
      <c r="AU86" s="128" t="s">
        <v>78</v>
      </c>
      <c r="AY86" s="128" t="s">
        <v>196</v>
      </c>
      <c r="BE86" s="237">
        <f>IF(N86="základní",J86,0)</f>
        <v>0</v>
      </c>
      <c r="BF86" s="237">
        <f>IF(N86="snížená",J86,0)</f>
        <v>0</v>
      </c>
      <c r="BG86" s="237">
        <f>IF(N86="zákl. přenesená",J86,0)</f>
        <v>0</v>
      </c>
      <c r="BH86" s="237">
        <f>IF(N86="sníž. přenesená",J86,0)</f>
        <v>0</v>
      </c>
      <c r="BI86" s="237">
        <f>IF(N86="nulová",J86,0)</f>
        <v>0</v>
      </c>
      <c r="BJ86" s="128" t="s">
        <v>78</v>
      </c>
      <c r="BK86" s="237">
        <f>ROUND(I86*H86,2)</f>
        <v>0</v>
      </c>
      <c r="BL86" s="128" t="s">
        <v>382</v>
      </c>
      <c r="BM86" s="128" t="s">
        <v>2619</v>
      </c>
    </row>
    <row r="87" spans="2:51" s="243" customFormat="1" ht="13.5">
      <c r="B87" s="242"/>
      <c r="D87" s="238" t="s">
        <v>206</v>
      </c>
      <c r="E87" s="244" t="s">
        <v>5</v>
      </c>
      <c r="F87" s="245" t="s">
        <v>2620</v>
      </c>
      <c r="H87" s="244" t="s">
        <v>5</v>
      </c>
      <c r="I87" s="27"/>
      <c r="L87" s="242"/>
      <c r="M87" s="246"/>
      <c r="N87" s="247"/>
      <c r="O87" s="247"/>
      <c r="P87" s="247"/>
      <c r="Q87" s="247"/>
      <c r="R87" s="247"/>
      <c r="S87" s="247"/>
      <c r="T87" s="248"/>
      <c r="AT87" s="244" t="s">
        <v>206</v>
      </c>
      <c r="AU87" s="244" t="s">
        <v>78</v>
      </c>
      <c r="AV87" s="243" t="s">
        <v>78</v>
      </c>
      <c r="AW87" s="243" t="s">
        <v>34</v>
      </c>
      <c r="AX87" s="243" t="s">
        <v>71</v>
      </c>
      <c r="AY87" s="244" t="s">
        <v>196</v>
      </c>
    </row>
    <row r="88" spans="2:51" s="243" customFormat="1" ht="13.5">
      <c r="B88" s="242"/>
      <c r="D88" s="238" t="s">
        <v>206</v>
      </c>
      <c r="E88" s="244" t="s">
        <v>5</v>
      </c>
      <c r="F88" s="245" t="s">
        <v>2621</v>
      </c>
      <c r="H88" s="244" t="s">
        <v>5</v>
      </c>
      <c r="I88" s="27"/>
      <c r="L88" s="242"/>
      <c r="M88" s="246"/>
      <c r="N88" s="247"/>
      <c r="O88" s="247"/>
      <c r="P88" s="247"/>
      <c r="Q88" s="247"/>
      <c r="R88" s="247"/>
      <c r="S88" s="247"/>
      <c r="T88" s="248"/>
      <c r="AT88" s="244" t="s">
        <v>206</v>
      </c>
      <c r="AU88" s="244" t="s">
        <v>78</v>
      </c>
      <c r="AV88" s="243" t="s">
        <v>78</v>
      </c>
      <c r="AW88" s="243" t="s">
        <v>34</v>
      </c>
      <c r="AX88" s="243" t="s">
        <v>71</v>
      </c>
      <c r="AY88" s="244" t="s">
        <v>196</v>
      </c>
    </row>
    <row r="89" spans="2:51" s="250" customFormat="1" ht="13.5">
      <c r="B89" s="249"/>
      <c r="D89" s="238" t="s">
        <v>206</v>
      </c>
      <c r="E89" s="251" t="s">
        <v>5</v>
      </c>
      <c r="F89" s="252" t="s">
        <v>71</v>
      </c>
      <c r="H89" s="253">
        <v>0</v>
      </c>
      <c r="I89" s="28"/>
      <c r="L89" s="249"/>
      <c r="M89" s="254"/>
      <c r="N89" s="255"/>
      <c r="O89" s="255"/>
      <c r="P89" s="255"/>
      <c r="Q89" s="255"/>
      <c r="R89" s="255"/>
      <c r="S89" s="255"/>
      <c r="T89" s="256"/>
      <c r="AT89" s="251" t="s">
        <v>206</v>
      </c>
      <c r="AU89" s="251" t="s">
        <v>78</v>
      </c>
      <c r="AV89" s="250" t="s">
        <v>80</v>
      </c>
      <c r="AW89" s="250" t="s">
        <v>34</v>
      </c>
      <c r="AX89" s="250" t="s">
        <v>78</v>
      </c>
      <c r="AY89" s="251" t="s">
        <v>196</v>
      </c>
    </row>
    <row r="90" spans="2:65" s="140" customFormat="1" ht="16.5" customHeight="1">
      <c r="B90" s="141"/>
      <c r="C90" s="227">
        <v>1</v>
      </c>
      <c r="D90" s="227" t="s">
        <v>198</v>
      </c>
      <c r="E90" s="228" t="s">
        <v>2622</v>
      </c>
      <c r="F90" s="229" t="s">
        <v>2623</v>
      </c>
      <c r="G90" s="230" t="s">
        <v>2115</v>
      </c>
      <c r="H90" s="231">
        <v>1</v>
      </c>
      <c r="I90" s="26"/>
      <c r="J90" s="232">
        <f aca="true" t="shared" si="0" ref="J90:J97">ROUND(I90*H90,2)</f>
        <v>0</v>
      </c>
      <c r="K90" s="229" t="s">
        <v>5</v>
      </c>
      <c r="L90" s="141"/>
      <c r="M90" s="233" t="s">
        <v>5</v>
      </c>
      <c r="N90" s="234" t="s">
        <v>42</v>
      </c>
      <c r="O90" s="142"/>
      <c r="P90" s="235">
        <f aca="true" t="shared" si="1" ref="P90:P97">O90*H90</f>
        <v>0</v>
      </c>
      <c r="Q90" s="235">
        <v>0</v>
      </c>
      <c r="R90" s="235">
        <f aca="true" t="shared" si="2" ref="R90:R97">Q90*H90</f>
        <v>0</v>
      </c>
      <c r="S90" s="235">
        <v>0</v>
      </c>
      <c r="T90" s="236">
        <f aca="true" t="shared" si="3" ref="T90:T97">S90*H90</f>
        <v>0</v>
      </c>
      <c r="AR90" s="128" t="s">
        <v>382</v>
      </c>
      <c r="AT90" s="128" t="s">
        <v>198</v>
      </c>
      <c r="AU90" s="128" t="s">
        <v>78</v>
      </c>
      <c r="AY90" s="128" t="s">
        <v>196</v>
      </c>
      <c r="BE90" s="237">
        <f aca="true" t="shared" si="4" ref="BE90:BE97">IF(N90="základní",J90,0)</f>
        <v>0</v>
      </c>
      <c r="BF90" s="237">
        <f aca="true" t="shared" si="5" ref="BF90:BF97">IF(N90="snížená",J90,0)</f>
        <v>0</v>
      </c>
      <c r="BG90" s="237">
        <f aca="true" t="shared" si="6" ref="BG90:BG97">IF(N90="zákl. přenesená",J90,0)</f>
        <v>0</v>
      </c>
      <c r="BH90" s="237">
        <f aca="true" t="shared" si="7" ref="BH90:BH97">IF(N90="sníž. přenesená",J90,0)</f>
        <v>0</v>
      </c>
      <c r="BI90" s="237">
        <f aca="true" t="shared" si="8" ref="BI90:BI97">IF(N90="nulová",J90,0)</f>
        <v>0</v>
      </c>
      <c r="BJ90" s="128" t="s">
        <v>78</v>
      </c>
      <c r="BK90" s="237">
        <f aca="true" t="shared" si="9" ref="BK90:BK97">ROUND(I90*H90,2)</f>
        <v>0</v>
      </c>
      <c r="BL90" s="128" t="s">
        <v>382</v>
      </c>
      <c r="BM90" s="128" t="s">
        <v>80</v>
      </c>
    </row>
    <row r="91" spans="2:65" s="140" customFormat="1" ht="16.5" customHeight="1">
      <c r="B91" s="141"/>
      <c r="C91" s="227">
        <v>2</v>
      </c>
      <c r="D91" s="227" t="s">
        <v>198</v>
      </c>
      <c r="E91" s="228" t="s">
        <v>2624</v>
      </c>
      <c r="F91" s="229" t="s">
        <v>2625</v>
      </c>
      <c r="G91" s="230" t="s">
        <v>2115</v>
      </c>
      <c r="H91" s="231">
        <v>1</v>
      </c>
      <c r="I91" s="26"/>
      <c r="J91" s="232">
        <f t="shared" si="0"/>
        <v>0</v>
      </c>
      <c r="K91" s="229" t="s">
        <v>5</v>
      </c>
      <c r="L91" s="141"/>
      <c r="M91" s="233" t="s">
        <v>5</v>
      </c>
      <c r="N91" s="234" t="s">
        <v>42</v>
      </c>
      <c r="O91" s="142"/>
      <c r="P91" s="235">
        <f t="shared" si="1"/>
        <v>0</v>
      </c>
      <c r="Q91" s="235">
        <v>0</v>
      </c>
      <c r="R91" s="235">
        <f t="shared" si="2"/>
        <v>0</v>
      </c>
      <c r="S91" s="235">
        <v>0</v>
      </c>
      <c r="T91" s="236">
        <f t="shared" si="3"/>
        <v>0</v>
      </c>
      <c r="AR91" s="128" t="s">
        <v>382</v>
      </c>
      <c r="AT91" s="128" t="s">
        <v>198</v>
      </c>
      <c r="AU91" s="128" t="s">
        <v>78</v>
      </c>
      <c r="AY91" s="128" t="s">
        <v>196</v>
      </c>
      <c r="BE91" s="237">
        <f t="shared" si="4"/>
        <v>0</v>
      </c>
      <c r="BF91" s="237">
        <f t="shared" si="5"/>
        <v>0</v>
      </c>
      <c r="BG91" s="237">
        <f t="shared" si="6"/>
        <v>0</v>
      </c>
      <c r="BH91" s="237">
        <f t="shared" si="7"/>
        <v>0</v>
      </c>
      <c r="BI91" s="237">
        <f t="shared" si="8"/>
        <v>0</v>
      </c>
      <c r="BJ91" s="128" t="s">
        <v>78</v>
      </c>
      <c r="BK91" s="237">
        <f t="shared" si="9"/>
        <v>0</v>
      </c>
      <c r="BL91" s="128" t="s">
        <v>382</v>
      </c>
      <c r="BM91" s="128" t="s">
        <v>203</v>
      </c>
    </row>
    <row r="92" spans="2:65" s="140" customFormat="1" ht="16.5" customHeight="1">
      <c r="B92" s="141"/>
      <c r="C92" s="227">
        <v>3</v>
      </c>
      <c r="D92" s="227" t="s">
        <v>198</v>
      </c>
      <c r="E92" s="228" t="s">
        <v>2626</v>
      </c>
      <c r="F92" s="229" t="s">
        <v>2627</v>
      </c>
      <c r="G92" s="230" t="s">
        <v>2115</v>
      </c>
      <c r="H92" s="231">
        <v>4</v>
      </c>
      <c r="I92" s="26"/>
      <c r="J92" s="232">
        <f t="shared" si="0"/>
        <v>0</v>
      </c>
      <c r="K92" s="229" t="s">
        <v>5</v>
      </c>
      <c r="L92" s="141"/>
      <c r="M92" s="233" t="s">
        <v>5</v>
      </c>
      <c r="N92" s="234" t="s">
        <v>42</v>
      </c>
      <c r="O92" s="142"/>
      <c r="P92" s="235">
        <f t="shared" si="1"/>
        <v>0</v>
      </c>
      <c r="Q92" s="235">
        <v>0</v>
      </c>
      <c r="R92" s="235">
        <f t="shared" si="2"/>
        <v>0</v>
      </c>
      <c r="S92" s="235">
        <v>0</v>
      </c>
      <c r="T92" s="236">
        <f t="shared" si="3"/>
        <v>0</v>
      </c>
      <c r="AR92" s="128" t="s">
        <v>382</v>
      </c>
      <c r="AT92" s="128" t="s">
        <v>198</v>
      </c>
      <c r="AU92" s="128" t="s">
        <v>78</v>
      </c>
      <c r="AY92" s="128" t="s">
        <v>196</v>
      </c>
      <c r="BE92" s="237">
        <f t="shared" si="4"/>
        <v>0</v>
      </c>
      <c r="BF92" s="237">
        <f t="shared" si="5"/>
        <v>0</v>
      </c>
      <c r="BG92" s="237">
        <f t="shared" si="6"/>
        <v>0</v>
      </c>
      <c r="BH92" s="237">
        <f t="shared" si="7"/>
        <v>0</v>
      </c>
      <c r="BI92" s="237">
        <f t="shared" si="8"/>
        <v>0</v>
      </c>
      <c r="BJ92" s="128" t="s">
        <v>78</v>
      </c>
      <c r="BK92" s="237">
        <f t="shared" si="9"/>
        <v>0</v>
      </c>
      <c r="BL92" s="128" t="s">
        <v>382</v>
      </c>
      <c r="BM92" s="128" t="s">
        <v>221</v>
      </c>
    </row>
    <row r="93" spans="2:65" s="140" customFormat="1" ht="16.5" customHeight="1">
      <c r="B93" s="141"/>
      <c r="C93" s="227">
        <v>4</v>
      </c>
      <c r="D93" s="227" t="s">
        <v>198</v>
      </c>
      <c r="E93" s="228" t="s">
        <v>2628</v>
      </c>
      <c r="F93" s="229" t="s">
        <v>2629</v>
      </c>
      <c r="G93" s="230" t="s">
        <v>2115</v>
      </c>
      <c r="H93" s="231">
        <v>2</v>
      </c>
      <c r="I93" s="26"/>
      <c r="J93" s="232">
        <f t="shared" si="0"/>
        <v>0</v>
      </c>
      <c r="K93" s="229" t="s">
        <v>5</v>
      </c>
      <c r="L93" s="141"/>
      <c r="M93" s="233" t="s">
        <v>5</v>
      </c>
      <c r="N93" s="234" t="s">
        <v>42</v>
      </c>
      <c r="O93" s="142"/>
      <c r="P93" s="235">
        <f t="shared" si="1"/>
        <v>0</v>
      </c>
      <c r="Q93" s="235">
        <v>0</v>
      </c>
      <c r="R93" s="235">
        <f t="shared" si="2"/>
        <v>0</v>
      </c>
      <c r="S93" s="235">
        <v>0</v>
      </c>
      <c r="T93" s="236">
        <f t="shared" si="3"/>
        <v>0</v>
      </c>
      <c r="AR93" s="128" t="s">
        <v>382</v>
      </c>
      <c r="AT93" s="128" t="s">
        <v>198</v>
      </c>
      <c r="AU93" s="128" t="s">
        <v>78</v>
      </c>
      <c r="AY93" s="128" t="s">
        <v>196</v>
      </c>
      <c r="BE93" s="237">
        <f t="shared" si="4"/>
        <v>0</v>
      </c>
      <c r="BF93" s="237">
        <f t="shared" si="5"/>
        <v>0</v>
      </c>
      <c r="BG93" s="237">
        <f t="shared" si="6"/>
        <v>0</v>
      </c>
      <c r="BH93" s="237">
        <f t="shared" si="7"/>
        <v>0</v>
      </c>
      <c r="BI93" s="237">
        <f t="shared" si="8"/>
        <v>0</v>
      </c>
      <c r="BJ93" s="128" t="s">
        <v>78</v>
      </c>
      <c r="BK93" s="237">
        <f t="shared" si="9"/>
        <v>0</v>
      </c>
      <c r="BL93" s="128" t="s">
        <v>382</v>
      </c>
      <c r="BM93" s="128" t="s">
        <v>230</v>
      </c>
    </row>
    <row r="94" spans="2:65" s="140" customFormat="1" ht="16.5" customHeight="1">
      <c r="B94" s="141"/>
      <c r="C94" s="227">
        <v>5</v>
      </c>
      <c r="D94" s="227" t="s">
        <v>198</v>
      </c>
      <c r="E94" s="228" t="s">
        <v>2630</v>
      </c>
      <c r="F94" s="229" t="s">
        <v>2631</v>
      </c>
      <c r="G94" s="230" t="s">
        <v>2115</v>
      </c>
      <c r="H94" s="231">
        <v>1</v>
      </c>
      <c r="I94" s="26"/>
      <c r="J94" s="232">
        <f t="shared" si="0"/>
        <v>0</v>
      </c>
      <c r="K94" s="229" t="s">
        <v>5</v>
      </c>
      <c r="L94" s="141"/>
      <c r="M94" s="233" t="s">
        <v>5</v>
      </c>
      <c r="N94" s="234" t="s">
        <v>42</v>
      </c>
      <c r="O94" s="142"/>
      <c r="P94" s="235">
        <f t="shared" si="1"/>
        <v>0</v>
      </c>
      <c r="Q94" s="235">
        <v>0</v>
      </c>
      <c r="R94" s="235">
        <f t="shared" si="2"/>
        <v>0</v>
      </c>
      <c r="S94" s="235">
        <v>0</v>
      </c>
      <c r="T94" s="236">
        <f t="shared" si="3"/>
        <v>0</v>
      </c>
      <c r="AR94" s="128" t="s">
        <v>382</v>
      </c>
      <c r="AT94" s="128" t="s">
        <v>198</v>
      </c>
      <c r="AU94" s="128" t="s">
        <v>78</v>
      </c>
      <c r="AY94" s="128" t="s">
        <v>196</v>
      </c>
      <c r="BE94" s="237">
        <f t="shared" si="4"/>
        <v>0</v>
      </c>
      <c r="BF94" s="237">
        <f t="shared" si="5"/>
        <v>0</v>
      </c>
      <c r="BG94" s="237">
        <f t="shared" si="6"/>
        <v>0</v>
      </c>
      <c r="BH94" s="237">
        <f t="shared" si="7"/>
        <v>0</v>
      </c>
      <c r="BI94" s="237">
        <f t="shared" si="8"/>
        <v>0</v>
      </c>
      <c r="BJ94" s="128" t="s">
        <v>78</v>
      </c>
      <c r="BK94" s="237">
        <f t="shared" si="9"/>
        <v>0</v>
      </c>
      <c r="BL94" s="128" t="s">
        <v>382</v>
      </c>
      <c r="BM94" s="128" t="s">
        <v>238</v>
      </c>
    </row>
    <row r="95" spans="2:65" s="140" customFormat="1" ht="16.5" customHeight="1">
      <c r="B95" s="141"/>
      <c r="C95" s="227">
        <v>6</v>
      </c>
      <c r="D95" s="227" t="s">
        <v>198</v>
      </c>
      <c r="E95" s="228" t="s">
        <v>2632</v>
      </c>
      <c r="F95" s="229" t="s">
        <v>2633</v>
      </c>
      <c r="G95" s="230" t="s">
        <v>2115</v>
      </c>
      <c r="H95" s="231">
        <v>22</v>
      </c>
      <c r="I95" s="26"/>
      <c r="J95" s="232">
        <f t="shared" si="0"/>
        <v>0</v>
      </c>
      <c r="K95" s="229" t="s">
        <v>5</v>
      </c>
      <c r="L95" s="141"/>
      <c r="M95" s="233" t="s">
        <v>5</v>
      </c>
      <c r="N95" s="234" t="s">
        <v>42</v>
      </c>
      <c r="O95" s="142"/>
      <c r="P95" s="235">
        <f t="shared" si="1"/>
        <v>0</v>
      </c>
      <c r="Q95" s="235">
        <v>0</v>
      </c>
      <c r="R95" s="235">
        <f t="shared" si="2"/>
        <v>0</v>
      </c>
      <c r="S95" s="235">
        <v>0</v>
      </c>
      <c r="T95" s="236">
        <f t="shared" si="3"/>
        <v>0</v>
      </c>
      <c r="AR95" s="128" t="s">
        <v>382</v>
      </c>
      <c r="AT95" s="128" t="s">
        <v>198</v>
      </c>
      <c r="AU95" s="128" t="s">
        <v>78</v>
      </c>
      <c r="AY95" s="128" t="s">
        <v>196</v>
      </c>
      <c r="BE95" s="237">
        <f t="shared" si="4"/>
        <v>0</v>
      </c>
      <c r="BF95" s="237">
        <f t="shared" si="5"/>
        <v>0</v>
      </c>
      <c r="BG95" s="237">
        <f t="shared" si="6"/>
        <v>0</v>
      </c>
      <c r="BH95" s="237">
        <f t="shared" si="7"/>
        <v>0</v>
      </c>
      <c r="BI95" s="237">
        <f t="shared" si="8"/>
        <v>0</v>
      </c>
      <c r="BJ95" s="128" t="s">
        <v>78</v>
      </c>
      <c r="BK95" s="237">
        <f t="shared" si="9"/>
        <v>0</v>
      </c>
      <c r="BL95" s="128" t="s">
        <v>382</v>
      </c>
      <c r="BM95" s="128" t="s">
        <v>248</v>
      </c>
    </row>
    <row r="96" spans="2:65" s="140" customFormat="1" ht="16.5" customHeight="1">
      <c r="B96" s="141"/>
      <c r="C96" s="227">
        <v>7</v>
      </c>
      <c r="D96" s="227" t="s">
        <v>198</v>
      </c>
      <c r="E96" s="228" t="s">
        <v>2634</v>
      </c>
      <c r="F96" s="229" t="s">
        <v>2635</v>
      </c>
      <c r="G96" s="230" t="s">
        <v>2115</v>
      </c>
      <c r="H96" s="231">
        <v>1</v>
      </c>
      <c r="I96" s="26"/>
      <c r="J96" s="232">
        <f t="shared" si="0"/>
        <v>0</v>
      </c>
      <c r="K96" s="229" t="s">
        <v>5</v>
      </c>
      <c r="L96" s="141"/>
      <c r="M96" s="233" t="s">
        <v>5</v>
      </c>
      <c r="N96" s="234" t="s">
        <v>42</v>
      </c>
      <c r="O96" s="142"/>
      <c r="P96" s="235">
        <f t="shared" si="1"/>
        <v>0</v>
      </c>
      <c r="Q96" s="235">
        <v>0</v>
      </c>
      <c r="R96" s="235">
        <f t="shared" si="2"/>
        <v>0</v>
      </c>
      <c r="S96" s="235">
        <v>0</v>
      </c>
      <c r="T96" s="236">
        <f t="shared" si="3"/>
        <v>0</v>
      </c>
      <c r="AR96" s="128" t="s">
        <v>382</v>
      </c>
      <c r="AT96" s="128" t="s">
        <v>198</v>
      </c>
      <c r="AU96" s="128" t="s">
        <v>78</v>
      </c>
      <c r="AY96" s="128" t="s">
        <v>196</v>
      </c>
      <c r="BE96" s="237">
        <f t="shared" si="4"/>
        <v>0</v>
      </c>
      <c r="BF96" s="237">
        <f t="shared" si="5"/>
        <v>0</v>
      </c>
      <c r="BG96" s="237">
        <f t="shared" si="6"/>
        <v>0</v>
      </c>
      <c r="BH96" s="237">
        <f t="shared" si="7"/>
        <v>0</v>
      </c>
      <c r="BI96" s="237">
        <f t="shared" si="8"/>
        <v>0</v>
      </c>
      <c r="BJ96" s="128" t="s">
        <v>78</v>
      </c>
      <c r="BK96" s="237">
        <f t="shared" si="9"/>
        <v>0</v>
      </c>
      <c r="BL96" s="128" t="s">
        <v>382</v>
      </c>
      <c r="BM96" s="128" t="s">
        <v>255</v>
      </c>
    </row>
    <row r="97" spans="2:65" s="140" customFormat="1" ht="16.5" customHeight="1">
      <c r="B97" s="141"/>
      <c r="C97" s="227">
        <v>8</v>
      </c>
      <c r="D97" s="227" t="s">
        <v>198</v>
      </c>
      <c r="E97" s="228" t="s">
        <v>2636</v>
      </c>
      <c r="F97" s="229" t="s">
        <v>2637</v>
      </c>
      <c r="G97" s="230" t="s">
        <v>2115</v>
      </c>
      <c r="H97" s="231">
        <v>20</v>
      </c>
      <c r="I97" s="26"/>
      <c r="J97" s="232">
        <f t="shared" si="0"/>
        <v>0</v>
      </c>
      <c r="K97" s="229" t="s">
        <v>5</v>
      </c>
      <c r="L97" s="141"/>
      <c r="M97" s="233" t="s">
        <v>5</v>
      </c>
      <c r="N97" s="234" t="s">
        <v>42</v>
      </c>
      <c r="O97" s="142"/>
      <c r="P97" s="235">
        <f t="shared" si="1"/>
        <v>0</v>
      </c>
      <c r="Q97" s="235">
        <v>0</v>
      </c>
      <c r="R97" s="235">
        <f t="shared" si="2"/>
        <v>0</v>
      </c>
      <c r="S97" s="235">
        <v>0</v>
      </c>
      <c r="T97" s="236">
        <f t="shared" si="3"/>
        <v>0</v>
      </c>
      <c r="AR97" s="128" t="s">
        <v>382</v>
      </c>
      <c r="AT97" s="128" t="s">
        <v>198</v>
      </c>
      <c r="AU97" s="128" t="s">
        <v>78</v>
      </c>
      <c r="AY97" s="128" t="s">
        <v>196</v>
      </c>
      <c r="BE97" s="237">
        <f t="shared" si="4"/>
        <v>0</v>
      </c>
      <c r="BF97" s="237">
        <f t="shared" si="5"/>
        <v>0</v>
      </c>
      <c r="BG97" s="237">
        <f t="shared" si="6"/>
        <v>0</v>
      </c>
      <c r="BH97" s="237">
        <f t="shared" si="7"/>
        <v>0</v>
      </c>
      <c r="BI97" s="237">
        <f t="shared" si="8"/>
        <v>0</v>
      </c>
      <c r="BJ97" s="128" t="s">
        <v>78</v>
      </c>
      <c r="BK97" s="237">
        <f t="shared" si="9"/>
        <v>0</v>
      </c>
      <c r="BL97" s="128" t="s">
        <v>382</v>
      </c>
      <c r="BM97" s="128" t="s">
        <v>263</v>
      </c>
    </row>
    <row r="98" spans="2:47" s="140" customFormat="1" ht="40.5">
      <c r="B98" s="141"/>
      <c r="D98" s="238" t="s">
        <v>435</v>
      </c>
      <c r="F98" s="239" t="s">
        <v>2638</v>
      </c>
      <c r="I98" s="22"/>
      <c r="L98" s="141"/>
      <c r="M98" s="240"/>
      <c r="N98" s="142"/>
      <c r="O98" s="142"/>
      <c r="P98" s="142"/>
      <c r="Q98" s="142"/>
      <c r="R98" s="142"/>
      <c r="S98" s="142"/>
      <c r="T98" s="241"/>
      <c r="AT98" s="128" t="s">
        <v>435</v>
      </c>
      <c r="AU98" s="128" t="s">
        <v>78</v>
      </c>
    </row>
    <row r="99" spans="2:63" s="215" customFormat="1" ht="37.35" customHeight="1">
      <c r="B99" s="214"/>
      <c r="D99" s="216" t="s">
        <v>70</v>
      </c>
      <c r="E99" s="217" t="s">
        <v>1488</v>
      </c>
      <c r="F99" s="217" t="s">
        <v>2639</v>
      </c>
      <c r="I99" s="25"/>
      <c r="J99" s="218">
        <f>BK99</f>
        <v>0</v>
      </c>
      <c r="L99" s="214"/>
      <c r="M99" s="219"/>
      <c r="N99" s="220"/>
      <c r="O99" s="220"/>
      <c r="P99" s="221">
        <f>SUM(P100:P113)</f>
        <v>0</v>
      </c>
      <c r="Q99" s="220"/>
      <c r="R99" s="221">
        <f>SUM(R100:R113)</f>
        <v>0</v>
      </c>
      <c r="S99" s="220"/>
      <c r="T99" s="222">
        <f>SUM(T100:T113)</f>
        <v>0</v>
      </c>
      <c r="AR99" s="216" t="s">
        <v>215</v>
      </c>
      <c r="AT99" s="223" t="s">
        <v>70</v>
      </c>
      <c r="AU99" s="223" t="s">
        <v>71</v>
      </c>
      <c r="AY99" s="216" t="s">
        <v>196</v>
      </c>
      <c r="BK99" s="224">
        <f>SUM(BK100:BK113)</f>
        <v>0</v>
      </c>
    </row>
    <row r="100" spans="2:65" s="140" customFormat="1" ht="16.5" customHeight="1">
      <c r="B100" s="141"/>
      <c r="C100" s="227"/>
      <c r="D100" s="227"/>
      <c r="E100" s="228" t="s">
        <v>2640</v>
      </c>
      <c r="F100" s="229" t="s">
        <v>2641</v>
      </c>
      <c r="G100" s="230" t="s">
        <v>5</v>
      </c>
      <c r="H100" s="231"/>
      <c r="I100" s="384"/>
      <c r="J100" s="232"/>
      <c r="K100" s="229" t="s">
        <v>5</v>
      </c>
      <c r="L100" s="141"/>
      <c r="M100" s="233" t="s">
        <v>5</v>
      </c>
      <c r="N100" s="234" t="s">
        <v>42</v>
      </c>
      <c r="O100" s="142"/>
      <c r="P100" s="235">
        <f>O100*H100</f>
        <v>0</v>
      </c>
      <c r="Q100" s="235">
        <v>0</v>
      </c>
      <c r="R100" s="235">
        <f>Q100*H100</f>
        <v>0</v>
      </c>
      <c r="S100" s="235">
        <v>0</v>
      </c>
      <c r="T100" s="236">
        <f>S100*H100</f>
        <v>0</v>
      </c>
      <c r="AR100" s="128" t="s">
        <v>382</v>
      </c>
      <c r="AT100" s="128" t="s">
        <v>198</v>
      </c>
      <c r="AU100" s="128" t="s">
        <v>78</v>
      </c>
      <c r="AY100" s="128" t="s">
        <v>196</v>
      </c>
      <c r="BE100" s="237">
        <f>IF(N100="základní",J100,0)</f>
        <v>0</v>
      </c>
      <c r="BF100" s="237">
        <f>IF(N100="snížená",J100,0)</f>
        <v>0</v>
      </c>
      <c r="BG100" s="237">
        <f>IF(N100="zákl. přenesená",J100,0)</f>
        <v>0</v>
      </c>
      <c r="BH100" s="237">
        <f>IF(N100="sníž. přenesená",J100,0)</f>
        <v>0</v>
      </c>
      <c r="BI100" s="237">
        <f>IF(N100="nulová",J100,0)</f>
        <v>0</v>
      </c>
      <c r="BJ100" s="128" t="s">
        <v>78</v>
      </c>
      <c r="BK100" s="237">
        <f>ROUND(I100*H100,2)</f>
        <v>0</v>
      </c>
      <c r="BL100" s="128" t="s">
        <v>382</v>
      </c>
      <c r="BM100" s="128" t="s">
        <v>2642</v>
      </c>
    </row>
    <row r="101" spans="2:51" s="243" customFormat="1" ht="13.5">
      <c r="B101" s="242"/>
      <c r="D101" s="238" t="s">
        <v>206</v>
      </c>
      <c r="E101" s="244" t="s">
        <v>5</v>
      </c>
      <c r="F101" s="245" t="s">
        <v>2643</v>
      </c>
      <c r="H101" s="244" t="s">
        <v>5</v>
      </c>
      <c r="I101" s="27"/>
      <c r="L101" s="242"/>
      <c r="M101" s="246"/>
      <c r="N101" s="247"/>
      <c r="O101" s="247"/>
      <c r="P101" s="247"/>
      <c r="Q101" s="247"/>
      <c r="R101" s="247"/>
      <c r="S101" s="247"/>
      <c r="T101" s="248"/>
      <c r="AT101" s="244" t="s">
        <v>206</v>
      </c>
      <c r="AU101" s="244" t="s">
        <v>78</v>
      </c>
      <c r="AV101" s="243" t="s">
        <v>78</v>
      </c>
      <c r="AW101" s="243" t="s">
        <v>34</v>
      </c>
      <c r="AX101" s="243" t="s">
        <v>71</v>
      </c>
      <c r="AY101" s="244" t="s">
        <v>196</v>
      </c>
    </row>
    <row r="102" spans="2:51" s="243" customFormat="1" ht="13.5">
      <c r="B102" s="242"/>
      <c r="D102" s="238" t="s">
        <v>206</v>
      </c>
      <c r="E102" s="244" t="s">
        <v>5</v>
      </c>
      <c r="F102" s="245" t="s">
        <v>2644</v>
      </c>
      <c r="H102" s="244" t="s">
        <v>5</v>
      </c>
      <c r="I102" s="27"/>
      <c r="L102" s="242"/>
      <c r="M102" s="246"/>
      <c r="N102" s="247"/>
      <c r="O102" s="247"/>
      <c r="P102" s="247"/>
      <c r="Q102" s="247"/>
      <c r="R102" s="247"/>
      <c r="S102" s="247"/>
      <c r="T102" s="248"/>
      <c r="AT102" s="244" t="s">
        <v>206</v>
      </c>
      <c r="AU102" s="244" t="s">
        <v>78</v>
      </c>
      <c r="AV102" s="243" t="s">
        <v>78</v>
      </c>
      <c r="AW102" s="243" t="s">
        <v>34</v>
      </c>
      <c r="AX102" s="243" t="s">
        <v>71</v>
      </c>
      <c r="AY102" s="244" t="s">
        <v>196</v>
      </c>
    </row>
    <row r="103" spans="2:51" s="243" customFormat="1" ht="13.5">
      <c r="B103" s="242"/>
      <c r="D103" s="238" t="s">
        <v>206</v>
      </c>
      <c r="E103" s="244" t="s">
        <v>5</v>
      </c>
      <c r="F103" s="245" t="s">
        <v>2645</v>
      </c>
      <c r="H103" s="244" t="s">
        <v>5</v>
      </c>
      <c r="I103" s="27"/>
      <c r="L103" s="242"/>
      <c r="M103" s="246"/>
      <c r="N103" s="247"/>
      <c r="O103" s="247"/>
      <c r="P103" s="247"/>
      <c r="Q103" s="247"/>
      <c r="R103" s="247"/>
      <c r="S103" s="247"/>
      <c r="T103" s="248"/>
      <c r="AT103" s="244" t="s">
        <v>206</v>
      </c>
      <c r="AU103" s="244" t="s">
        <v>78</v>
      </c>
      <c r="AV103" s="243" t="s">
        <v>78</v>
      </c>
      <c r="AW103" s="243" t="s">
        <v>34</v>
      </c>
      <c r="AX103" s="243" t="s">
        <v>71</v>
      </c>
      <c r="AY103" s="244" t="s">
        <v>196</v>
      </c>
    </row>
    <row r="104" spans="2:51" s="243" customFormat="1" ht="13.5">
      <c r="B104" s="242"/>
      <c r="D104" s="238" t="s">
        <v>206</v>
      </c>
      <c r="E104" s="244" t="s">
        <v>5</v>
      </c>
      <c r="F104" s="245" t="s">
        <v>2646</v>
      </c>
      <c r="H104" s="244" t="s">
        <v>5</v>
      </c>
      <c r="I104" s="27"/>
      <c r="L104" s="242"/>
      <c r="M104" s="246"/>
      <c r="N104" s="247"/>
      <c r="O104" s="247"/>
      <c r="P104" s="247"/>
      <c r="Q104" s="247"/>
      <c r="R104" s="247"/>
      <c r="S104" s="247"/>
      <c r="T104" s="248"/>
      <c r="AT104" s="244" t="s">
        <v>206</v>
      </c>
      <c r="AU104" s="244" t="s">
        <v>78</v>
      </c>
      <c r="AV104" s="243" t="s">
        <v>78</v>
      </c>
      <c r="AW104" s="243" t="s">
        <v>34</v>
      </c>
      <c r="AX104" s="243" t="s">
        <v>71</v>
      </c>
      <c r="AY104" s="244" t="s">
        <v>196</v>
      </c>
    </row>
    <row r="105" spans="2:51" s="243" customFormat="1" ht="27">
      <c r="B105" s="242"/>
      <c r="D105" s="238" t="s">
        <v>206</v>
      </c>
      <c r="E105" s="244" t="s">
        <v>5</v>
      </c>
      <c r="F105" s="245" t="s">
        <v>2647</v>
      </c>
      <c r="H105" s="244" t="s">
        <v>5</v>
      </c>
      <c r="I105" s="27"/>
      <c r="L105" s="242"/>
      <c r="M105" s="246"/>
      <c r="N105" s="247"/>
      <c r="O105" s="247"/>
      <c r="P105" s="247"/>
      <c r="Q105" s="247"/>
      <c r="R105" s="247"/>
      <c r="S105" s="247"/>
      <c r="T105" s="248"/>
      <c r="AT105" s="244" t="s">
        <v>206</v>
      </c>
      <c r="AU105" s="244" t="s">
        <v>78</v>
      </c>
      <c r="AV105" s="243" t="s">
        <v>78</v>
      </c>
      <c r="AW105" s="243" t="s">
        <v>34</v>
      </c>
      <c r="AX105" s="243" t="s">
        <v>71</v>
      </c>
      <c r="AY105" s="244" t="s">
        <v>196</v>
      </c>
    </row>
    <row r="106" spans="2:51" s="243" customFormat="1" ht="27">
      <c r="B106" s="242"/>
      <c r="D106" s="238" t="s">
        <v>206</v>
      </c>
      <c r="E106" s="244" t="s">
        <v>5</v>
      </c>
      <c r="F106" s="245" t="s">
        <v>2648</v>
      </c>
      <c r="H106" s="244" t="s">
        <v>5</v>
      </c>
      <c r="I106" s="27"/>
      <c r="L106" s="242"/>
      <c r="M106" s="246"/>
      <c r="N106" s="247"/>
      <c r="O106" s="247"/>
      <c r="P106" s="247"/>
      <c r="Q106" s="247"/>
      <c r="R106" s="247"/>
      <c r="S106" s="247"/>
      <c r="T106" s="248"/>
      <c r="AT106" s="244" t="s">
        <v>206</v>
      </c>
      <c r="AU106" s="244" t="s">
        <v>78</v>
      </c>
      <c r="AV106" s="243" t="s">
        <v>78</v>
      </c>
      <c r="AW106" s="243" t="s">
        <v>34</v>
      </c>
      <c r="AX106" s="243" t="s">
        <v>71</v>
      </c>
      <c r="AY106" s="244" t="s">
        <v>196</v>
      </c>
    </row>
    <row r="107" spans="2:51" s="250" customFormat="1" ht="13.5">
      <c r="B107" s="249"/>
      <c r="D107" s="238" t="s">
        <v>206</v>
      </c>
      <c r="E107" s="251" t="s">
        <v>5</v>
      </c>
      <c r="F107" s="252" t="s">
        <v>71</v>
      </c>
      <c r="H107" s="253">
        <v>0</v>
      </c>
      <c r="I107" s="28"/>
      <c r="L107" s="249"/>
      <c r="M107" s="254"/>
      <c r="N107" s="255"/>
      <c r="O107" s="255"/>
      <c r="P107" s="255"/>
      <c r="Q107" s="255"/>
      <c r="R107" s="255"/>
      <c r="S107" s="255"/>
      <c r="T107" s="256"/>
      <c r="AT107" s="251" t="s">
        <v>206</v>
      </c>
      <c r="AU107" s="251" t="s">
        <v>78</v>
      </c>
      <c r="AV107" s="250" t="s">
        <v>80</v>
      </c>
      <c r="AW107" s="250" t="s">
        <v>34</v>
      </c>
      <c r="AX107" s="250" t="s">
        <v>78</v>
      </c>
      <c r="AY107" s="251" t="s">
        <v>196</v>
      </c>
    </row>
    <row r="108" spans="2:65" s="140" customFormat="1" ht="16.5" customHeight="1">
      <c r="B108" s="141"/>
      <c r="C108" s="227">
        <v>9</v>
      </c>
      <c r="D108" s="227" t="s">
        <v>198</v>
      </c>
      <c r="E108" s="228" t="s">
        <v>2649</v>
      </c>
      <c r="F108" s="229" t="s">
        <v>2650</v>
      </c>
      <c r="G108" s="230" t="s">
        <v>2115</v>
      </c>
      <c r="H108" s="231">
        <v>1</v>
      </c>
      <c r="I108" s="26"/>
      <c r="J108" s="232">
        <f aca="true" t="shared" si="10" ref="J108:J113">ROUND(I108*H108,2)</f>
        <v>0</v>
      </c>
      <c r="K108" s="229" t="s">
        <v>5</v>
      </c>
      <c r="L108" s="141"/>
      <c r="M108" s="233" t="s">
        <v>5</v>
      </c>
      <c r="N108" s="234" t="s">
        <v>42</v>
      </c>
      <c r="O108" s="142"/>
      <c r="P108" s="235">
        <f aca="true" t="shared" si="11" ref="P108:P113">O108*H108</f>
        <v>0</v>
      </c>
      <c r="Q108" s="235">
        <v>0</v>
      </c>
      <c r="R108" s="235">
        <f aca="true" t="shared" si="12" ref="R108:R113">Q108*H108</f>
        <v>0</v>
      </c>
      <c r="S108" s="235">
        <v>0</v>
      </c>
      <c r="T108" s="236">
        <f aca="true" t="shared" si="13" ref="T108:T113">S108*H108</f>
        <v>0</v>
      </c>
      <c r="AR108" s="128" t="s">
        <v>382</v>
      </c>
      <c r="AT108" s="128" t="s">
        <v>198</v>
      </c>
      <c r="AU108" s="128" t="s">
        <v>78</v>
      </c>
      <c r="AY108" s="128" t="s">
        <v>196</v>
      </c>
      <c r="BE108" s="237">
        <f aca="true" t="shared" si="14" ref="BE108:BE113">IF(N108="základní",J108,0)</f>
        <v>0</v>
      </c>
      <c r="BF108" s="237">
        <f aca="true" t="shared" si="15" ref="BF108:BF113">IF(N108="snížená",J108,0)</f>
        <v>0</v>
      </c>
      <c r="BG108" s="237">
        <f aca="true" t="shared" si="16" ref="BG108:BG113">IF(N108="zákl. přenesená",J108,0)</f>
        <v>0</v>
      </c>
      <c r="BH108" s="237">
        <f aca="true" t="shared" si="17" ref="BH108:BH113">IF(N108="sníž. přenesená",J108,0)</f>
        <v>0</v>
      </c>
      <c r="BI108" s="237">
        <f aca="true" t="shared" si="18" ref="BI108:BI113">IF(N108="nulová",J108,0)</f>
        <v>0</v>
      </c>
      <c r="BJ108" s="128" t="s">
        <v>78</v>
      </c>
      <c r="BK108" s="237">
        <f aca="true" t="shared" si="19" ref="BK108:BK113">ROUND(I108*H108,2)</f>
        <v>0</v>
      </c>
      <c r="BL108" s="128" t="s">
        <v>382</v>
      </c>
      <c r="BM108" s="128" t="s">
        <v>269</v>
      </c>
    </row>
    <row r="109" spans="2:65" s="140" customFormat="1" ht="16.5" customHeight="1">
      <c r="B109" s="141"/>
      <c r="C109" s="227">
        <v>10</v>
      </c>
      <c r="D109" s="227" t="s">
        <v>198</v>
      </c>
      <c r="E109" s="228" t="s">
        <v>2651</v>
      </c>
      <c r="F109" s="229" t="s">
        <v>2652</v>
      </c>
      <c r="G109" s="230" t="s">
        <v>2115</v>
      </c>
      <c r="H109" s="231">
        <v>1</v>
      </c>
      <c r="I109" s="26"/>
      <c r="J109" s="232">
        <f t="shared" si="10"/>
        <v>0</v>
      </c>
      <c r="K109" s="229" t="s">
        <v>5</v>
      </c>
      <c r="L109" s="141"/>
      <c r="M109" s="233" t="s">
        <v>5</v>
      </c>
      <c r="N109" s="234" t="s">
        <v>42</v>
      </c>
      <c r="O109" s="142"/>
      <c r="P109" s="235">
        <f t="shared" si="11"/>
        <v>0</v>
      </c>
      <c r="Q109" s="235">
        <v>0</v>
      </c>
      <c r="R109" s="235">
        <f t="shared" si="12"/>
        <v>0</v>
      </c>
      <c r="S109" s="235">
        <v>0</v>
      </c>
      <c r="T109" s="236">
        <f t="shared" si="13"/>
        <v>0</v>
      </c>
      <c r="AR109" s="128" t="s">
        <v>382</v>
      </c>
      <c r="AT109" s="128" t="s">
        <v>198</v>
      </c>
      <c r="AU109" s="128" t="s">
        <v>78</v>
      </c>
      <c r="AY109" s="128" t="s">
        <v>196</v>
      </c>
      <c r="BE109" s="237">
        <f t="shared" si="14"/>
        <v>0</v>
      </c>
      <c r="BF109" s="237">
        <f t="shared" si="15"/>
        <v>0</v>
      </c>
      <c r="BG109" s="237">
        <f t="shared" si="16"/>
        <v>0</v>
      </c>
      <c r="BH109" s="237">
        <f t="shared" si="17"/>
        <v>0</v>
      </c>
      <c r="BI109" s="237">
        <f t="shared" si="18"/>
        <v>0</v>
      </c>
      <c r="BJ109" s="128" t="s">
        <v>78</v>
      </c>
      <c r="BK109" s="237">
        <f t="shared" si="19"/>
        <v>0</v>
      </c>
      <c r="BL109" s="128" t="s">
        <v>382</v>
      </c>
      <c r="BM109" s="128" t="s">
        <v>274</v>
      </c>
    </row>
    <row r="110" spans="2:65" s="140" customFormat="1" ht="16.5" customHeight="1">
      <c r="B110" s="141"/>
      <c r="C110" s="227">
        <v>11</v>
      </c>
      <c r="D110" s="227" t="s">
        <v>198</v>
      </c>
      <c r="E110" s="228" t="s">
        <v>2653</v>
      </c>
      <c r="F110" s="229" t="s">
        <v>2654</v>
      </c>
      <c r="G110" s="230" t="s">
        <v>2115</v>
      </c>
      <c r="H110" s="231">
        <v>1</v>
      </c>
      <c r="I110" s="26"/>
      <c r="J110" s="232">
        <f t="shared" si="10"/>
        <v>0</v>
      </c>
      <c r="K110" s="229" t="s">
        <v>5</v>
      </c>
      <c r="L110" s="141"/>
      <c r="M110" s="233" t="s">
        <v>5</v>
      </c>
      <c r="N110" s="234" t="s">
        <v>42</v>
      </c>
      <c r="O110" s="142"/>
      <c r="P110" s="235">
        <f t="shared" si="11"/>
        <v>0</v>
      </c>
      <c r="Q110" s="235">
        <v>0</v>
      </c>
      <c r="R110" s="235">
        <f t="shared" si="12"/>
        <v>0</v>
      </c>
      <c r="S110" s="235">
        <v>0</v>
      </c>
      <c r="T110" s="236">
        <f t="shared" si="13"/>
        <v>0</v>
      </c>
      <c r="AR110" s="128" t="s">
        <v>382</v>
      </c>
      <c r="AT110" s="128" t="s">
        <v>198</v>
      </c>
      <c r="AU110" s="128" t="s">
        <v>78</v>
      </c>
      <c r="AY110" s="128" t="s">
        <v>196</v>
      </c>
      <c r="BE110" s="237">
        <f t="shared" si="14"/>
        <v>0</v>
      </c>
      <c r="BF110" s="237">
        <f t="shared" si="15"/>
        <v>0</v>
      </c>
      <c r="BG110" s="237">
        <f t="shared" si="16"/>
        <v>0</v>
      </c>
      <c r="BH110" s="237">
        <f t="shared" si="17"/>
        <v>0</v>
      </c>
      <c r="BI110" s="237">
        <f t="shared" si="18"/>
        <v>0</v>
      </c>
      <c r="BJ110" s="128" t="s">
        <v>78</v>
      </c>
      <c r="BK110" s="237">
        <f t="shared" si="19"/>
        <v>0</v>
      </c>
      <c r="BL110" s="128" t="s">
        <v>382</v>
      </c>
      <c r="BM110" s="128" t="s">
        <v>281</v>
      </c>
    </row>
    <row r="111" spans="2:65" s="140" customFormat="1" ht="16.5" customHeight="1">
      <c r="B111" s="141"/>
      <c r="C111" s="227">
        <v>12</v>
      </c>
      <c r="D111" s="227" t="s">
        <v>198</v>
      </c>
      <c r="E111" s="228" t="s">
        <v>2655</v>
      </c>
      <c r="F111" s="229" t="s">
        <v>2656</v>
      </c>
      <c r="G111" s="230" t="s">
        <v>2115</v>
      </c>
      <c r="H111" s="231">
        <v>2</v>
      </c>
      <c r="I111" s="26"/>
      <c r="J111" s="232">
        <f t="shared" si="10"/>
        <v>0</v>
      </c>
      <c r="K111" s="229" t="s">
        <v>5</v>
      </c>
      <c r="L111" s="141"/>
      <c r="M111" s="233" t="s">
        <v>5</v>
      </c>
      <c r="N111" s="234" t="s">
        <v>42</v>
      </c>
      <c r="O111" s="142"/>
      <c r="P111" s="235">
        <f t="shared" si="11"/>
        <v>0</v>
      </c>
      <c r="Q111" s="235">
        <v>0</v>
      </c>
      <c r="R111" s="235">
        <f t="shared" si="12"/>
        <v>0</v>
      </c>
      <c r="S111" s="235">
        <v>0</v>
      </c>
      <c r="T111" s="236">
        <f t="shared" si="13"/>
        <v>0</v>
      </c>
      <c r="AR111" s="128" t="s">
        <v>382</v>
      </c>
      <c r="AT111" s="128" t="s">
        <v>198</v>
      </c>
      <c r="AU111" s="128" t="s">
        <v>78</v>
      </c>
      <c r="AY111" s="128" t="s">
        <v>196</v>
      </c>
      <c r="BE111" s="237">
        <f t="shared" si="14"/>
        <v>0</v>
      </c>
      <c r="BF111" s="237">
        <f t="shared" si="15"/>
        <v>0</v>
      </c>
      <c r="BG111" s="237">
        <f t="shared" si="16"/>
        <v>0</v>
      </c>
      <c r="BH111" s="237">
        <f t="shared" si="17"/>
        <v>0</v>
      </c>
      <c r="BI111" s="237">
        <f t="shared" si="18"/>
        <v>0</v>
      </c>
      <c r="BJ111" s="128" t="s">
        <v>78</v>
      </c>
      <c r="BK111" s="237">
        <f t="shared" si="19"/>
        <v>0</v>
      </c>
      <c r="BL111" s="128" t="s">
        <v>382</v>
      </c>
      <c r="BM111" s="128" t="s">
        <v>286</v>
      </c>
    </row>
    <row r="112" spans="2:65" s="140" customFormat="1" ht="16.5" customHeight="1">
      <c r="B112" s="141"/>
      <c r="C112" s="227">
        <v>13</v>
      </c>
      <c r="D112" s="227" t="s">
        <v>198</v>
      </c>
      <c r="E112" s="228" t="s">
        <v>2657</v>
      </c>
      <c r="F112" s="229" t="s">
        <v>2658</v>
      </c>
      <c r="G112" s="230" t="s">
        <v>2115</v>
      </c>
      <c r="H112" s="231">
        <v>1</v>
      </c>
      <c r="I112" s="26"/>
      <c r="J112" s="232">
        <f t="shared" si="10"/>
        <v>0</v>
      </c>
      <c r="K112" s="229" t="s">
        <v>5</v>
      </c>
      <c r="L112" s="141"/>
      <c r="M112" s="233" t="s">
        <v>5</v>
      </c>
      <c r="N112" s="234" t="s">
        <v>42</v>
      </c>
      <c r="O112" s="142"/>
      <c r="P112" s="235">
        <f t="shared" si="11"/>
        <v>0</v>
      </c>
      <c r="Q112" s="235">
        <v>0</v>
      </c>
      <c r="R112" s="235">
        <f t="shared" si="12"/>
        <v>0</v>
      </c>
      <c r="S112" s="235">
        <v>0</v>
      </c>
      <c r="T112" s="236">
        <f t="shared" si="13"/>
        <v>0</v>
      </c>
      <c r="AR112" s="128" t="s">
        <v>382</v>
      </c>
      <c r="AT112" s="128" t="s">
        <v>198</v>
      </c>
      <c r="AU112" s="128" t="s">
        <v>78</v>
      </c>
      <c r="AY112" s="128" t="s">
        <v>196</v>
      </c>
      <c r="BE112" s="237">
        <f t="shared" si="14"/>
        <v>0</v>
      </c>
      <c r="BF112" s="237">
        <f t="shared" si="15"/>
        <v>0</v>
      </c>
      <c r="BG112" s="237">
        <f t="shared" si="16"/>
        <v>0</v>
      </c>
      <c r="BH112" s="237">
        <f t="shared" si="17"/>
        <v>0</v>
      </c>
      <c r="BI112" s="237">
        <f t="shared" si="18"/>
        <v>0</v>
      </c>
      <c r="BJ112" s="128" t="s">
        <v>78</v>
      </c>
      <c r="BK112" s="237">
        <f t="shared" si="19"/>
        <v>0</v>
      </c>
      <c r="BL112" s="128" t="s">
        <v>382</v>
      </c>
      <c r="BM112" s="128" t="s">
        <v>292</v>
      </c>
    </row>
    <row r="113" spans="2:65" s="140" customFormat="1" ht="16.5" customHeight="1">
      <c r="B113" s="141"/>
      <c r="C113" s="227">
        <v>14</v>
      </c>
      <c r="D113" s="227" t="s">
        <v>198</v>
      </c>
      <c r="E113" s="228" t="s">
        <v>2659</v>
      </c>
      <c r="F113" s="229" t="s">
        <v>2660</v>
      </c>
      <c r="G113" s="230" t="s">
        <v>2115</v>
      </c>
      <c r="H113" s="231">
        <v>1</v>
      </c>
      <c r="I113" s="26"/>
      <c r="J113" s="232">
        <f t="shared" si="10"/>
        <v>0</v>
      </c>
      <c r="K113" s="229" t="s">
        <v>5</v>
      </c>
      <c r="L113" s="141"/>
      <c r="M113" s="233" t="s">
        <v>5</v>
      </c>
      <c r="N113" s="283" t="s">
        <v>42</v>
      </c>
      <c r="O113" s="284"/>
      <c r="P113" s="285">
        <f t="shared" si="11"/>
        <v>0</v>
      </c>
      <c r="Q113" s="285">
        <v>0</v>
      </c>
      <c r="R113" s="285">
        <f t="shared" si="12"/>
        <v>0</v>
      </c>
      <c r="S113" s="285">
        <v>0</v>
      </c>
      <c r="T113" s="286">
        <f t="shared" si="13"/>
        <v>0</v>
      </c>
      <c r="AR113" s="128" t="s">
        <v>382</v>
      </c>
      <c r="AT113" s="128" t="s">
        <v>198</v>
      </c>
      <c r="AU113" s="128" t="s">
        <v>78</v>
      </c>
      <c r="AY113" s="128" t="s">
        <v>196</v>
      </c>
      <c r="BE113" s="237">
        <f t="shared" si="14"/>
        <v>0</v>
      </c>
      <c r="BF113" s="237">
        <f t="shared" si="15"/>
        <v>0</v>
      </c>
      <c r="BG113" s="237">
        <f t="shared" si="16"/>
        <v>0</v>
      </c>
      <c r="BH113" s="237">
        <f t="shared" si="17"/>
        <v>0</v>
      </c>
      <c r="BI113" s="237">
        <f t="shared" si="18"/>
        <v>0</v>
      </c>
      <c r="BJ113" s="128" t="s">
        <v>78</v>
      </c>
      <c r="BK113" s="237">
        <f t="shared" si="19"/>
        <v>0</v>
      </c>
      <c r="BL113" s="128" t="s">
        <v>382</v>
      </c>
      <c r="BM113" s="128" t="s">
        <v>296</v>
      </c>
    </row>
    <row r="114" spans="2:12" s="140" customFormat="1" ht="6.95" customHeight="1">
      <c r="B114" s="167"/>
      <c r="C114" s="168"/>
      <c r="D114" s="168"/>
      <c r="E114" s="168"/>
      <c r="F114" s="168"/>
      <c r="G114" s="168"/>
      <c r="H114" s="168"/>
      <c r="I114" s="17"/>
      <c r="J114" s="168"/>
      <c r="K114" s="168"/>
      <c r="L114" s="141"/>
    </row>
  </sheetData>
  <sheetProtection password="CC4E" sheet="1" objects="1" scenarios="1" selectLockedCells="1"/>
  <autoFilter ref="C83:K113"/>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I104" sqref="I104"/>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100</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135</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2661</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ROUND(J86,2)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ROUND(SUM(BE86:BE104),2)</f>
        <v>0</v>
      </c>
      <c r="G32" s="142"/>
      <c r="H32" s="142"/>
      <c r="I32" s="15">
        <v>0.21</v>
      </c>
      <c r="J32" s="159">
        <f>ROUND(ROUND((SUM(BE86:BE104)),2)*I32,2)</f>
        <v>0</v>
      </c>
      <c r="K32" s="144"/>
    </row>
    <row r="33" spans="2:11" s="140" customFormat="1" ht="14.45" customHeight="1">
      <c r="B33" s="141"/>
      <c r="C33" s="142"/>
      <c r="D33" s="142"/>
      <c r="E33" s="158" t="s">
        <v>43</v>
      </c>
      <c r="F33" s="159">
        <f>ROUND(SUM(BF86:BF104),2)</f>
        <v>0</v>
      </c>
      <c r="G33" s="142"/>
      <c r="H33" s="142"/>
      <c r="I33" s="15">
        <v>0.15</v>
      </c>
      <c r="J33" s="159">
        <f>ROUND(ROUND((SUM(BF86:BF104)),2)*I33,2)</f>
        <v>0</v>
      </c>
      <c r="K33" s="144"/>
    </row>
    <row r="34" spans="2:11" s="140" customFormat="1" ht="14.45" customHeight="1" hidden="1">
      <c r="B34" s="141"/>
      <c r="C34" s="142"/>
      <c r="D34" s="142"/>
      <c r="E34" s="158" t="s">
        <v>44</v>
      </c>
      <c r="F34" s="159">
        <f>ROUND(SUM(BG86:BG104),2)</f>
        <v>0</v>
      </c>
      <c r="G34" s="142"/>
      <c r="H34" s="142"/>
      <c r="I34" s="15">
        <v>0.21</v>
      </c>
      <c r="J34" s="159">
        <v>0</v>
      </c>
      <c r="K34" s="144"/>
    </row>
    <row r="35" spans="2:11" s="140" customFormat="1" ht="14.45" customHeight="1" hidden="1">
      <c r="B35" s="141"/>
      <c r="C35" s="142"/>
      <c r="D35" s="142"/>
      <c r="E35" s="158" t="s">
        <v>45</v>
      </c>
      <c r="F35" s="159">
        <f>ROUND(SUM(BH86:BH104),2)</f>
        <v>0</v>
      </c>
      <c r="G35" s="142"/>
      <c r="H35" s="142"/>
      <c r="I35" s="15">
        <v>0.15</v>
      </c>
      <c r="J35" s="159">
        <v>0</v>
      </c>
      <c r="K35" s="144"/>
    </row>
    <row r="36" spans="2:11" s="140" customFormat="1" ht="14.45" customHeight="1" hidden="1">
      <c r="B36" s="141"/>
      <c r="C36" s="142"/>
      <c r="D36" s="142"/>
      <c r="E36" s="158" t="s">
        <v>46</v>
      </c>
      <c r="F36" s="159">
        <f>ROUND(SUM(BI86:BI104),2)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135</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SO01-06 - Vzduchotechnika</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J86</f>
        <v>0</v>
      </c>
      <c r="K60" s="144"/>
      <c r="AU60" s="128" t="s">
        <v>143</v>
      </c>
    </row>
    <row r="61" spans="2:11" s="184" customFormat="1" ht="24.95" customHeight="1">
      <c r="B61" s="178"/>
      <c r="C61" s="179"/>
      <c r="D61" s="180" t="s">
        <v>178</v>
      </c>
      <c r="E61" s="181"/>
      <c r="F61" s="181"/>
      <c r="G61" s="181"/>
      <c r="H61" s="181"/>
      <c r="I61" s="20"/>
      <c r="J61" s="182">
        <f>J87</f>
        <v>0</v>
      </c>
      <c r="K61" s="183"/>
    </row>
    <row r="62" spans="2:11" s="191" customFormat="1" ht="19.9" customHeight="1">
      <c r="B62" s="185"/>
      <c r="C62" s="186"/>
      <c r="D62" s="187" t="s">
        <v>2662</v>
      </c>
      <c r="E62" s="188"/>
      <c r="F62" s="188"/>
      <c r="G62" s="188"/>
      <c r="H62" s="188"/>
      <c r="I62" s="21"/>
      <c r="J62" s="189">
        <f>J88</f>
        <v>0</v>
      </c>
      <c r="K62" s="190"/>
    </row>
    <row r="63" spans="2:11" s="191" customFormat="1" ht="14.85" customHeight="1">
      <c r="B63" s="185"/>
      <c r="C63" s="186"/>
      <c r="D63" s="187" t="s">
        <v>2663</v>
      </c>
      <c r="E63" s="188"/>
      <c r="F63" s="188"/>
      <c r="G63" s="188"/>
      <c r="H63" s="188"/>
      <c r="I63" s="21"/>
      <c r="J63" s="189">
        <f>J89</f>
        <v>0</v>
      </c>
      <c r="K63" s="190"/>
    </row>
    <row r="64" spans="2:11" s="191" customFormat="1" ht="14.85" customHeight="1">
      <c r="B64" s="185"/>
      <c r="C64" s="186"/>
      <c r="D64" s="187" t="s">
        <v>2664</v>
      </c>
      <c r="E64" s="188"/>
      <c r="F64" s="188"/>
      <c r="G64" s="188"/>
      <c r="H64" s="188"/>
      <c r="I64" s="21"/>
      <c r="J64" s="189">
        <f>J98</f>
        <v>0</v>
      </c>
      <c r="K64" s="190"/>
    </row>
    <row r="65" spans="2:11" s="140" customFormat="1" ht="21.75" customHeight="1">
      <c r="B65" s="141"/>
      <c r="C65" s="142"/>
      <c r="D65" s="142"/>
      <c r="E65" s="142"/>
      <c r="F65" s="142"/>
      <c r="G65" s="142"/>
      <c r="H65" s="142"/>
      <c r="I65" s="10"/>
      <c r="J65" s="142"/>
      <c r="K65" s="144"/>
    </row>
    <row r="66" spans="2:11" s="140" customFormat="1" ht="6.95" customHeight="1">
      <c r="B66" s="167"/>
      <c r="C66" s="168"/>
      <c r="D66" s="168"/>
      <c r="E66" s="168"/>
      <c r="F66" s="168"/>
      <c r="G66" s="168"/>
      <c r="H66" s="168"/>
      <c r="I66" s="17"/>
      <c r="J66" s="168"/>
      <c r="K66" s="169"/>
    </row>
    <row r="70" spans="2:12" s="140" customFormat="1" ht="6.95" customHeight="1">
      <c r="B70" s="170"/>
      <c r="C70" s="171"/>
      <c r="D70" s="171"/>
      <c r="E70" s="171"/>
      <c r="F70" s="171"/>
      <c r="G70" s="171"/>
      <c r="H70" s="171"/>
      <c r="I70" s="18"/>
      <c r="J70" s="171"/>
      <c r="K70" s="171"/>
      <c r="L70" s="141"/>
    </row>
    <row r="71" spans="2:12" s="140" customFormat="1" ht="36.95" customHeight="1">
      <c r="B71" s="141"/>
      <c r="C71" s="192" t="s">
        <v>180</v>
      </c>
      <c r="I71" s="22"/>
      <c r="L71" s="141"/>
    </row>
    <row r="72" spans="2:12" s="140" customFormat="1" ht="6.95" customHeight="1">
      <c r="B72" s="141"/>
      <c r="I72" s="22"/>
      <c r="L72" s="141"/>
    </row>
    <row r="73" spans="2:12" s="140" customFormat="1" ht="14.45" customHeight="1">
      <c r="B73" s="141"/>
      <c r="C73" s="193" t="s">
        <v>19</v>
      </c>
      <c r="I73" s="22"/>
      <c r="L73" s="141"/>
    </row>
    <row r="74" spans="2:12" s="140" customFormat="1" ht="16.5" customHeight="1">
      <c r="B74" s="141"/>
      <c r="E74" s="194" t="str">
        <f>E7</f>
        <v>Přístavba ZŠ Komenského, Dačice</v>
      </c>
      <c r="F74" s="195"/>
      <c r="G74" s="195"/>
      <c r="H74" s="195"/>
      <c r="I74" s="22"/>
      <c r="L74" s="141"/>
    </row>
    <row r="75" spans="2:12" ht="15">
      <c r="B75" s="132"/>
      <c r="C75" s="193" t="s">
        <v>134</v>
      </c>
      <c r="L75" s="132"/>
    </row>
    <row r="76" spans="2:12" s="140" customFormat="1" ht="16.5" customHeight="1">
      <c r="B76" s="141"/>
      <c r="E76" s="194" t="s">
        <v>135</v>
      </c>
      <c r="F76" s="196"/>
      <c r="G76" s="196"/>
      <c r="H76" s="196"/>
      <c r="I76" s="22"/>
      <c r="L76" s="141"/>
    </row>
    <row r="77" spans="2:12" s="140" customFormat="1" ht="14.45" customHeight="1">
      <c r="B77" s="141"/>
      <c r="C77" s="193" t="s">
        <v>136</v>
      </c>
      <c r="I77" s="22"/>
      <c r="L77" s="141"/>
    </row>
    <row r="78" spans="2:12" s="140" customFormat="1" ht="17.25" customHeight="1">
      <c r="B78" s="141"/>
      <c r="E78" s="197" t="str">
        <f>E11</f>
        <v>SO01-06 - Vzduchotechnika</v>
      </c>
      <c r="F78" s="196"/>
      <c r="G78" s="196"/>
      <c r="H78" s="196"/>
      <c r="I78" s="22"/>
      <c r="L78" s="141"/>
    </row>
    <row r="79" spans="2:12" s="140" customFormat="1" ht="6.95" customHeight="1">
      <c r="B79" s="141"/>
      <c r="I79" s="22"/>
      <c r="L79" s="141"/>
    </row>
    <row r="80" spans="2:12" s="140" customFormat="1" ht="18" customHeight="1">
      <c r="B80" s="141"/>
      <c r="C80" s="193" t="s">
        <v>23</v>
      </c>
      <c r="F80" s="198" t="str">
        <f>F14</f>
        <v xml:space="preserve"> </v>
      </c>
      <c r="I80" s="23" t="s">
        <v>25</v>
      </c>
      <c r="J80" s="199">
        <f>IF(J14="","",J14)</f>
        <v>43418</v>
      </c>
      <c r="L80" s="141"/>
    </row>
    <row r="81" spans="2:12" s="140" customFormat="1" ht="6.95" customHeight="1">
      <c r="B81" s="141"/>
      <c r="I81" s="22"/>
      <c r="L81" s="141"/>
    </row>
    <row r="82" spans="2:12" s="140" customFormat="1" ht="15">
      <c r="B82" s="141"/>
      <c r="C82" s="193" t="s">
        <v>26</v>
      </c>
      <c r="F82" s="198" t="str">
        <f>E17</f>
        <v>Město Dačice</v>
      </c>
      <c r="I82" s="23" t="s">
        <v>32</v>
      </c>
      <c r="J82" s="198" t="str">
        <f>E23</f>
        <v>f-plan, spol. s r.o.</v>
      </c>
      <c r="L82" s="141"/>
    </row>
    <row r="83" spans="2:12" s="140" customFormat="1" ht="14.45" customHeight="1">
      <c r="B83" s="141"/>
      <c r="C83" s="193" t="s">
        <v>30</v>
      </c>
      <c r="F83" s="198" t="str">
        <f>IF(E20="","",E20)</f>
        <v/>
      </c>
      <c r="I83" s="22"/>
      <c r="L83" s="141"/>
    </row>
    <row r="84" spans="2:12" s="140" customFormat="1" ht="10.35" customHeight="1">
      <c r="B84" s="141"/>
      <c r="I84" s="22"/>
      <c r="L84" s="141"/>
    </row>
    <row r="85" spans="2:20" s="207" customFormat="1" ht="29.25" customHeight="1">
      <c r="B85" s="200"/>
      <c r="C85" s="201" t="s">
        <v>181</v>
      </c>
      <c r="D85" s="202" t="s">
        <v>56</v>
      </c>
      <c r="E85" s="202" t="s">
        <v>52</v>
      </c>
      <c r="F85" s="202" t="s">
        <v>182</v>
      </c>
      <c r="G85" s="202" t="s">
        <v>183</v>
      </c>
      <c r="H85" s="202" t="s">
        <v>184</v>
      </c>
      <c r="I85" s="24" t="s">
        <v>185</v>
      </c>
      <c r="J85" s="202" t="s">
        <v>141</v>
      </c>
      <c r="K85" s="203" t="s">
        <v>186</v>
      </c>
      <c r="L85" s="200"/>
      <c r="M85" s="204" t="s">
        <v>187</v>
      </c>
      <c r="N85" s="205" t="s">
        <v>41</v>
      </c>
      <c r="O85" s="205" t="s">
        <v>188</v>
      </c>
      <c r="P85" s="205" t="s">
        <v>189</v>
      </c>
      <c r="Q85" s="205" t="s">
        <v>190</v>
      </c>
      <c r="R85" s="205" t="s">
        <v>191</v>
      </c>
      <c r="S85" s="205" t="s">
        <v>192</v>
      </c>
      <c r="T85" s="206" t="s">
        <v>193</v>
      </c>
    </row>
    <row r="86" spans="2:63" s="140" customFormat="1" ht="29.25" customHeight="1">
      <c r="B86" s="141"/>
      <c r="C86" s="208" t="s">
        <v>142</v>
      </c>
      <c r="I86" s="22"/>
      <c r="J86" s="209">
        <f>BK86</f>
        <v>0</v>
      </c>
      <c r="L86" s="141"/>
      <c r="M86" s="210"/>
      <c r="N86" s="153"/>
      <c r="O86" s="153"/>
      <c r="P86" s="211">
        <f>P87</f>
        <v>0</v>
      </c>
      <c r="Q86" s="153"/>
      <c r="R86" s="211">
        <f>R87</f>
        <v>0</v>
      </c>
      <c r="S86" s="153"/>
      <c r="T86" s="212">
        <f>T87</f>
        <v>0</v>
      </c>
      <c r="AT86" s="128" t="s">
        <v>70</v>
      </c>
      <c r="AU86" s="128" t="s">
        <v>143</v>
      </c>
      <c r="BK86" s="213">
        <f>BK87</f>
        <v>0</v>
      </c>
    </row>
    <row r="87" spans="2:63" s="215" customFormat="1" ht="37.35" customHeight="1">
      <c r="B87" s="214"/>
      <c r="D87" s="216" t="s">
        <v>70</v>
      </c>
      <c r="E87" s="217" t="s">
        <v>297</v>
      </c>
      <c r="F87" s="217" t="s">
        <v>1797</v>
      </c>
      <c r="I87" s="25"/>
      <c r="J87" s="218">
        <f>BK87</f>
        <v>0</v>
      </c>
      <c r="L87" s="214"/>
      <c r="M87" s="219"/>
      <c r="N87" s="220"/>
      <c r="O87" s="220"/>
      <c r="P87" s="221">
        <f>P88</f>
        <v>0</v>
      </c>
      <c r="Q87" s="220"/>
      <c r="R87" s="221">
        <f>R88</f>
        <v>0</v>
      </c>
      <c r="S87" s="220"/>
      <c r="T87" s="222">
        <f>T88</f>
        <v>0</v>
      </c>
      <c r="AR87" s="216" t="s">
        <v>215</v>
      </c>
      <c r="AT87" s="223" t="s">
        <v>70</v>
      </c>
      <c r="AU87" s="223" t="s">
        <v>71</v>
      </c>
      <c r="AY87" s="216" t="s">
        <v>196</v>
      </c>
      <c r="BK87" s="224">
        <f>BK88</f>
        <v>0</v>
      </c>
    </row>
    <row r="88" spans="2:63" s="215" customFormat="1" ht="19.9" customHeight="1">
      <c r="B88" s="214"/>
      <c r="D88" s="216" t="s">
        <v>70</v>
      </c>
      <c r="E88" s="225" t="s">
        <v>2665</v>
      </c>
      <c r="F88" s="225" t="s">
        <v>2666</v>
      </c>
      <c r="I88" s="25"/>
      <c r="J88" s="226">
        <f>BK88</f>
        <v>0</v>
      </c>
      <c r="L88" s="214"/>
      <c r="M88" s="219"/>
      <c r="N88" s="220"/>
      <c r="O88" s="220"/>
      <c r="P88" s="221">
        <f>P89+P98</f>
        <v>0</v>
      </c>
      <c r="Q88" s="220"/>
      <c r="R88" s="221">
        <f>R89+R98</f>
        <v>0</v>
      </c>
      <c r="S88" s="220"/>
      <c r="T88" s="222">
        <f>T89+T98</f>
        <v>0</v>
      </c>
      <c r="AR88" s="216" t="s">
        <v>215</v>
      </c>
      <c r="AT88" s="223" t="s">
        <v>70</v>
      </c>
      <c r="AU88" s="223" t="s">
        <v>78</v>
      </c>
      <c r="AY88" s="216" t="s">
        <v>196</v>
      </c>
      <c r="BK88" s="224">
        <f>BK89+BK98</f>
        <v>0</v>
      </c>
    </row>
    <row r="89" spans="2:63" s="215" customFormat="1" ht="14.85" customHeight="1">
      <c r="B89" s="214"/>
      <c r="D89" s="216" t="s">
        <v>70</v>
      </c>
      <c r="E89" s="225" t="s">
        <v>2253</v>
      </c>
      <c r="F89" s="225" t="s">
        <v>2667</v>
      </c>
      <c r="I89" s="25"/>
      <c r="J89" s="226">
        <f>BK89</f>
        <v>0</v>
      </c>
      <c r="L89" s="214"/>
      <c r="M89" s="219"/>
      <c r="N89" s="220"/>
      <c r="O89" s="220"/>
      <c r="P89" s="221">
        <f>SUM(P90:P97)</f>
        <v>0</v>
      </c>
      <c r="Q89" s="220"/>
      <c r="R89" s="221">
        <f>SUM(R90:R97)</f>
        <v>0</v>
      </c>
      <c r="S89" s="220"/>
      <c r="T89" s="222">
        <f>SUM(T90:T97)</f>
        <v>0</v>
      </c>
      <c r="AR89" s="216" t="s">
        <v>215</v>
      </c>
      <c r="AT89" s="223" t="s">
        <v>70</v>
      </c>
      <c r="AU89" s="223" t="s">
        <v>80</v>
      </c>
      <c r="AY89" s="216" t="s">
        <v>196</v>
      </c>
      <c r="BK89" s="224">
        <f>SUM(BK90:BK97)</f>
        <v>0</v>
      </c>
    </row>
    <row r="90" spans="2:65" s="140" customFormat="1" ht="25.5" customHeight="1">
      <c r="B90" s="141"/>
      <c r="C90" s="227" t="s">
        <v>78</v>
      </c>
      <c r="D90" s="227" t="s">
        <v>198</v>
      </c>
      <c r="E90" s="228" t="s">
        <v>2668</v>
      </c>
      <c r="F90" s="229" t="s">
        <v>2669</v>
      </c>
      <c r="G90" s="230" t="s">
        <v>2115</v>
      </c>
      <c r="H90" s="231">
        <v>3</v>
      </c>
      <c r="I90" s="26"/>
      <c r="J90" s="232">
        <f>ROUND(I90*H90,2)</f>
        <v>0</v>
      </c>
      <c r="K90" s="229" t="s">
        <v>5</v>
      </c>
      <c r="L90" s="141"/>
      <c r="M90" s="233" t="s">
        <v>5</v>
      </c>
      <c r="N90" s="234" t="s">
        <v>42</v>
      </c>
      <c r="O90" s="142"/>
      <c r="P90" s="235">
        <f>O90*H90</f>
        <v>0</v>
      </c>
      <c r="Q90" s="235">
        <v>0</v>
      </c>
      <c r="R90" s="235">
        <f>Q90*H90</f>
        <v>0</v>
      </c>
      <c r="S90" s="235">
        <v>0</v>
      </c>
      <c r="T90" s="236">
        <f>S90*H90</f>
        <v>0</v>
      </c>
      <c r="AR90" s="128" t="s">
        <v>382</v>
      </c>
      <c r="AT90" s="128" t="s">
        <v>198</v>
      </c>
      <c r="AU90" s="128" t="s">
        <v>215</v>
      </c>
      <c r="AY90" s="128" t="s">
        <v>196</v>
      </c>
      <c r="BE90" s="237">
        <f>IF(N90="základní",J90,0)</f>
        <v>0</v>
      </c>
      <c r="BF90" s="237">
        <f>IF(N90="snížená",J90,0)</f>
        <v>0</v>
      </c>
      <c r="BG90" s="237">
        <f>IF(N90="zákl. přenesená",J90,0)</f>
        <v>0</v>
      </c>
      <c r="BH90" s="237">
        <f>IF(N90="sníž. přenesená",J90,0)</f>
        <v>0</v>
      </c>
      <c r="BI90" s="237">
        <f>IF(N90="nulová",J90,0)</f>
        <v>0</v>
      </c>
      <c r="BJ90" s="128" t="s">
        <v>78</v>
      </c>
      <c r="BK90" s="237">
        <f>ROUND(I90*H90,2)</f>
        <v>0</v>
      </c>
      <c r="BL90" s="128" t="s">
        <v>382</v>
      </c>
      <c r="BM90" s="128" t="s">
        <v>80</v>
      </c>
    </row>
    <row r="91" spans="2:47" s="140" customFormat="1" ht="27">
      <c r="B91" s="141"/>
      <c r="D91" s="238" t="s">
        <v>435</v>
      </c>
      <c r="F91" s="239" t="s">
        <v>2670</v>
      </c>
      <c r="I91" s="22"/>
      <c r="L91" s="141"/>
      <c r="M91" s="240"/>
      <c r="N91" s="142"/>
      <c r="O91" s="142"/>
      <c r="P91" s="142"/>
      <c r="Q91" s="142"/>
      <c r="R91" s="142"/>
      <c r="S91" s="142"/>
      <c r="T91" s="241"/>
      <c r="AT91" s="128" t="s">
        <v>435</v>
      </c>
      <c r="AU91" s="128" t="s">
        <v>215</v>
      </c>
    </row>
    <row r="92" spans="2:65" s="140" customFormat="1" ht="38.25" customHeight="1">
      <c r="B92" s="141"/>
      <c r="C92" s="227" t="s">
        <v>80</v>
      </c>
      <c r="D92" s="227" t="s">
        <v>198</v>
      </c>
      <c r="E92" s="228" t="s">
        <v>2671</v>
      </c>
      <c r="F92" s="229" t="s">
        <v>2672</v>
      </c>
      <c r="G92" s="230" t="s">
        <v>2115</v>
      </c>
      <c r="H92" s="231">
        <v>5</v>
      </c>
      <c r="I92" s="26"/>
      <c r="J92" s="232">
        <f>ROUND(I92*H92,2)</f>
        <v>0</v>
      </c>
      <c r="K92" s="229" t="s">
        <v>5</v>
      </c>
      <c r="L92" s="141"/>
      <c r="M92" s="233" t="s">
        <v>5</v>
      </c>
      <c r="N92" s="234" t="s">
        <v>42</v>
      </c>
      <c r="O92" s="142"/>
      <c r="P92" s="235">
        <f>O92*H92</f>
        <v>0</v>
      </c>
      <c r="Q92" s="235">
        <v>0</v>
      </c>
      <c r="R92" s="235">
        <f>Q92*H92</f>
        <v>0</v>
      </c>
      <c r="S92" s="235">
        <v>0</v>
      </c>
      <c r="T92" s="236">
        <f>S92*H92</f>
        <v>0</v>
      </c>
      <c r="AR92" s="128" t="s">
        <v>382</v>
      </c>
      <c r="AT92" s="128" t="s">
        <v>198</v>
      </c>
      <c r="AU92" s="128" t="s">
        <v>215</v>
      </c>
      <c r="AY92" s="128" t="s">
        <v>196</v>
      </c>
      <c r="BE92" s="237">
        <f>IF(N92="základní",J92,0)</f>
        <v>0</v>
      </c>
      <c r="BF92" s="237">
        <f>IF(N92="snížená",J92,0)</f>
        <v>0</v>
      </c>
      <c r="BG92" s="237">
        <f>IF(N92="zákl. přenesená",J92,0)</f>
        <v>0</v>
      </c>
      <c r="BH92" s="237">
        <f>IF(N92="sníž. přenesená",J92,0)</f>
        <v>0</v>
      </c>
      <c r="BI92" s="237">
        <f>IF(N92="nulová",J92,0)</f>
        <v>0</v>
      </c>
      <c r="BJ92" s="128" t="s">
        <v>78</v>
      </c>
      <c r="BK92" s="237">
        <f>ROUND(I92*H92,2)</f>
        <v>0</v>
      </c>
      <c r="BL92" s="128" t="s">
        <v>382</v>
      </c>
      <c r="BM92" s="128" t="s">
        <v>203</v>
      </c>
    </row>
    <row r="93" spans="2:47" s="140" customFormat="1" ht="27">
      <c r="B93" s="141"/>
      <c r="D93" s="238" t="s">
        <v>435</v>
      </c>
      <c r="F93" s="239" t="s">
        <v>2673</v>
      </c>
      <c r="I93" s="22"/>
      <c r="L93" s="141"/>
      <c r="M93" s="240"/>
      <c r="N93" s="142"/>
      <c r="O93" s="142"/>
      <c r="P93" s="142"/>
      <c r="Q93" s="142"/>
      <c r="R93" s="142"/>
      <c r="S93" s="142"/>
      <c r="T93" s="241"/>
      <c r="AT93" s="128" t="s">
        <v>435</v>
      </c>
      <c r="AU93" s="128" t="s">
        <v>215</v>
      </c>
    </row>
    <row r="94" spans="2:65" s="140" customFormat="1" ht="25.5" customHeight="1">
      <c r="B94" s="141"/>
      <c r="C94" s="227" t="s">
        <v>215</v>
      </c>
      <c r="D94" s="227" t="s">
        <v>198</v>
      </c>
      <c r="E94" s="228" t="s">
        <v>2674</v>
      </c>
      <c r="F94" s="229" t="s">
        <v>2675</v>
      </c>
      <c r="G94" s="230" t="s">
        <v>2676</v>
      </c>
      <c r="H94" s="231">
        <v>8</v>
      </c>
      <c r="I94" s="26"/>
      <c r="J94" s="232">
        <f>ROUND(I94*H94,2)</f>
        <v>0</v>
      </c>
      <c r="K94" s="229" t="s">
        <v>5</v>
      </c>
      <c r="L94" s="141"/>
      <c r="M94" s="233" t="s">
        <v>5</v>
      </c>
      <c r="N94" s="234" t="s">
        <v>42</v>
      </c>
      <c r="O94" s="142"/>
      <c r="P94" s="235">
        <f>O94*H94</f>
        <v>0</v>
      </c>
      <c r="Q94" s="235">
        <v>0</v>
      </c>
      <c r="R94" s="235">
        <f>Q94*H94</f>
        <v>0</v>
      </c>
      <c r="S94" s="235">
        <v>0</v>
      </c>
      <c r="T94" s="236">
        <f>S94*H94</f>
        <v>0</v>
      </c>
      <c r="AR94" s="128" t="s">
        <v>382</v>
      </c>
      <c r="AT94" s="128" t="s">
        <v>198</v>
      </c>
      <c r="AU94" s="128" t="s">
        <v>215</v>
      </c>
      <c r="AY94" s="128" t="s">
        <v>196</v>
      </c>
      <c r="BE94" s="237">
        <f>IF(N94="základní",J94,0)</f>
        <v>0</v>
      </c>
      <c r="BF94" s="237">
        <f>IF(N94="snížená",J94,0)</f>
        <v>0</v>
      </c>
      <c r="BG94" s="237">
        <f>IF(N94="zákl. přenesená",J94,0)</f>
        <v>0</v>
      </c>
      <c r="BH94" s="237">
        <f>IF(N94="sníž. přenesená",J94,0)</f>
        <v>0</v>
      </c>
      <c r="BI94" s="237">
        <f>IF(N94="nulová",J94,0)</f>
        <v>0</v>
      </c>
      <c r="BJ94" s="128" t="s">
        <v>78</v>
      </c>
      <c r="BK94" s="237">
        <f>ROUND(I94*H94,2)</f>
        <v>0</v>
      </c>
      <c r="BL94" s="128" t="s">
        <v>382</v>
      </c>
      <c r="BM94" s="128" t="s">
        <v>221</v>
      </c>
    </row>
    <row r="95" spans="2:65" s="140" customFormat="1" ht="25.5" customHeight="1">
      <c r="B95" s="141"/>
      <c r="C95" s="227" t="s">
        <v>203</v>
      </c>
      <c r="D95" s="227" t="s">
        <v>198</v>
      </c>
      <c r="E95" s="228" t="s">
        <v>2677</v>
      </c>
      <c r="F95" s="229" t="s">
        <v>2678</v>
      </c>
      <c r="G95" s="230" t="s">
        <v>2676</v>
      </c>
      <c r="H95" s="231">
        <v>4</v>
      </c>
      <c r="I95" s="26"/>
      <c r="J95" s="232">
        <f>ROUND(I95*H95,2)</f>
        <v>0</v>
      </c>
      <c r="K95" s="229" t="s">
        <v>5</v>
      </c>
      <c r="L95" s="141"/>
      <c r="M95" s="233" t="s">
        <v>5</v>
      </c>
      <c r="N95" s="234" t="s">
        <v>42</v>
      </c>
      <c r="O95" s="142"/>
      <c r="P95" s="235">
        <f>O95*H95</f>
        <v>0</v>
      </c>
      <c r="Q95" s="235">
        <v>0</v>
      </c>
      <c r="R95" s="235">
        <f>Q95*H95</f>
        <v>0</v>
      </c>
      <c r="S95" s="235">
        <v>0</v>
      </c>
      <c r="T95" s="236">
        <f>S95*H95</f>
        <v>0</v>
      </c>
      <c r="AR95" s="128" t="s">
        <v>382</v>
      </c>
      <c r="AT95" s="128" t="s">
        <v>198</v>
      </c>
      <c r="AU95" s="128" t="s">
        <v>215</v>
      </c>
      <c r="AY95" s="128" t="s">
        <v>196</v>
      </c>
      <c r="BE95" s="237">
        <f>IF(N95="základní",J95,0)</f>
        <v>0</v>
      </c>
      <c r="BF95" s="237">
        <f>IF(N95="snížená",J95,0)</f>
        <v>0</v>
      </c>
      <c r="BG95" s="237">
        <f>IF(N95="zákl. přenesená",J95,0)</f>
        <v>0</v>
      </c>
      <c r="BH95" s="237">
        <f>IF(N95="sníž. přenesená",J95,0)</f>
        <v>0</v>
      </c>
      <c r="BI95" s="237">
        <f>IF(N95="nulová",J95,0)</f>
        <v>0</v>
      </c>
      <c r="BJ95" s="128" t="s">
        <v>78</v>
      </c>
      <c r="BK95" s="237">
        <f>ROUND(I95*H95,2)</f>
        <v>0</v>
      </c>
      <c r="BL95" s="128" t="s">
        <v>382</v>
      </c>
      <c r="BM95" s="128" t="s">
        <v>230</v>
      </c>
    </row>
    <row r="96" spans="2:65" s="140" customFormat="1" ht="16.5" customHeight="1">
      <c r="B96" s="141"/>
      <c r="C96" s="227" t="s">
        <v>224</v>
      </c>
      <c r="D96" s="227" t="s">
        <v>198</v>
      </c>
      <c r="E96" s="228" t="s">
        <v>2679</v>
      </c>
      <c r="F96" s="229" t="s">
        <v>2680</v>
      </c>
      <c r="G96" s="230" t="s">
        <v>2115</v>
      </c>
      <c r="H96" s="231">
        <v>1</v>
      </c>
      <c r="I96" s="26"/>
      <c r="J96" s="232">
        <f>ROUND(I96*H96,2)</f>
        <v>0</v>
      </c>
      <c r="K96" s="229" t="s">
        <v>5</v>
      </c>
      <c r="L96" s="141"/>
      <c r="M96" s="233" t="s">
        <v>5</v>
      </c>
      <c r="N96" s="234" t="s">
        <v>42</v>
      </c>
      <c r="O96" s="142"/>
      <c r="P96" s="235">
        <f>O96*H96</f>
        <v>0</v>
      </c>
      <c r="Q96" s="235">
        <v>0</v>
      </c>
      <c r="R96" s="235">
        <f>Q96*H96</f>
        <v>0</v>
      </c>
      <c r="S96" s="235">
        <v>0</v>
      </c>
      <c r="T96" s="236">
        <f>S96*H96</f>
        <v>0</v>
      </c>
      <c r="AR96" s="128" t="s">
        <v>382</v>
      </c>
      <c r="AT96" s="128" t="s">
        <v>198</v>
      </c>
      <c r="AU96" s="128" t="s">
        <v>215</v>
      </c>
      <c r="AY96" s="128" t="s">
        <v>196</v>
      </c>
      <c r="BE96" s="237">
        <f>IF(N96="základní",J96,0)</f>
        <v>0</v>
      </c>
      <c r="BF96" s="237">
        <f>IF(N96="snížená",J96,0)</f>
        <v>0</v>
      </c>
      <c r="BG96" s="237">
        <f>IF(N96="zákl. přenesená",J96,0)</f>
        <v>0</v>
      </c>
      <c r="BH96" s="237">
        <f>IF(N96="sníž. přenesená",J96,0)</f>
        <v>0</v>
      </c>
      <c r="BI96" s="237">
        <f>IF(N96="nulová",J96,0)</f>
        <v>0</v>
      </c>
      <c r="BJ96" s="128" t="s">
        <v>78</v>
      </c>
      <c r="BK96" s="237">
        <f>ROUND(I96*H96,2)</f>
        <v>0</v>
      </c>
      <c r="BL96" s="128" t="s">
        <v>382</v>
      </c>
      <c r="BM96" s="128" t="s">
        <v>238</v>
      </c>
    </row>
    <row r="97" spans="2:65" s="140" customFormat="1" ht="16.5" customHeight="1">
      <c r="B97" s="141"/>
      <c r="C97" s="227" t="s">
        <v>221</v>
      </c>
      <c r="D97" s="227" t="s">
        <v>198</v>
      </c>
      <c r="E97" s="228" t="s">
        <v>2681</v>
      </c>
      <c r="F97" s="229" t="s">
        <v>2682</v>
      </c>
      <c r="G97" s="230" t="s">
        <v>2115</v>
      </c>
      <c r="H97" s="231">
        <v>1</v>
      </c>
      <c r="I97" s="26"/>
      <c r="J97" s="232">
        <f>ROUND(I97*H97,2)</f>
        <v>0</v>
      </c>
      <c r="K97" s="229" t="s">
        <v>5</v>
      </c>
      <c r="L97" s="141"/>
      <c r="M97" s="233" t="s">
        <v>5</v>
      </c>
      <c r="N97" s="234" t="s">
        <v>42</v>
      </c>
      <c r="O97" s="142"/>
      <c r="P97" s="235">
        <f>O97*H97</f>
        <v>0</v>
      </c>
      <c r="Q97" s="235">
        <v>0</v>
      </c>
      <c r="R97" s="235">
        <f>Q97*H97</f>
        <v>0</v>
      </c>
      <c r="S97" s="235">
        <v>0</v>
      </c>
      <c r="T97" s="236">
        <f>S97*H97</f>
        <v>0</v>
      </c>
      <c r="AR97" s="128" t="s">
        <v>382</v>
      </c>
      <c r="AT97" s="128" t="s">
        <v>198</v>
      </c>
      <c r="AU97" s="128" t="s">
        <v>215</v>
      </c>
      <c r="AY97" s="128" t="s">
        <v>196</v>
      </c>
      <c r="BE97" s="237">
        <f>IF(N97="základní",J97,0)</f>
        <v>0</v>
      </c>
      <c r="BF97" s="237">
        <f>IF(N97="snížená",J97,0)</f>
        <v>0</v>
      </c>
      <c r="BG97" s="237">
        <f>IF(N97="zákl. přenesená",J97,0)</f>
        <v>0</v>
      </c>
      <c r="BH97" s="237">
        <f>IF(N97="sníž. přenesená",J97,0)</f>
        <v>0</v>
      </c>
      <c r="BI97" s="237">
        <f>IF(N97="nulová",J97,0)</f>
        <v>0</v>
      </c>
      <c r="BJ97" s="128" t="s">
        <v>78</v>
      </c>
      <c r="BK97" s="237">
        <f>ROUND(I97*H97,2)</f>
        <v>0</v>
      </c>
      <c r="BL97" s="128" t="s">
        <v>382</v>
      </c>
      <c r="BM97" s="128" t="s">
        <v>248</v>
      </c>
    </row>
    <row r="98" spans="2:63" s="215" customFormat="1" ht="22.35" customHeight="1">
      <c r="B98" s="214"/>
      <c r="D98" s="216" t="s">
        <v>70</v>
      </c>
      <c r="E98" s="225" t="s">
        <v>1488</v>
      </c>
      <c r="F98" s="225" t="s">
        <v>2683</v>
      </c>
      <c r="I98" s="25"/>
      <c r="J98" s="226">
        <f>BK98</f>
        <v>0</v>
      </c>
      <c r="L98" s="214"/>
      <c r="M98" s="219"/>
      <c r="N98" s="220"/>
      <c r="O98" s="220"/>
      <c r="P98" s="221">
        <f>SUM(P99:P104)</f>
        <v>0</v>
      </c>
      <c r="Q98" s="220"/>
      <c r="R98" s="221">
        <f>SUM(R99:R104)</f>
        <v>0</v>
      </c>
      <c r="S98" s="220"/>
      <c r="T98" s="222">
        <f>SUM(T99:T104)</f>
        <v>0</v>
      </c>
      <c r="AR98" s="216" t="s">
        <v>215</v>
      </c>
      <c r="AT98" s="223" t="s">
        <v>70</v>
      </c>
      <c r="AU98" s="223" t="s">
        <v>80</v>
      </c>
      <c r="AY98" s="216" t="s">
        <v>196</v>
      </c>
      <c r="BK98" s="224">
        <f>SUM(BK99:BK104)</f>
        <v>0</v>
      </c>
    </row>
    <row r="99" spans="2:65" s="140" customFormat="1" ht="16.5" customHeight="1">
      <c r="B99" s="141"/>
      <c r="C99" s="227" t="s">
        <v>232</v>
      </c>
      <c r="D99" s="227" t="s">
        <v>198</v>
      </c>
      <c r="E99" s="228" t="s">
        <v>2684</v>
      </c>
      <c r="F99" s="229" t="s">
        <v>2685</v>
      </c>
      <c r="G99" s="230" t="s">
        <v>2676</v>
      </c>
      <c r="H99" s="231">
        <v>3</v>
      </c>
      <c r="I99" s="26"/>
      <c r="J99" s="232">
        <f aca="true" t="shared" si="0" ref="J99:J104">ROUND(I99*H99,2)</f>
        <v>0</v>
      </c>
      <c r="K99" s="229" t="s">
        <v>5</v>
      </c>
      <c r="L99" s="141"/>
      <c r="M99" s="233" t="s">
        <v>5</v>
      </c>
      <c r="N99" s="234" t="s">
        <v>42</v>
      </c>
      <c r="O99" s="142"/>
      <c r="P99" s="235">
        <f aca="true" t="shared" si="1" ref="P99:P104">O99*H99</f>
        <v>0</v>
      </c>
      <c r="Q99" s="235">
        <v>0</v>
      </c>
      <c r="R99" s="235">
        <f aca="true" t="shared" si="2" ref="R99:R104">Q99*H99</f>
        <v>0</v>
      </c>
      <c r="S99" s="235">
        <v>0</v>
      </c>
      <c r="T99" s="236">
        <f aca="true" t="shared" si="3" ref="T99:T104">S99*H99</f>
        <v>0</v>
      </c>
      <c r="AR99" s="128" t="s">
        <v>382</v>
      </c>
      <c r="AT99" s="128" t="s">
        <v>198</v>
      </c>
      <c r="AU99" s="128" t="s">
        <v>215</v>
      </c>
      <c r="AY99" s="128" t="s">
        <v>196</v>
      </c>
      <c r="BE99" s="237">
        <f aca="true" t="shared" si="4" ref="BE99:BE104">IF(N99="základní",J99,0)</f>
        <v>0</v>
      </c>
      <c r="BF99" s="237">
        <f aca="true" t="shared" si="5" ref="BF99:BF104">IF(N99="snížená",J99,0)</f>
        <v>0</v>
      </c>
      <c r="BG99" s="237">
        <f aca="true" t="shared" si="6" ref="BG99:BG104">IF(N99="zákl. přenesená",J99,0)</f>
        <v>0</v>
      </c>
      <c r="BH99" s="237">
        <f aca="true" t="shared" si="7" ref="BH99:BH104">IF(N99="sníž. přenesená",J99,0)</f>
        <v>0</v>
      </c>
      <c r="BI99" s="237">
        <f aca="true" t="shared" si="8" ref="BI99:BI104">IF(N99="nulová",J99,0)</f>
        <v>0</v>
      </c>
      <c r="BJ99" s="128" t="s">
        <v>78</v>
      </c>
      <c r="BK99" s="237">
        <f aca="true" t="shared" si="9" ref="BK99:BK104">ROUND(I99*H99,2)</f>
        <v>0</v>
      </c>
      <c r="BL99" s="128" t="s">
        <v>382</v>
      </c>
      <c r="BM99" s="128" t="s">
        <v>255</v>
      </c>
    </row>
    <row r="100" spans="2:65" s="140" customFormat="1" ht="16.5" customHeight="1">
      <c r="B100" s="141"/>
      <c r="C100" s="227" t="s">
        <v>230</v>
      </c>
      <c r="D100" s="227" t="s">
        <v>198</v>
      </c>
      <c r="E100" s="228" t="s">
        <v>2686</v>
      </c>
      <c r="F100" s="229" t="s">
        <v>2687</v>
      </c>
      <c r="G100" s="230" t="s">
        <v>2676</v>
      </c>
      <c r="H100" s="231">
        <v>2</v>
      </c>
      <c r="I100" s="26"/>
      <c r="J100" s="232">
        <f t="shared" si="0"/>
        <v>0</v>
      </c>
      <c r="K100" s="229" t="s">
        <v>5</v>
      </c>
      <c r="L100" s="141"/>
      <c r="M100" s="233" t="s">
        <v>5</v>
      </c>
      <c r="N100" s="234" t="s">
        <v>42</v>
      </c>
      <c r="O100" s="142"/>
      <c r="P100" s="235">
        <f t="shared" si="1"/>
        <v>0</v>
      </c>
      <c r="Q100" s="235">
        <v>0</v>
      </c>
      <c r="R100" s="235">
        <f t="shared" si="2"/>
        <v>0</v>
      </c>
      <c r="S100" s="235">
        <v>0</v>
      </c>
      <c r="T100" s="236">
        <f t="shared" si="3"/>
        <v>0</v>
      </c>
      <c r="AR100" s="128" t="s">
        <v>382</v>
      </c>
      <c r="AT100" s="128" t="s">
        <v>198</v>
      </c>
      <c r="AU100" s="128" t="s">
        <v>215</v>
      </c>
      <c r="AY100" s="128" t="s">
        <v>196</v>
      </c>
      <c r="BE100" s="237">
        <f t="shared" si="4"/>
        <v>0</v>
      </c>
      <c r="BF100" s="237">
        <f t="shared" si="5"/>
        <v>0</v>
      </c>
      <c r="BG100" s="237">
        <f t="shared" si="6"/>
        <v>0</v>
      </c>
      <c r="BH100" s="237">
        <f t="shared" si="7"/>
        <v>0</v>
      </c>
      <c r="BI100" s="237">
        <f t="shared" si="8"/>
        <v>0</v>
      </c>
      <c r="BJ100" s="128" t="s">
        <v>78</v>
      </c>
      <c r="BK100" s="237">
        <f t="shared" si="9"/>
        <v>0</v>
      </c>
      <c r="BL100" s="128" t="s">
        <v>382</v>
      </c>
      <c r="BM100" s="128" t="s">
        <v>263</v>
      </c>
    </row>
    <row r="101" spans="2:65" s="140" customFormat="1" ht="16.5" customHeight="1">
      <c r="B101" s="141"/>
      <c r="C101" s="227" t="s">
        <v>242</v>
      </c>
      <c r="D101" s="227" t="s">
        <v>198</v>
      </c>
      <c r="E101" s="228" t="s">
        <v>2688</v>
      </c>
      <c r="F101" s="229" t="s">
        <v>2689</v>
      </c>
      <c r="G101" s="230" t="s">
        <v>2676</v>
      </c>
      <c r="H101" s="231">
        <v>10</v>
      </c>
      <c r="I101" s="26"/>
      <c r="J101" s="232">
        <f t="shared" si="0"/>
        <v>0</v>
      </c>
      <c r="K101" s="229" t="s">
        <v>5</v>
      </c>
      <c r="L101" s="141"/>
      <c r="M101" s="233" t="s">
        <v>5</v>
      </c>
      <c r="N101" s="234" t="s">
        <v>42</v>
      </c>
      <c r="O101" s="142"/>
      <c r="P101" s="235">
        <f t="shared" si="1"/>
        <v>0</v>
      </c>
      <c r="Q101" s="235">
        <v>0</v>
      </c>
      <c r="R101" s="235">
        <f t="shared" si="2"/>
        <v>0</v>
      </c>
      <c r="S101" s="235">
        <v>0</v>
      </c>
      <c r="T101" s="236">
        <f t="shared" si="3"/>
        <v>0</v>
      </c>
      <c r="AR101" s="128" t="s">
        <v>382</v>
      </c>
      <c r="AT101" s="128" t="s">
        <v>198</v>
      </c>
      <c r="AU101" s="128" t="s">
        <v>215</v>
      </c>
      <c r="AY101" s="128" t="s">
        <v>196</v>
      </c>
      <c r="BE101" s="237">
        <f t="shared" si="4"/>
        <v>0</v>
      </c>
      <c r="BF101" s="237">
        <f t="shared" si="5"/>
        <v>0</v>
      </c>
      <c r="BG101" s="237">
        <f t="shared" si="6"/>
        <v>0</v>
      </c>
      <c r="BH101" s="237">
        <f t="shared" si="7"/>
        <v>0</v>
      </c>
      <c r="BI101" s="237">
        <f t="shared" si="8"/>
        <v>0</v>
      </c>
      <c r="BJ101" s="128" t="s">
        <v>78</v>
      </c>
      <c r="BK101" s="237">
        <f t="shared" si="9"/>
        <v>0</v>
      </c>
      <c r="BL101" s="128" t="s">
        <v>382</v>
      </c>
      <c r="BM101" s="128" t="s">
        <v>269</v>
      </c>
    </row>
    <row r="102" spans="2:65" s="140" customFormat="1" ht="16.5" customHeight="1">
      <c r="B102" s="141"/>
      <c r="C102" s="227" t="s">
        <v>238</v>
      </c>
      <c r="D102" s="227" t="s">
        <v>198</v>
      </c>
      <c r="E102" s="228" t="s">
        <v>2690</v>
      </c>
      <c r="F102" s="229" t="s">
        <v>2691</v>
      </c>
      <c r="G102" s="230" t="s">
        <v>2676</v>
      </c>
      <c r="H102" s="231">
        <v>7</v>
      </c>
      <c r="I102" s="26"/>
      <c r="J102" s="232">
        <f t="shared" si="0"/>
        <v>0</v>
      </c>
      <c r="K102" s="229" t="s">
        <v>5</v>
      </c>
      <c r="L102" s="141"/>
      <c r="M102" s="233" t="s">
        <v>5</v>
      </c>
      <c r="N102" s="234" t="s">
        <v>42</v>
      </c>
      <c r="O102" s="142"/>
      <c r="P102" s="235">
        <f t="shared" si="1"/>
        <v>0</v>
      </c>
      <c r="Q102" s="235">
        <v>0</v>
      </c>
      <c r="R102" s="235">
        <f t="shared" si="2"/>
        <v>0</v>
      </c>
      <c r="S102" s="235">
        <v>0</v>
      </c>
      <c r="T102" s="236">
        <f t="shared" si="3"/>
        <v>0</v>
      </c>
      <c r="AR102" s="128" t="s">
        <v>382</v>
      </c>
      <c r="AT102" s="128" t="s">
        <v>198</v>
      </c>
      <c r="AU102" s="128" t="s">
        <v>215</v>
      </c>
      <c r="AY102" s="128" t="s">
        <v>196</v>
      </c>
      <c r="BE102" s="237">
        <f t="shared" si="4"/>
        <v>0</v>
      </c>
      <c r="BF102" s="237">
        <f t="shared" si="5"/>
        <v>0</v>
      </c>
      <c r="BG102" s="237">
        <f t="shared" si="6"/>
        <v>0</v>
      </c>
      <c r="BH102" s="237">
        <f t="shared" si="7"/>
        <v>0</v>
      </c>
      <c r="BI102" s="237">
        <f t="shared" si="8"/>
        <v>0</v>
      </c>
      <c r="BJ102" s="128" t="s">
        <v>78</v>
      </c>
      <c r="BK102" s="237">
        <f t="shared" si="9"/>
        <v>0</v>
      </c>
      <c r="BL102" s="128" t="s">
        <v>382</v>
      </c>
      <c r="BM102" s="128" t="s">
        <v>274</v>
      </c>
    </row>
    <row r="103" spans="2:65" s="140" customFormat="1" ht="16.5" customHeight="1">
      <c r="B103" s="141"/>
      <c r="C103" s="227" t="s">
        <v>249</v>
      </c>
      <c r="D103" s="227" t="s">
        <v>198</v>
      </c>
      <c r="E103" s="228" t="s">
        <v>2692</v>
      </c>
      <c r="F103" s="229" t="s">
        <v>2693</v>
      </c>
      <c r="G103" s="230" t="s">
        <v>330</v>
      </c>
      <c r="H103" s="231">
        <v>3</v>
      </c>
      <c r="I103" s="26"/>
      <c r="J103" s="232">
        <f t="shared" si="0"/>
        <v>0</v>
      </c>
      <c r="K103" s="229" t="s">
        <v>5</v>
      </c>
      <c r="L103" s="141"/>
      <c r="M103" s="233" t="s">
        <v>5</v>
      </c>
      <c r="N103" s="234" t="s">
        <v>42</v>
      </c>
      <c r="O103" s="142"/>
      <c r="P103" s="235">
        <f t="shared" si="1"/>
        <v>0</v>
      </c>
      <c r="Q103" s="235">
        <v>0</v>
      </c>
      <c r="R103" s="235">
        <f t="shared" si="2"/>
        <v>0</v>
      </c>
      <c r="S103" s="235">
        <v>0</v>
      </c>
      <c r="T103" s="236">
        <f t="shared" si="3"/>
        <v>0</v>
      </c>
      <c r="AR103" s="128" t="s">
        <v>382</v>
      </c>
      <c r="AT103" s="128" t="s">
        <v>198</v>
      </c>
      <c r="AU103" s="128" t="s">
        <v>215</v>
      </c>
      <c r="AY103" s="128" t="s">
        <v>196</v>
      </c>
      <c r="BE103" s="237">
        <f t="shared" si="4"/>
        <v>0</v>
      </c>
      <c r="BF103" s="237">
        <f t="shared" si="5"/>
        <v>0</v>
      </c>
      <c r="BG103" s="237">
        <f t="shared" si="6"/>
        <v>0</v>
      </c>
      <c r="BH103" s="237">
        <f t="shared" si="7"/>
        <v>0</v>
      </c>
      <c r="BI103" s="237">
        <f t="shared" si="8"/>
        <v>0</v>
      </c>
      <c r="BJ103" s="128" t="s">
        <v>78</v>
      </c>
      <c r="BK103" s="237">
        <f t="shared" si="9"/>
        <v>0</v>
      </c>
      <c r="BL103" s="128" t="s">
        <v>382</v>
      </c>
      <c r="BM103" s="128" t="s">
        <v>281</v>
      </c>
    </row>
    <row r="104" spans="2:65" s="140" customFormat="1" ht="25.5" customHeight="1">
      <c r="B104" s="141"/>
      <c r="C104" s="227" t="s">
        <v>248</v>
      </c>
      <c r="D104" s="227" t="s">
        <v>198</v>
      </c>
      <c r="E104" s="228" t="s">
        <v>2694</v>
      </c>
      <c r="F104" s="229" t="s">
        <v>2695</v>
      </c>
      <c r="G104" s="230" t="s">
        <v>916</v>
      </c>
      <c r="H104" s="231">
        <v>1</v>
      </c>
      <c r="I104" s="26"/>
      <c r="J104" s="232">
        <f t="shared" si="0"/>
        <v>0</v>
      </c>
      <c r="K104" s="229" t="s">
        <v>5</v>
      </c>
      <c r="L104" s="141"/>
      <c r="M104" s="233" t="s">
        <v>5</v>
      </c>
      <c r="N104" s="283" t="s">
        <v>42</v>
      </c>
      <c r="O104" s="284"/>
      <c r="P104" s="285">
        <f t="shared" si="1"/>
        <v>0</v>
      </c>
      <c r="Q104" s="285">
        <v>0</v>
      </c>
      <c r="R104" s="285">
        <f t="shared" si="2"/>
        <v>0</v>
      </c>
      <c r="S104" s="285">
        <v>0</v>
      </c>
      <c r="T104" s="286">
        <f t="shared" si="3"/>
        <v>0</v>
      </c>
      <c r="AR104" s="128" t="s">
        <v>382</v>
      </c>
      <c r="AT104" s="128" t="s">
        <v>198</v>
      </c>
      <c r="AU104" s="128" t="s">
        <v>215</v>
      </c>
      <c r="AY104" s="128" t="s">
        <v>196</v>
      </c>
      <c r="BE104" s="237">
        <f t="shared" si="4"/>
        <v>0</v>
      </c>
      <c r="BF104" s="237">
        <f t="shared" si="5"/>
        <v>0</v>
      </c>
      <c r="BG104" s="237">
        <f t="shared" si="6"/>
        <v>0</v>
      </c>
      <c r="BH104" s="237">
        <f t="shared" si="7"/>
        <v>0</v>
      </c>
      <c r="BI104" s="237">
        <f t="shared" si="8"/>
        <v>0</v>
      </c>
      <c r="BJ104" s="128" t="s">
        <v>78</v>
      </c>
      <c r="BK104" s="237">
        <f t="shared" si="9"/>
        <v>0</v>
      </c>
      <c r="BL104" s="128" t="s">
        <v>382</v>
      </c>
      <c r="BM104" s="128" t="s">
        <v>286</v>
      </c>
    </row>
    <row r="105" spans="2:12" s="140" customFormat="1" ht="6.95" customHeight="1">
      <c r="B105" s="167"/>
      <c r="C105" s="168"/>
      <c r="D105" s="168"/>
      <c r="E105" s="168"/>
      <c r="F105" s="168"/>
      <c r="G105" s="168"/>
      <c r="H105" s="168"/>
      <c r="I105" s="17"/>
      <c r="J105" s="168"/>
      <c r="K105" s="168"/>
      <c r="L105" s="141"/>
    </row>
  </sheetData>
  <sheetProtection password="CC4E" sheet="1" objects="1" scenarios="1" selectLockedCells="1"/>
  <autoFilter ref="C85:K104"/>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29"/>
  <sheetViews>
    <sheetView showGridLines="0" workbookViewId="0" topLeftCell="A1">
      <pane ySplit="1" topLeftCell="A2" activePane="bottomLeft" state="frozen"/>
      <selection pane="bottomLeft" activeCell="I179" sqref="I179"/>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105</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2696</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2697</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ROUND(J111,2)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ROUND(SUM(BE111:BE728),2)</f>
        <v>0</v>
      </c>
      <c r="G32" s="142"/>
      <c r="H32" s="142"/>
      <c r="I32" s="15">
        <v>0.21</v>
      </c>
      <c r="J32" s="159">
        <f>ROUND(ROUND((SUM(BE111:BE728)),2)*I32,2)</f>
        <v>0</v>
      </c>
      <c r="K32" s="144"/>
    </row>
    <row r="33" spans="2:11" s="140" customFormat="1" ht="14.45" customHeight="1">
      <c r="B33" s="141"/>
      <c r="C33" s="142"/>
      <c r="D33" s="142"/>
      <c r="E33" s="158" t="s">
        <v>43</v>
      </c>
      <c r="F33" s="159">
        <f>ROUND(SUM(BF111:BF728),2)</f>
        <v>0</v>
      </c>
      <c r="G33" s="142"/>
      <c r="H33" s="142"/>
      <c r="I33" s="15">
        <v>0.15</v>
      </c>
      <c r="J33" s="159">
        <f>ROUND(ROUND((SUM(BF111:BF728)),2)*I33,2)</f>
        <v>0</v>
      </c>
      <c r="K33" s="144"/>
    </row>
    <row r="34" spans="2:11" s="140" customFormat="1" ht="14.45" customHeight="1" hidden="1">
      <c r="B34" s="141"/>
      <c r="C34" s="142"/>
      <c r="D34" s="142"/>
      <c r="E34" s="158" t="s">
        <v>44</v>
      </c>
      <c r="F34" s="159">
        <f>ROUND(SUM(BG111:BG728),2)</f>
        <v>0</v>
      </c>
      <c r="G34" s="142"/>
      <c r="H34" s="142"/>
      <c r="I34" s="15">
        <v>0.21</v>
      </c>
      <c r="J34" s="159">
        <v>0</v>
      </c>
      <c r="K34" s="144"/>
    </row>
    <row r="35" spans="2:11" s="140" customFormat="1" ht="14.45" customHeight="1" hidden="1">
      <c r="B35" s="141"/>
      <c r="C35" s="142"/>
      <c r="D35" s="142"/>
      <c r="E35" s="158" t="s">
        <v>45</v>
      </c>
      <c r="F35" s="159">
        <f>ROUND(SUM(BH111:BH728),2)</f>
        <v>0</v>
      </c>
      <c r="G35" s="142"/>
      <c r="H35" s="142"/>
      <c r="I35" s="15">
        <v>0.15</v>
      </c>
      <c r="J35" s="159">
        <v>0</v>
      </c>
      <c r="K35" s="144"/>
    </row>
    <row r="36" spans="2:11" s="140" customFormat="1" ht="14.45" customHeight="1" hidden="1">
      <c r="B36" s="141"/>
      <c r="C36" s="142"/>
      <c r="D36" s="142"/>
      <c r="E36" s="158" t="s">
        <v>46</v>
      </c>
      <c r="F36" s="159">
        <f>ROUND(SUM(BI111:BI728),2)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2696</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SO02-01 - Stavební část</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J111</f>
        <v>0</v>
      </c>
      <c r="K60" s="144"/>
      <c r="AU60" s="128" t="s">
        <v>143</v>
      </c>
    </row>
    <row r="61" spans="2:11" s="184" customFormat="1" ht="24.95" customHeight="1">
      <c r="B61" s="178"/>
      <c r="C61" s="179"/>
      <c r="D61" s="180" t="s">
        <v>144</v>
      </c>
      <c r="E61" s="181"/>
      <c r="F61" s="181"/>
      <c r="G61" s="181"/>
      <c r="H61" s="181"/>
      <c r="I61" s="20"/>
      <c r="J61" s="182">
        <f>J112</f>
        <v>0</v>
      </c>
      <c r="K61" s="183"/>
    </row>
    <row r="62" spans="2:11" s="191" customFormat="1" ht="19.9" customHeight="1">
      <c r="B62" s="185"/>
      <c r="C62" s="186"/>
      <c r="D62" s="187" t="s">
        <v>147</v>
      </c>
      <c r="E62" s="188"/>
      <c r="F62" s="188"/>
      <c r="G62" s="188"/>
      <c r="H62" s="188"/>
      <c r="I62" s="21"/>
      <c r="J62" s="189">
        <f>J113</f>
        <v>0</v>
      </c>
      <c r="K62" s="190"/>
    </row>
    <row r="63" spans="2:11" s="191" customFormat="1" ht="19.9" customHeight="1">
      <c r="B63" s="185"/>
      <c r="C63" s="186"/>
      <c r="D63" s="187" t="s">
        <v>148</v>
      </c>
      <c r="E63" s="188"/>
      <c r="F63" s="188"/>
      <c r="G63" s="188"/>
      <c r="H63" s="188"/>
      <c r="I63" s="21"/>
      <c r="J63" s="189">
        <f>J149</f>
        <v>0</v>
      </c>
      <c r="K63" s="190"/>
    </row>
    <row r="64" spans="2:11" s="191" customFormat="1" ht="19.9" customHeight="1">
      <c r="B64" s="185"/>
      <c r="C64" s="186"/>
      <c r="D64" s="187" t="s">
        <v>150</v>
      </c>
      <c r="E64" s="188"/>
      <c r="F64" s="188"/>
      <c r="G64" s="188"/>
      <c r="H64" s="188"/>
      <c r="I64" s="21"/>
      <c r="J64" s="189">
        <f>J198</f>
        <v>0</v>
      </c>
      <c r="K64" s="190"/>
    </row>
    <row r="65" spans="2:11" s="191" customFormat="1" ht="19.9" customHeight="1">
      <c r="B65" s="185"/>
      <c r="C65" s="186"/>
      <c r="D65" s="187" t="s">
        <v>151</v>
      </c>
      <c r="E65" s="188"/>
      <c r="F65" s="188"/>
      <c r="G65" s="188"/>
      <c r="H65" s="188"/>
      <c r="I65" s="21"/>
      <c r="J65" s="189">
        <f>J203</f>
        <v>0</v>
      </c>
      <c r="K65" s="190"/>
    </row>
    <row r="66" spans="2:11" s="191" customFormat="1" ht="19.9" customHeight="1">
      <c r="B66" s="185"/>
      <c r="C66" s="186"/>
      <c r="D66" s="187" t="s">
        <v>152</v>
      </c>
      <c r="E66" s="188"/>
      <c r="F66" s="188"/>
      <c r="G66" s="188"/>
      <c r="H66" s="188"/>
      <c r="I66" s="21"/>
      <c r="J66" s="189">
        <f>J246</f>
        <v>0</v>
      </c>
      <c r="K66" s="190"/>
    </row>
    <row r="67" spans="2:11" s="191" customFormat="1" ht="19.9" customHeight="1">
      <c r="B67" s="185"/>
      <c r="C67" s="186"/>
      <c r="D67" s="187" t="s">
        <v>153</v>
      </c>
      <c r="E67" s="188"/>
      <c r="F67" s="188"/>
      <c r="G67" s="188"/>
      <c r="H67" s="188"/>
      <c r="I67" s="21"/>
      <c r="J67" s="189">
        <f>J253</f>
        <v>0</v>
      </c>
      <c r="K67" s="190"/>
    </row>
    <row r="68" spans="2:11" s="191" customFormat="1" ht="19.9" customHeight="1">
      <c r="B68" s="185"/>
      <c r="C68" s="186"/>
      <c r="D68" s="187" t="s">
        <v>155</v>
      </c>
      <c r="E68" s="188"/>
      <c r="F68" s="188"/>
      <c r="G68" s="188"/>
      <c r="H68" s="188"/>
      <c r="I68" s="21"/>
      <c r="J68" s="189">
        <f>J267</f>
        <v>0</v>
      </c>
      <c r="K68" s="190"/>
    </row>
    <row r="69" spans="2:11" s="191" customFormat="1" ht="19.9" customHeight="1">
      <c r="B69" s="185"/>
      <c r="C69" s="186"/>
      <c r="D69" s="187" t="s">
        <v>156</v>
      </c>
      <c r="E69" s="188"/>
      <c r="F69" s="188"/>
      <c r="G69" s="188"/>
      <c r="H69" s="188"/>
      <c r="I69" s="21"/>
      <c r="J69" s="189">
        <f>J282</f>
        <v>0</v>
      </c>
      <c r="K69" s="190"/>
    </row>
    <row r="70" spans="2:11" s="191" customFormat="1" ht="19.9" customHeight="1">
      <c r="B70" s="185"/>
      <c r="C70" s="186"/>
      <c r="D70" s="187" t="s">
        <v>157</v>
      </c>
      <c r="E70" s="188"/>
      <c r="F70" s="188"/>
      <c r="G70" s="188"/>
      <c r="H70" s="188"/>
      <c r="I70" s="21"/>
      <c r="J70" s="189">
        <f>J292</f>
        <v>0</v>
      </c>
      <c r="K70" s="190"/>
    </row>
    <row r="71" spans="2:11" s="191" customFormat="1" ht="19.9" customHeight="1">
      <c r="B71" s="185"/>
      <c r="C71" s="186"/>
      <c r="D71" s="187" t="s">
        <v>158</v>
      </c>
      <c r="E71" s="188"/>
      <c r="F71" s="188"/>
      <c r="G71" s="188"/>
      <c r="H71" s="188"/>
      <c r="I71" s="21"/>
      <c r="J71" s="189">
        <f>J314</f>
        <v>0</v>
      </c>
      <c r="K71" s="190"/>
    </row>
    <row r="72" spans="2:11" s="191" customFormat="1" ht="19.9" customHeight="1">
      <c r="B72" s="185"/>
      <c r="C72" s="186"/>
      <c r="D72" s="187" t="s">
        <v>159</v>
      </c>
      <c r="E72" s="188"/>
      <c r="F72" s="188"/>
      <c r="G72" s="188"/>
      <c r="H72" s="188"/>
      <c r="I72" s="21"/>
      <c r="J72" s="189">
        <f>J317</f>
        <v>0</v>
      </c>
      <c r="K72" s="190"/>
    </row>
    <row r="73" spans="2:11" s="191" customFormat="1" ht="19.9" customHeight="1">
      <c r="B73" s="185"/>
      <c r="C73" s="186"/>
      <c r="D73" s="187" t="s">
        <v>160</v>
      </c>
      <c r="E73" s="188"/>
      <c r="F73" s="188"/>
      <c r="G73" s="188"/>
      <c r="H73" s="188"/>
      <c r="I73" s="21"/>
      <c r="J73" s="189">
        <f>J320</f>
        <v>0</v>
      </c>
      <c r="K73" s="190"/>
    </row>
    <row r="74" spans="2:11" s="184" customFormat="1" ht="24.95" customHeight="1">
      <c r="B74" s="178"/>
      <c r="C74" s="179"/>
      <c r="D74" s="180" t="s">
        <v>161</v>
      </c>
      <c r="E74" s="181"/>
      <c r="F74" s="181"/>
      <c r="G74" s="181"/>
      <c r="H74" s="181"/>
      <c r="I74" s="20"/>
      <c r="J74" s="182">
        <f>J335</f>
        <v>0</v>
      </c>
      <c r="K74" s="183"/>
    </row>
    <row r="75" spans="2:11" s="191" customFormat="1" ht="19.9" customHeight="1">
      <c r="B75" s="185"/>
      <c r="C75" s="186"/>
      <c r="D75" s="187" t="s">
        <v>162</v>
      </c>
      <c r="E75" s="188"/>
      <c r="F75" s="188"/>
      <c r="G75" s="188"/>
      <c r="H75" s="188"/>
      <c r="I75" s="21"/>
      <c r="J75" s="189">
        <f>J336</f>
        <v>0</v>
      </c>
      <c r="K75" s="190"/>
    </row>
    <row r="76" spans="2:11" s="191" customFormat="1" ht="19.9" customHeight="1">
      <c r="B76" s="185"/>
      <c r="C76" s="186"/>
      <c r="D76" s="187" t="s">
        <v>163</v>
      </c>
      <c r="E76" s="188"/>
      <c r="F76" s="188"/>
      <c r="G76" s="188"/>
      <c r="H76" s="188"/>
      <c r="I76" s="21"/>
      <c r="J76" s="189">
        <f>J340</f>
        <v>0</v>
      </c>
      <c r="K76" s="190"/>
    </row>
    <row r="77" spans="2:11" s="191" customFormat="1" ht="19.9" customHeight="1">
      <c r="B77" s="185"/>
      <c r="C77" s="186"/>
      <c r="D77" s="187" t="s">
        <v>165</v>
      </c>
      <c r="E77" s="188"/>
      <c r="F77" s="188"/>
      <c r="G77" s="188"/>
      <c r="H77" s="188"/>
      <c r="I77" s="21"/>
      <c r="J77" s="189">
        <f>J370</f>
        <v>0</v>
      </c>
      <c r="K77" s="190"/>
    </row>
    <row r="78" spans="2:11" s="191" customFormat="1" ht="19.9" customHeight="1">
      <c r="B78" s="185"/>
      <c r="C78" s="186"/>
      <c r="D78" s="187" t="s">
        <v>166</v>
      </c>
      <c r="E78" s="188"/>
      <c r="F78" s="188"/>
      <c r="G78" s="188"/>
      <c r="H78" s="188"/>
      <c r="I78" s="21"/>
      <c r="J78" s="189">
        <f>J443</f>
        <v>0</v>
      </c>
      <c r="K78" s="190"/>
    </row>
    <row r="79" spans="2:11" s="191" customFormat="1" ht="19.9" customHeight="1">
      <c r="B79" s="185"/>
      <c r="C79" s="186"/>
      <c r="D79" s="187" t="s">
        <v>167</v>
      </c>
      <c r="E79" s="188"/>
      <c r="F79" s="188"/>
      <c r="G79" s="188"/>
      <c r="H79" s="188"/>
      <c r="I79" s="21"/>
      <c r="J79" s="189">
        <f>J463</f>
        <v>0</v>
      </c>
      <c r="K79" s="190"/>
    </row>
    <row r="80" spans="2:11" s="191" customFormat="1" ht="19.9" customHeight="1">
      <c r="B80" s="185"/>
      <c r="C80" s="186"/>
      <c r="D80" s="187" t="s">
        <v>168</v>
      </c>
      <c r="E80" s="188"/>
      <c r="F80" s="188"/>
      <c r="G80" s="188"/>
      <c r="H80" s="188"/>
      <c r="I80" s="21"/>
      <c r="J80" s="189">
        <f>J490</f>
        <v>0</v>
      </c>
      <c r="K80" s="190"/>
    </row>
    <row r="81" spans="2:11" s="191" customFormat="1" ht="19.9" customHeight="1">
      <c r="B81" s="185"/>
      <c r="C81" s="186"/>
      <c r="D81" s="187" t="s">
        <v>169</v>
      </c>
      <c r="E81" s="188"/>
      <c r="F81" s="188"/>
      <c r="G81" s="188"/>
      <c r="H81" s="188"/>
      <c r="I81" s="21"/>
      <c r="J81" s="189">
        <f>J498</f>
        <v>0</v>
      </c>
      <c r="K81" s="190"/>
    </row>
    <row r="82" spans="2:11" s="191" customFormat="1" ht="19.9" customHeight="1">
      <c r="B82" s="185"/>
      <c r="C82" s="186"/>
      <c r="D82" s="187" t="s">
        <v>170</v>
      </c>
      <c r="E82" s="188"/>
      <c r="F82" s="188"/>
      <c r="G82" s="188"/>
      <c r="H82" s="188"/>
      <c r="I82" s="21"/>
      <c r="J82" s="189">
        <f>J570</f>
        <v>0</v>
      </c>
      <c r="K82" s="190"/>
    </row>
    <row r="83" spans="2:11" s="191" customFormat="1" ht="19.9" customHeight="1">
      <c r="B83" s="185"/>
      <c r="C83" s="186"/>
      <c r="D83" s="187" t="s">
        <v>171</v>
      </c>
      <c r="E83" s="188"/>
      <c r="F83" s="188"/>
      <c r="G83" s="188"/>
      <c r="H83" s="188"/>
      <c r="I83" s="21"/>
      <c r="J83" s="189">
        <f>J642</f>
        <v>0</v>
      </c>
      <c r="K83" s="190"/>
    </row>
    <row r="84" spans="2:11" s="191" customFormat="1" ht="19.9" customHeight="1">
      <c r="B84" s="185"/>
      <c r="C84" s="186"/>
      <c r="D84" s="187" t="s">
        <v>172</v>
      </c>
      <c r="E84" s="188"/>
      <c r="F84" s="188"/>
      <c r="G84" s="188"/>
      <c r="H84" s="188"/>
      <c r="I84" s="21"/>
      <c r="J84" s="189">
        <f>J659</f>
        <v>0</v>
      </c>
      <c r="K84" s="190"/>
    </row>
    <row r="85" spans="2:11" s="191" customFormat="1" ht="19.9" customHeight="1">
      <c r="B85" s="185"/>
      <c r="C85" s="186"/>
      <c r="D85" s="187" t="s">
        <v>173</v>
      </c>
      <c r="E85" s="188"/>
      <c r="F85" s="188"/>
      <c r="G85" s="188"/>
      <c r="H85" s="188"/>
      <c r="I85" s="21"/>
      <c r="J85" s="189">
        <f>J671</f>
        <v>0</v>
      </c>
      <c r="K85" s="190"/>
    </row>
    <row r="86" spans="2:11" s="191" customFormat="1" ht="19.9" customHeight="1">
      <c r="B86" s="185"/>
      <c r="C86" s="186"/>
      <c r="D86" s="187" t="s">
        <v>174</v>
      </c>
      <c r="E86" s="188"/>
      <c r="F86" s="188"/>
      <c r="G86" s="188"/>
      <c r="H86" s="188"/>
      <c r="I86" s="21"/>
      <c r="J86" s="189">
        <f>J687</f>
        <v>0</v>
      </c>
      <c r="K86" s="190"/>
    </row>
    <row r="87" spans="2:11" s="191" customFormat="1" ht="19.9" customHeight="1">
      <c r="B87" s="185"/>
      <c r="C87" s="186"/>
      <c r="D87" s="187" t="s">
        <v>175</v>
      </c>
      <c r="E87" s="188"/>
      <c r="F87" s="188"/>
      <c r="G87" s="188"/>
      <c r="H87" s="188"/>
      <c r="I87" s="21"/>
      <c r="J87" s="189">
        <f>J698</f>
        <v>0</v>
      </c>
      <c r="K87" s="190"/>
    </row>
    <row r="88" spans="2:11" s="191" customFormat="1" ht="19.9" customHeight="1">
      <c r="B88" s="185"/>
      <c r="C88" s="186"/>
      <c r="D88" s="187" t="s">
        <v>176</v>
      </c>
      <c r="E88" s="188"/>
      <c r="F88" s="188"/>
      <c r="G88" s="188"/>
      <c r="H88" s="188"/>
      <c r="I88" s="21"/>
      <c r="J88" s="189">
        <f>J705</f>
        <v>0</v>
      </c>
      <c r="K88" s="190"/>
    </row>
    <row r="89" spans="2:11" s="191" customFormat="1" ht="19.9" customHeight="1">
      <c r="B89" s="185"/>
      <c r="C89" s="186"/>
      <c r="D89" s="187" t="s">
        <v>177</v>
      </c>
      <c r="E89" s="188"/>
      <c r="F89" s="188"/>
      <c r="G89" s="188"/>
      <c r="H89" s="188"/>
      <c r="I89" s="21"/>
      <c r="J89" s="189">
        <f>J722</f>
        <v>0</v>
      </c>
      <c r="K89" s="190"/>
    </row>
    <row r="90" spans="2:11" s="140" customFormat="1" ht="21.75" customHeight="1">
      <c r="B90" s="141"/>
      <c r="C90" s="142"/>
      <c r="D90" s="142"/>
      <c r="E90" s="142"/>
      <c r="F90" s="142"/>
      <c r="G90" s="142"/>
      <c r="H90" s="142"/>
      <c r="I90" s="10"/>
      <c r="J90" s="142"/>
      <c r="K90" s="144"/>
    </row>
    <row r="91" spans="2:11" s="140" customFormat="1" ht="6.95" customHeight="1">
      <c r="B91" s="167"/>
      <c r="C91" s="168"/>
      <c r="D91" s="168"/>
      <c r="E91" s="168"/>
      <c r="F91" s="168"/>
      <c r="G91" s="168"/>
      <c r="H91" s="168"/>
      <c r="I91" s="17"/>
      <c r="J91" s="168"/>
      <c r="K91" s="169"/>
    </row>
    <row r="95" spans="2:12" s="140" customFormat="1" ht="6.95" customHeight="1">
      <c r="B95" s="170"/>
      <c r="C95" s="171"/>
      <c r="D95" s="171"/>
      <c r="E95" s="171"/>
      <c r="F95" s="171"/>
      <c r="G95" s="171"/>
      <c r="H95" s="171"/>
      <c r="I95" s="18"/>
      <c r="J95" s="171"/>
      <c r="K95" s="171"/>
      <c r="L95" s="141"/>
    </row>
    <row r="96" spans="2:12" s="140" customFormat="1" ht="36.95" customHeight="1">
      <c r="B96" s="141"/>
      <c r="C96" s="192" t="s">
        <v>180</v>
      </c>
      <c r="I96" s="22"/>
      <c r="L96" s="141"/>
    </row>
    <row r="97" spans="2:12" s="140" customFormat="1" ht="6.95" customHeight="1">
      <c r="B97" s="141"/>
      <c r="I97" s="22"/>
      <c r="L97" s="141"/>
    </row>
    <row r="98" spans="2:12" s="140" customFormat="1" ht="14.45" customHeight="1">
      <c r="B98" s="141"/>
      <c r="C98" s="193" t="s">
        <v>19</v>
      </c>
      <c r="I98" s="22"/>
      <c r="L98" s="141"/>
    </row>
    <row r="99" spans="2:12" s="140" customFormat="1" ht="16.5" customHeight="1">
      <c r="B99" s="141"/>
      <c r="E99" s="194" t="str">
        <f>E7</f>
        <v>Přístavba ZŠ Komenského, Dačice</v>
      </c>
      <c r="F99" s="195"/>
      <c r="G99" s="195"/>
      <c r="H99" s="195"/>
      <c r="I99" s="22"/>
      <c r="L99" s="141"/>
    </row>
    <row r="100" spans="2:12" ht="15">
      <c r="B100" s="132"/>
      <c r="C100" s="193" t="s">
        <v>134</v>
      </c>
      <c r="L100" s="132"/>
    </row>
    <row r="101" spans="2:12" s="140" customFormat="1" ht="16.5" customHeight="1">
      <c r="B101" s="141"/>
      <c r="E101" s="194" t="s">
        <v>2696</v>
      </c>
      <c r="F101" s="196"/>
      <c r="G101" s="196"/>
      <c r="H101" s="196"/>
      <c r="I101" s="22"/>
      <c r="L101" s="141"/>
    </row>
    <row r="102" spans="2:12" s="140" customFormat="1" ht="14.45" customHeight="1">
      <c r="B102" s="141"/>
      <c r="C102" s="193" t="s">
        <v>136</v>
      </c>
      <c r="I102" s="22"/>
      <c r="L102" s="141"/>
    </row>
    <row r="103" spans="2:12" s="140" customFormat="1" ht="17.25" customHeight="1">
      <c r="B103" s="141"/>
      <c r="E103" s="197" t="str">
        <f>E11</f>
        <v>SO02-01 - Stavební část</v>
      </c>
      <c r="F103" s="196"/>
      <c r="G103" s="196"/>
      <c r="H103" s="196"/>
      <c r="I103" s="22"/>
      <c r="L103" s="141"/>
    </row>
    <row r="104" spans="2:12" s="140" customFormat="1" ht="6.95" customHeight="1">
      <c r="B104" s="141"/>
      <c r="I104" s="22"/>
      <c r="L104" s="141"/>
    </row>
    <row r="105" spans="2:12" s="140" customFormat="1" ht="18" customHeight="1">
      <c r="B105" s="141"/>
      <c r="C105" s="193" t="s">
        <v>23</v>
      </c>
      <c r="F105" s="198" t="str">
        <f>F14</f>
        <v xml:space="preserve"> </v>
      </c>
      <c r="I105" s="23" t="s">
        <v>25</v>
      </c>
      <c r="J105" s="199">
        <f>IF(J14="","",J14)</f>
        <v>43418</v>
      </c>
      <c r="L105" s="141"/>
    </row>
    <row r="106" spans="2:12" s="140" customFormat="1" ht="6.95" customHeight="1">
      <c r="B106" s="141"/>
      <c r="I106" s="22"/>
      <c r="L106" s="141"/>
    </row>
    <row r="107" spans="2:12" s="140" customFormat="1" ht="15">
      <c r="B107" s="141"/>
      <c r="C107" s="193" t="s">
        <v>26</v>
      </c>
      <c r="F107" s="198" t="str">
        <f>E17</f>
        <v>Město Dačice</v>
      </c>
      <c r="I107" s="23" t="s">
        <v>32</v>
      </c>
      <c r="J107" s="198" t="str">
        <f>E23</f>
        <v>f-plan, spol. s r.o.</v>
      </c>
      <c r="L107" s="141"/>
    </row>
    <row r="108" spans="2:12" s="140" customFormat="1" ht="14.45" customHeight="1">
      <c r="B108" s="141"/>
      <c r="C108" s="193" t="s">
        <v>30</v>
      </c>
      <c r="F108" s="198" t="str">
        <f>IF(E20="","",E20)</f>
        <v/>
      </c>
      <c r="I108" s="22"/>
      <c r="L108" s="141"/>
    </row>
    <row r="109" spans="2:12" s="140" customFormat="1" ht="10.35" customHeight="1">
      <c r="B109" s="141"/>
      <c r="I109" s="22"/>
      <c r="L109" s="141"/>
    </row>
    <row r="110" spans="2:20" s="207" customFormat="1" ht="29.25" customHeight="1">
      <c r="B110" s="200"/>
      <c r="C110" s="201" t="s">
        <v>181</v>
      </c>
      <c r="D110" s="202" t="s">
        <v>56</v>
      </c>
      <c r="E110" s="202" t="s">
        <v>52</v>
      </c>
      <c r="F110" s="202" t="s">
        <v>182</v>
      </c>
      <c r="G110" s="202" t="s">
        <v>183</v>
      </c>
      <c r="H110" s="202" t="s">
        <v>184</v>
      </c>
      <c r="I110" s="24" t="s">
        <v>185</v>
      </c>
      <c r="J110" s="202" t="s">
        <v>141</v>
      </c>
      <c r="K110" s="203" t="s">
        <v>186</v>
      </c>
      <c r="L110" s="200"/>
      <c r="M110" s="204" t="s">
        <v>187</v>
      </c>
      <c r="N110" s="205" t="s">
        <v>41</v>
      </c>
      <c r="O110" s="205" t="s">
        <v>188</v>
      </c>
      <c r="P110" s="205" t="s">
        <v>189</v>
      </c>
      <c r="Q110" s="205" t="s">
        <v>190</v>
      </c>
      <c r="R110" s="205" t="s">
        <v>191</v>
      </c>
      <c r="S110" s="205" t="s">
        <v>192</v>
      </c>
      <c r="T110" s="206" t="s">
        <v>193</v>
      </c>
    </row>
    <row r="111" spans="2:63" s="140" customFormat="1" ht="29.25" customHeight="1">
      <c r="B111" s="141"/>
      <c r="C111" s="208" t="s">
        <v>142</v>
      </c>
      <c r="I111" s="22"/>
      <c r="J111" s="209">
        <f>BK111</f>
        <v>0</v>
      </c>
      <c r="L111" s="141"/>
      <c r="M111" s="210"/>
      <c r="N111" s="153"/>
      <c r="O111" s="153"/>
      <c r="P111" s="211">
        <f>P112+P335</f>
        <v>0</v>
      </c>
      <c r="Q111" s="153"/>
      <c r="R111" s="211">
        <f>R112+R335</f>
        <v>224.84331939999998</v>
      </c>
      <c r="S111" s="153"/>
      <c r="T111" s="212">
        <f>T112+T335</f>
        <v>222.090067</v>
      </c>
      <c r="AT111" s="128" t="s">
        <v>70</v>
      </c>
      <c r="AU111" s="128" t="s">
        <v>143</v>
      </c>
      <c r="BK111" s="213">
        <f>BK112+BK335</f>
        <v>0</v>
      </c>
    </row>
    <row r="112" spans="2:63" s="215" customFormat="1" ht="37.35" customHeight="1">
      <c r="B112" s="214"/>
      <c r="D112" s="216" t="s">
        <v>70</v>
      </c>
      <c r="E112" s="217" t="s">
        <v>194</v>
      </c>
      <c r="F112" s="217" t="s">
        <v>195</v>
      </c>
      <c r="I112" s="25"/>
      <c r="J112" s="218">
        <f>BK112</f>
        <v>0</v>
      </c>
      <c r="L112" s="214"/>
      <c r="M112" s="219"/>
      <c r="N112" s="220"/>
      <c r="O112" s="220"/>
      <c r="P112" s="221">
        <f>P113+P149+P198+P203+P246+P253+P267+P282+P292+P314+P317+P320</f>
        <v>0</v>
      </c>
      <c r="Q112" s="220"/>
      <c r="R112" s="221">
        <f>R113+R149+R198+R203+R246+R253+R267+R282+R292+R314+R317+R320</f>
        <v>104.05895943999998</v>
      </c>
      <c r="S112" s="220"/>
      <c r="T112" s="222">
        <f>T113+T149+T198+T203+T246+T253+T267+T282+T292+T314+T317+T320</f>
        <v>212.90229</v>
      </c>
      <c r="AR112" s="216" t="s">
        <v>78</v>
      </c>
      <c r="AT112" s="223" t="s">
        <v>70</v>
      </c>
      <c r="AU112" s="223" t="s">
        <v>71</v>
      </c>
      <c r="AY112" s="216" t="s">
        <v>196</v>
      </c>
      <c r="BK112" s="224">
        <f>BK113+BK149+BK198+BK203+BK246+BK253+BK267+BK282+BK292+BK314+BK317+BK320</f>
        <v>0</v>
      </c>
    </row>
    <row r="113" spans="2:63" s="215" customFormat="1" ht="19.9" customHeight="1">
      <c r="B113" s="214"/>
      <c r="D113" s="216" t="s">
        <v>70</v>
      </c>
      <c r="E113" s="225" t="s">
        <v>215</v>
      </c>
      <c r="F113" s="225" t="s">
        <v>363</v>
      </c>
      <c r="I113" s="25"/>
      <c r="J113" s="226">
        <f>BK113</f>
        <v>0</v>
      </c>
      <c r="L113" s="214"/>
      <c r="M113" s="219"/>
      <c r="N113" s="220"/>
      <c r="O113" s="220"/>
      <c r="P113" s="221">
        <f>SUM(P114:P148)</f>
        <v>0</v>
      </c>
      <c r="Q113" s="220"/>
      <c r="R113" s="221">
        <f>SUM(R114:R148)</f>
        <v>47.264063310000004</v>
      </c>
      <c r="S113" s="220"/>
      <c r="T113" s="222">
        <f>SUM(T114:T148)</f>
        <v>0</v>
      </c>
      <c r="AR113" s="216" t="s">
        <v>78</v>
      </c>
      <c r="AT113" s="223" t="s">
        <v>70</v>
      </c>
      <c r="AU113" s="223" t="s">
        <v>78</v>
      </c>
      <c r="AY113" s="216" t="s">
        <v>196</v>
      </c>
      <c r="BK113" s="224">
        <f>SUM(BK114:BK148)</f>
        <v>0</v>
      </c>
    </row>
    <row r="114" spans="2:65" s="140" customFormat="1" ht="38.25" customHeight="1">
      <c r="B114" s="141"/>
      <c r="C114" s="227" t="s">
        <v>78</v>
      </c>
      <c r="D114" s="227" t="s">
        <v>198</v>
      </c>
      <c r="E114" s="228" t="s">
        <v>369</v>
      </c>
      <c r="F114" s="229" t="s">
        <v>370</v>
      </c>
      <c r="G114" s="230" t="s">
        <v>330</v>
      </c>
      <c r="H114" s="231">
        <v>100.305</v>
      </c>
      <c r="I114" s="26"/>
      <c r="J114" s="232">
        <f>ROUND(I114*H114,2)</f>
        <v>0</v>
      </c>
      <c r="K114" s="229" t="s">
        <v>202</v>
      </c>
      <c r="L114" s="141"/>
      <c r="M114" s="233" t="s">
        <v>5</v>
      </c>
      <c r="N114" s="234" t="s">
        <v>42</v>
      </c>
      <c r="O114" s="142"/>
      <c r="P114" s="235">
        <f>O114*H114</f>
        <v>0</v>
      </c>
      <c r="Q114" s="235">
        <v>0.33191</v>
      </c>
      <c r="R114" s="235">
        <f>Q114*H114</f>
        <v>33.29223255</v>
      </c>
      <c r="S114" s="235">
        <v>0</v>
      </c>
      <c r="T114" s="236">
        <f>S114*H114</f>
        <v>0</v>
      </c>
      <c r="AR114" s="128" t="s">
        <v>203</v>
      </c>
      <c r="AT114" s="128" t="s">
        <v>198</v>
      </c>
      <c r="AU114" s="128" t="s">
        <v>80</v>
      </c>
      <c r="AY114" s="128" t="s">
        <v>196</v>
      </c>
      <c r="BE114" s="237">
        <f>IF(N114="základní",J114,0)</f>
        <v>0</v>
      </c>
      <c r="BF114" s="237">
        <f>IF(N114="snížená",J114,0)</f>
        <v>0</v>
      </c>
      <c r="BG114" s="237">
        <f>IF(N114="zákl. přenesená",J114,0)</f>
        <v>0</v>
      </c>
      <c r="BH114" s="237">
        <f>IF(N114="sníž. přenesená",J114,0)</f>
        <v>0</v>
      </c>
      <c r="BI114" s="237">
        <f>IF(N114="nulová",J114,0)</f>
        <v>0</v>
      </c>
      <c r="BJ114" s="128" t="s">
        <v>78</v>
      </c>
      <c r="BK114" s="237">
        <f>ROUND(I114*H114,2)</f>
        <v>0</v>
      </c>
      <c r="BL114" s="128" t="s">
        <v>203</v>
      </c>
      <c r="BM114" s="128" t="s">
        <v>80</v>
      </c>
    </row>
    <row r="115" spans="2:47" s="140" customFormat="1" ht="229.5">
      <c r="B115" s="141"/>
      <c r="D115" s="238" t="s">
        <v>204</v>
      </c>
      <c r="F115" s="239" t="s">
        <v>368</v>
      </c>
      <c r="I115" s="22"/>
      <c r="L115" s="141"/>
      <c r="M115" s="240"/>
      <c r="N115" s="142"/>
      <c r="O115" s="142"/>
      <c r="P115" s="142"/>
      <c r="Q115" s="142"/>
      <c r="R115" s="142"/>
      <c r="S115" s="142"/>
      <c r="T115" s="241"/>
      <c r="AT115" s="128" t="s">
        <v>204</v>
      </c>
      <c r="AU115" s="128" t="s">
        <v>80</v>
      </c>
    </row>
    <row r="116" spans="2:65" s="140" customFormat="1" ht="25.5" customHeight="1">
      <c r="B116" s="141"/>
      <c r="C116" s="227" t="s">
        <v>80</v>
      </c>
      <c r="D116" s="227" t="s">
        <v>198</v>
      </c>
      <c r="E116" s="228" t="s">
        <v>383</v>
      </c>
      <c r="F116" s="229" t="s">
        <v>384</v>
      </c>
      <c r="G116" s="230" t="s">
        <v>355</v>
      </c>
      <c r="H116" s="231">
        <v>5</v>
      </c>
      <c r="I116" s="26"/>
      <c r="J116" s="232">
        <f>ROUND(I116*H116,2)</f>
        <v>0</v>
      </c>
      <c r="K116" s="229" t="s">
        <v>202</v>
      </c>
      <c r="L116" s="141"/>
      <c r="M116" s="233" t="s">
        <v>5</v>
      </c>
      <c r="N116" s="234" t="s">
        <v>42</v>
      </c>
      <c r="O116" s="142"/>
      <c r="P116" s="235">
        <f>O116*H116</f>
        <v>0</v>
      </c>
      <c r="Q116" s="235">
        <v>0.01794</v>
      </c>
      <c r="R116" s="235">
        <f>Q116*H116</f>
        <v>0.0897</v>
      </c>
      <c r="S116" s="235">
        <v>0</v>
      </c>
      <c r="T116" s="236">
        <f>S116*H116</f>
        <v>0</v>
      </c>
      <c r="AR116" s="128" t="s">
        <v>203</v>
      </c>
      <c r="AT116" s="128" t="s">
        <v>198</v>
      </c>
      <c r="AU116" s="128" t="s">
        <v>80</v>
      </c>
      <c r="AY116" s="128" t="s">
        <v>196</v>
      </c>
      <c r="BE116" s="237">
        <f>IF(N116="základní",J116,0)</f>
        <v>0</v>
      </c>
      <c r="BF116" s="237">
        <f>IF(N116="snížená",J116,0)</f>
        <v>0</v>
      </c>
      <c r="BG116" s="237">
        <f>IF(N116="zákl. přenesená",J116,0)</f>
        <v>0</v>
      </c>
      <c r="BH116" s="237">
        <f>IF(N116="sníž. přenesená",J116,0)</f>
        <v>0</v>
      </c>
      <c r="BI116" s="237">
        <f>IF(N116="nulová",J116,0)</f>
        <v>0</v>
      </c>
      <c r="BJ116" s="128" t="s">
        <v>78</v>
      </c>
      <c r="BK116" s="237">
        <f>ROUND(I116*H116,2)</f>
        <v>0</v>
      </c>
      <c r="BL116" s="128" t="s">
        <v>203</v>
      </c>
      <c r="BM116" s="128" t="s">
        <v>203</v>
      </c>
    </row>
    <row r="117" spans="2:47" s="140" customFormat="1" ht="409.5">
      <c r="B117" s="141"/>
      <c r="D117" s="238" t="s">
        <v>204</v>
      </c>
      <c r="F117" s="265" t="s">
        <v>386</v>
      </c>
      <c r="I117" s="22"/>
      <c r="L117" s="141"/>
      <c r="M117" s="240"/>
      <c r="N117" s="142"/>
      <c r="O117" s="142"/>
      <c r="P117" s="142"/>
      <c r="Q117" s="142"/>
      <c r="R117" s="142"/>
      <c r="S117" s="142"/>
      <c r="T117" s="241"/>
      <c r="AT117" s="128" t="s">
        <v>204</v>
      </c>
      <c r="AU117" s="128" t="s">
        <v>80</v>
      </c>
    </row>
    <row r="118" spans="2:65" s="140" customFormat="1" ht="25.5" customHeight="1">
      <c r="B118" s="141"/>
      <c r="C118" s="227" t="s">
        <v>215</v>
      </c>
      <c r="D118" s="227" t="s">
        <v>198</v>
      </c>
      <c r="E118" s="228" t="s">
        <v>395</v>
      </c>
      <c r="F118" s="229" t="s">
        <v>396</v>
      </c>
      <c r="G118" s="230" t="s">
        <v>355</v>
      </c>
      <c r="H118" s="231">
        <v>20</v>
      </c>
      <c r="I118" s="26"/>
      <c r="J118" s="232">
        <f>ROUND(I118*H118,2)</f>
        <v>0</v>
      </c>
      <c r="K118" s="229" t="s">
        <v>202</v>
      </c>
      <c r="L118" s="141"/>
      <c r="M118" s="233" t="s">
        <v>5</v>
      </c>
      <c r="N118" s="234" t="s">
        <v>42</v>
      </c>
      <c r="O118" s="142"/>
      <c r="P118" s="235">
        <f>O118*H118</f>
        <v>0</v>
      </c>
      <c r="Q118" s="235">
        <v>0.06355</v>
      </c>
      <c r="R118" s="235">
        <f>Q118*H118</f>
        <v>1.271</v>
      </c>
      <c r="S118" s="235">
        <v>0</v>
      </c>
      <c r="T118" s="236">
        <f>S118*H118</f>
        <v>0</v>
      </c>
      <c r="AR118" s="128" t="s">
        <v>203</v>
      </c>
      <c r="AT118" s="128" t="s">
        <v>198</v>
      </c>
      <c r="AU118" s="128" t="s">
        <v>80</v>
      </c>
      <c r="AY118" s="128" t="s">
        <v>196</v>
      </c>
      <c r="BE118" s="237">
        <f>IF(N118="základní",J118,0)</f>
        <v>0</v>
      </c>
      <c r="BF118" s="237">
        <f>IF(N118="snížená",J118,0)</f>
        <v>0</v>
      </c>
      <c r="BG118" s="237">
        <f>IF(N118="zákl. přenesená",J118,0)</f>
        <v>0</v>
      </c>
      <c r="BH118" s="237">
        <f>IF(N118="sníž. přenesená",J118,0)</f>
        <v>0</v>
      </c>
      <c r="BI118" s="237">
        <f>IF(N118="nulová",J118,0)</f>
        <v>0</v>
      </c>
      <c r="BJ118" s="128" t="s">
        <v>78</v>
      </c>
      <c r="BK118" s="237">
        <f>ROUND(I118*H118,2)</f>
        <v>0</v>
      </c>
      <c r="BL118" s="128" t="s">
        <v>203</v>
      </c>
      <c r="BM118" s="128" t="s">
        <v>221</v>
      </c>
    </row>
    <row r="119" spans="2:47" s="140" customFormat="1" ht="409.5">
      <c r="B119" s="141"/>
      <c r="D119" s="238" t="s">
        <v>204</v>
      </c>
      <c r="F119" s="265" t="s">
        <v>386</v>
      </c>
      <c r="I119" s="22"/>
      <c r="L119" s="141"/>
      <c r="M119" s="240"/>
      <c r="N119" s="142"/>
      <c r="O119" s="142"/>
      <c r="P119" s="142"/>
      <c r="Q119" s="142"/>
      <c r="R119" s="142"/>
      <c r="S119" s="142"/>
      <c r="T119" s="241"/>
      <c r="AT119" s="128" t="s">
        <v>204</v>
      </c>
      <c r="AU119" s="128" t="s">
        <v>80</v>
      </c>
    </row>
    <row r="120" spans="2:65" s="140" customFormat="1" ht="16.5" customHeight="1">
      <c r="B120" s="141"/>
      <c r="C120" s="227" t="s">
        <v>203</v>
      </c>
      <c r="D120" s="227" t="s">
        <v>198</v>
      </c>
      <c r="E120" s="228" t="s">
        <v>403</v>
      </c>
      <c r="F120" s="229" t="s">
        <v>404</v>
      </c>
      <c r="G120" s="230" t="s">
        <v>201</v>
      </c>
      <c r="H120" s="231">
        <v>2.985</v>
      </c>
      <c r="I120" s="26"/>
      <c r="J120" s="232">
        <f>ROUND(I120*H120,2)</f>
        <v>0</v>
      </c>
      <c r="K120" s="229" t="s">
        <v>202</v>
      </c>
      <c r="L120" s="141"/>
      <c r="M120" s="233" t="s">
        <v>5</v>
      </c>
      <c r="N120" s="234" t="s">
        <v>42</v>
      </c>
      <c r="O120" s="142"/>
      <c r="P120" s="235">
        <f>O120*H120</f>
        <v>0</v>
      </c>
      <c r="Q120" s="235">
        <v>2.4533</v>
      </c>
      <c r="R120" s="235">
        <f>Q120*H120</f>
        <v>7.3231005</v>
      </c>
      <c r="S120" s="235">
        <v>0</v>
      </c>
      <c r="T120" s="236">
        <f>S120*H120</f>
        <v>0</v>
      </c>
      <c r="AR120" s="128" t="s">
        <v>203</v>
      </c>
      <c r="AT120" s="128" t="s">
        <v>198</v>
      </c>
      <c r="AU120" s="128" t="s">
        <v>80</v>
      </c>
      <c r="AY120" s="128" t="s">
        <v>196</v>
      </c>
      <c r="BE120" s="237">
        <f>IF(N120="základní",J120,0)</f>
        <v>0</v>
      </c>
      <c r="BF120" s="237">
        <f>IF(N120="snížená",J120,0)</f>
        <v>0</v>
      </c>
      <c r="BG120" s="237">
        <f>IF(N120="zákl. přenesená",J120,0)</f>
        <v>0</v>
      </c>
      <c r="BH120" s="237">
        <f>IF(N120="sníž. přenesená",J120,0)</f>
        <v>0</v>
      </c>
      <c r="BI120" s="237">
        <f>IF(N120="nulová",J120,0)</f>
        <v>0</v>
      </c>
      <c r="BJ120" s="128" t="s">
        <v>78</v>
      </c>
      <c r="BK120" s="237">
        <f>ROUND(I120*H120,2)</f>
        <v>0</v>
      </c>
      <c r="BL120" s="128" t="s">
        <v>203</v>
      </c>
      <c r="BM120" s="128" t="s">
        <v>230</v>
      </c>
    </row>
    <row r="121" spans="2:65" s="140" customFormat="1" ht="51" customHeight="1">
      <c r="B121" s="141"/>
      <c r="C121" s="227" t="s">
        <v>224</v>
      </c>
      <c r="D121" s="227" t="s">
        <v>198</v>
      </c>
      <c r="E121" s="228" t="s">
        <v>410</v>
      </c>
      <c r="F121" s="229" t="s">
        <v>411</v>
      </c>
      <c r="G121" s="230" t="s">
        <v>330</v>
      </c>
      <c r="H121" s="231">
        <v>12.7</v>
      </c>
      <c r="I121" s="26"/>
      <c r="J121" s="232">
        <f>ROUND(I121*H121,2)</f>
        <v>0</v>
      </c>
      <c r="K121" s="229" t="s">
        <v>202</v>
      </c>
      <c r="L121" s="141"/>
      <c r="M121" s="233" t="s">
        <v>5</v>
      </c>
      <c r="N121" s="234" t="s">
        <v>42</v>
      </c>
      <c r="O121" s="142"/>
      <c r="P121" s="235">
        <f>O121*H121</f>
        <v>0</v>
      </c>
      <c r="Q121" s="235">
        <v>0.01214</v>
      </c>
      <c r="R121" s="235">
        <f>Q121*H121</f>
        <v>0.15417799999999998</v>
      </c>
      <c r="S121" s="235">
        <v>0</v>
      </c>
      <c r="T121" s="236">
        <f>S121*H121</f>
        <v>0</v>
      </c>
      <c r="AR121" s="128" t="s">
        <v>203</v>
      </c>
      <c r="AT121" s="128" t="s">
        <v>198</v>
      </c>
      <c r="AU121" s="128" t="s">
        <v>80</v>
      </c>
      <c r="AY121" s="128" t="s">
        <v>196</v>
      </c>
      <c r="BE121" s="237">
        <f>IF(N121="základní",J121,0)</f>
        <v>0</v>
      </c>
      <c r="BF121" s="237">
        <f>IF(N121="snížená",J121,0)</f>
        <v>0</v>
      </c>
      <c r="BG121" s="237">
        <f>IF(N121="zákl. přenesená",J121,0)</f>
        <v>0</v>
      </c>
      <c r="BH121" s="237">
        <f>IF(N121="sníž. přenesená",J121,0)</f>
        <v>0</v>
      </c>
      <c r="BI121" s="237">
        <f>IF(N121="nulová",J121,0)</f>
        <v>0</v>
      </c>
      <c r="BJ121" s="128" t="s">
        <v>78</v>
      </c>
      <c r="BK121" s="237">
        <f>ROUND(I121*H121,2)</f>
        <v>0</v>
      </c>
      <c r="BL121" s="128" t="s">
        <v>203</v>
      </c>
      <c r="BM121" s="128" t="s">
        <v>238</v>
      </c>
    </row>
    <row r="122" spans="2:65" s="140" customFormat="1" ht="51" customHeight="1">
      <c r="B122" s="141"/>
      <c r="C122" s="227" t="s">
        <v>221</v>
      </c>
      <c r="D122" s="227" t="s">
        <v>198</v>
      </c>
      <c r="E122" s="228" t="s">
        <v>413</v>
      </c>
      <c r="F122" s="229" t="s">
        <v>414</v>
      </c>
      <c r="G122" s="230" t="s">
        <v>330</v>
      </c>
      <c r="H122" s="231">
        <v>12.7</v>
      </c>
      <c r="I122" s="26"/>
      <c r="J122" s="232">
        <f>ROUND(I122*H122,2)</f>
        <v>0</v>
      </c>
      <c r="K122" s="229" t="s">
        <v>202</v>
      </c>
      <c r="L122" s="141"/>
      <c r="M122" s="233" t="s">
        <v>5</v>
      </c>
      <c r="N122" s="234" t="s">
        <v>42</v>
      </c>
      <c r="O122" s="142"/>
      <c r="P122" s="235">
        <f>O122*H122</f>
        <v>0</v>
      </c>
      <c r="Q122" s="235">
        <v>0</v>
      </c>
      <c r="R122" s="235">
        <f>Q122*H122</f>
        <v>0</v>
      </c>
      <c r="S122" s="235">
        <v>0</v>
      </c>
      <c r="T122" s="236">
        <f>S122*H122</f>
        <v>0</v>
      </c>
      <c r="AR122" s="128" t="s">
        <v>203</v>
      </c>
      <c r="AT122" s="128" t="s">
        <v>198</v>
      </c>
      <c r="AU122" s="128" t="s">
        <v>80</v>
      </c>
      <c r="AY122" s="128" t="s">
        <v>196</v>
      </c>
      <c r="BE122" s="237">
        <f>IF(N122="základní",J122,0)</f>
        <v>0</v>
      </c>
      <c r="BF122" s="237">
        <f>IF(N122="snížená",J122,0)</f>
        <v>0</v>
      </c>
      <c r="BG122" s="237">
        <f>IF(N122="zákl. přenesená",J122,0)</f>
        <v>0</v>
      </c>
      <c r="BH122" s="237">
        <f>IF(N122="sníž. přenesená",J122,0)</f>
        <v>0</v>
      </c>
      <c r="BI122" s="237">
        <f>IF(N122="nulová",J122,0)</f>
        <v>0</v>
      </c>
      <c r="BJ122" s="128" t="s">
        <v>78</v>
      </c>
      <c r="BK122" s="237">
        <f>ROUND(I122*H122,2)</f>
        <v>0</v>
      </c>
      <c r="BL122" s="128" t="s">
        <v>203</v>
      </c>
      <c r="BM122" s="128" t="s">
        <v>248</v>
      </c>
    </row>
    <row r="123" spans="2:65" s="140" customFormat="1" ht="25.5" customHeight="1">
      <c r="B123" s="141"/>
      <c r="C123" s="227" t="s">
        <v>232</v>
      </c>
      <c r="D123" s="227" t="s">
        <v>198</v>
      </c>
      <c r="E123" s="228" t="s">
        <v>424</v>
      </c>
      <c r="F123" s="229" t="s">
        <v>425</v>
      </c>
      <c r="G123" s="230" t="s">
        <v>285</v>
      </c>
      <c r="H123" s="231">
        <v>0.358</v>
      </c>
      <c r="I123" s="26"/>
      <c r="J123" s="232">
        <f>ROUND(I123*H123,2)</f>
        <v>0</v>
      </c>
      <c r="K123" s="229" t="s">
        <v>202</v>
      </c>
      <c r="L123" s="141"/>
      <c r="M123" s="233" t="s">
        <v>5</v>
      </c>
      <c r="N123" s="234" t="s">
        <v>42</v>
      </c>
      <c r="O123" s="142"/>
      <c r="P123" s="235">
        <f>O123*H123</f>
        <v>0</v>
      </c>
      <c r="Q123" s="235">
        <v>1.04528</v>
      </c>
      <c r="R123" s="235">
        <f>Q123*H123</f>
        <v>0.37421023999999997</v>
      </c>
      <c r="S123" s="235">
        <v>0</v>
      </c>
      <c r="T123" s="236">
        <f>S123*H123</f>
        <v>0</v>
      </c>
      <c r="AR123" s="128" t="s">
        <v>203</v>
      </c>
      <c r="AT123" s="128" t="s">
        <v>198</v>
      </c>
      <c r="AU123" s="128" t="s">
        <v>80</v>
      </c>
      <c r="AY123" s="128" t="s">
        <v>196</v>
      </c>
      <c r="BE123" s="237">
        <f>IF(N123="základní",J123,0)</f>
        <v>0</v>
      </c>
      <c r="BF123" s="237">
        <f>IF(N123="snížená",J123,0)</f>
        <v>0</v>
      </c>
      <c r="BG123" s="237">
        <f>IF(N123="zákl. přenesená",J123,0)</f>
        <v>0</v>
      </c>
      <c r="BH123" s="237">
        <f>IF(N123="sníž. přenesená",J123,0)</f>
        <v>0</v>
      </c>
      <c r="BI123" s="237">
        <f>IF(N123="nulová",J123,0)</f>
        <v>0</v>
      </c>
      <c r="BJ123" s="128" t="s">
        <v>78</v>
      </c>
      <c r="BK123" s="237">
        <f>ROUND(I123*H123,2)</f>
        <v>0</v>
      </c>
      <c r="BL123" s="128" t="s">
        <v>203</v>
      </c>
      <c r="BM123" s="128" t="s">
        <v>255</v>
      </c>
    </row>
    <row r="124" spans="2:65" s="140" customFormat="1" ht="25.5" customHeight="1">
      <c r="B124" s="141"/>
      <c r="C124" s="227" t="s">
        <v>230</v>
      </c>
      <c r="D124" s="227" t="s">
        <v>198</v>
      </c>
      <c r="E124" s="228" t="s">
        <v>447</v>
      </c>
      <c r="F124" s="229" t="s">
        <v>448</v>
      </c>
      <c r="G124" s="230" t="s">
        <v>330</v>
      </c>
      <c r="H124" s="231">
        <v>16.719</v>
      </c>
      <c r="I124" s="26"/>
      <c r="J124" s="232">
        <f>ROUND(I124*H124,2)</f>
        <v>0</v>
      </c>
      <c r="K124" s="229" t="s">
        <v>202</v>
      </c>
      <c r="L124" s="141"/>
      <c r="M124" s="233" t="s">
        <v>5</v>
      </c>
      <c r="N124" s="234" t="s">
        <v>42</v>
      </c>
      <c r="O124" s="142"/>
      <c r="P124" s="235">
        <f>O124*H124</f>
        <v>0</v>
      </c>
      <c r="Q124" s="235">
        <v>0.02857</v>
      </c>
      <c r="R124" s="235">
        <f>Q124*H124</f>
        <v>0.47766183000000006</v>
      </c>
      <c r="S124" s="235">
        <v>0</v>
      </c>
      <c r="T124" s="236">
        <f>S124*H124</f>
        <v>0</v>
      </c>
      <c r="AR124" s="128" t="s">
        <v>203</v>
      </c>
      <c r="AT124" s="128" t="s">
        <v>198</v>
      </c>
      <c r="AU124" s="128" t="s">
        <v>80</v>
      </c>
      <c r="AY124" s="128" t="s">
        <v>196</v>
      </c>
      <c r="BE124" s="237">
        <f>IF(N124="základní",J124,0)</f>
        <v>0</v>
      </c>
      <c r="BF124" s="237">
        <f>IF(N124="snížená",J124,0)</f>
        <v>0</v>
      </c>
      <c r="BG124" s="237">
        <f>IF(N124="zákl. přenesená",J124,0)</f>
        <v>0</v>
      </c>
      <c r="BH124" s="237">
        <f>IF(N124="sníž. přenesená",J124,0)</f>
        <v>0</v>
      </c>
      <c r="BI124" s="237">
        <f>IF(N124="nulová",J124,0)</f>
        <v>0</v>
      </c>
      <c r="BJ124" s="128" t="s">
        <v>78</v>
      </c>
      <c r="BK124" s="237">
        <f>ROUND(I124*H124,2)</f>
        <v>0</v>
      </c>
      <c r="BL124" s="128" t="s">
        <v>203</v>
      </c>
      <c r="BM124" s="128" t="s">
        <v>263</v>
      </c>
    </row>
    <row r="125" spans="2:51" s="243" customFormat="1" ht="13.5">
      <c r="B125" s="242"/>
      <c r="D125" s="238" t="s">
        <v>206</v>
      </c>
      <c r="E125" s="244" t="s">
        <v>5</v>
      </c>
      <c r="F125" s="245" t="s">
        <v>2698</v>
      </c>
      <c r="H125" s="244" t="s">
        <v>5</v>
      </c>
      <c r="I125" s="27"/>
      <c r="L125" s="242"/>
      <c r="M125" s="246"/>
      <c r="N125" s="247"/>
      <c r="O125" s="247"/>
      <c r="P125" s="247"/>
      <c r="Q125" s="247"/>
      <c r="R125" s="247"/>
      <c r="S125" s="247"/>
      <c r="T125" s="248"/>
      <c r="AT125" s="244" t="s">
        <v>206</v>
      </c>
      <c r="AU125" s="244" t="s">
        <v>80</v>
      </c>
      <c r="AV125" s="243" t="s">
        <v>78</v>
      </c>
      <c r="AW125" s="243" t="s">
        <v>34</v>
      </c>
      <c r="AX125" s="243" t="s">
        <v>71</v>
      </c>
      <c r="AY125" s="244" t="s">
        <v>196</v>
      </c>
    </row>
    <row r="126" spans="2:51" s="250" customFormat="1" ht="13.5">
      <c r="B126" s="249"/>
      <c r="D126" s="238" t="s">
        <v>206</v>
      </c>
      <c r="E126" s="251" t="s">
        <v>5</v>
      </c>
      <c r="F126" s="252" t="s">
        <v>2699</v>
      </c>
      <c r="H126" s="253">
        <v>16.719</v>
      </c>
      <c r="I126" s="28"/>
      <c r="L126" s="249"/>
      <c r="M126" s="254"/>
      <c r="N126" s="255"/>
      <c r="O126" s="255"/>
      <c r="P126" s="255"/>
      <c r="Q126" s="255"/>
      <c r="R126" s="255"/>
      <c r="S126" s="255"/>
      <c r="T126" s="256"/>
      <c r="AT126" s="251" t="s">
        <v>206</v>
      </c>
      <c r="AU126" s="251" t="s">
        <v>80</v>
      </c>
      <c r="AV126" s="250" t="s">
        <v>80</v>
      </c>
      <c r="AW126" s="250" t="s">
        <v>34</v>
      </c>
      <c r="AX126" s="250" t="s">
        <v>71</v>
      </c>
      <c r="AY126" s="251" t="s">
        <v>196</v>
      </c>
    </row>
    <row r="127" spans="2:51" s="258" customFormat="1" ht="13.5">
      <c r="B127" s="257"/>
      <c r="D127" s="238" t="s">
        <v>206</v>
      </c>
      <c r="E127" s="259" t="s">
        <v>5</v>
      </c>
      <c r="F127" s="260" t="s">
        <v>209</v>
      </c>
      <c r="H127" s="261">
        <v>16.719</v>
      </c>
      <c r="I127" s="29"/>
      <c r="L127" s="257"/>
      <c r="M127" s="262"/>
      <c r="N127" s="263"/>
      <c r="O127" s="263"/>
      <c r="P127" s="263"/>
      <c r="Q127" s="263"/>
      <c r="R127" s="263"/>
      <c r="S127" s="263"/>
      <c r="T127" s="264"/>
      <c r="AT127" s="259" t="s">
        <v>206</v>
      </c>
      <c r="AU127" s="259" t="s">
        <v>80</v>
      </c>
      <c r="AV127" s="258" t="s">
        <v>203</v>
      </c>
      <c r="AW127" s="258" t="s">
        <v>34</v>
      </c>
      <c r="AX127" s="258" t="s">
        <v>78</v>
      </c>
      <c r="AY127" s="259" t="s">
        <v>196</v>
      </c>
    </row>
    <row r="128" spans="2:65" s="140" customFormat="1" ht="25.5" customHeight="1">
      <c r="B128" s="141"/>
      <c r="C128" s="227" t="s">
        <v>242</v>
      </c>
      <c r="D128" s="227" t="s">
        <v>198</v>
      </c>
      <c r="E128" s="228" t="s">
        <v>2700</v>
      </c>
      <c r="F128" s="229" t="s">
        <v>2701</v>
      </c>
      <c r="G128" s="230" t="s">
        <v>330</v>
      </c>
      <c r="H128" s="231">
        <v>1.35</v>
      </c>
      <c r="I128" s="26"/>
      <c r="J128" s="232">
        <f>ROUND(I128*H128,2)</f>
        <v>0</v>
      </c>
      <c r="K128" s="229" t="s">
        <v>202</v>
      </c>
      <c r="L128" s="141"/>
      <c r="M128" s="233" t="s">
        <v>5</v>
      </c>
      <c r="N128" s="234" t="s">
        <v>42</v>
      </c>
      <c r="O128" s="142"/>
      <c r="P128" s="235">
        <f>O128*H128</f>
        <v>0</v>
      </c>
      <c r="Q128" s="235">
        <v>0.11576</v>
      </c>
      <c r="R128" s="235">
        <f>Q128*H128</f>
        <v>0.15627600000000003</v>
      </c>
      <c r="S128" s="235">
        <v>0</v>
      </c>
      <c r="T128" s="236">
        <f>S128*H128</f>
        <v>0</v>
      </c>
      <c r="AR128" s="128" t="s">
        <v>203</v>
      </c>
      <c r="AT128" s="128" t="s">
        <v>198</v>
      </c>
      <c r="AU128" s="128" t="s">
        <v>80</v>
      </c>
      <c r="AY128" s="128" t="s">
        <v>196</v>
      </c>
      <c r="BE128" s="237">
        <f>IF(N128="základní",J128,0)</f>
        <v>0</v>
      </c>
      <c r="BF128" s="237">
        <f>IF(N128="snížená",J128,0)</f>
        <v>0</v>
      </c>
      <c r="BG128" s="237">
        <f>IF(N128="zákl. přenesená",J128,0)</f>
        <v>0</v>
      </c>
      <c r="BH128" s="237">
        <f>IF(N128="sníž. přenesená",J128,0)</f>
        <v>0</v>
      </c>
      <c r="BI128" s="237">
        <f>IF(N128="nulová",J128,0)</f>
        <v>0</v>
      </c>
      <c r="BJ128" s="128" t="s">
        <v>78</v>
      </c>
      <c r="BK128" s="237">
        <f>ROUND(I128*H128,2)</f>
        <v>0</v>
      </c>
      <c r="BL128" s="128" t="s">
        <v>203</v>
      </c>
      <c r="BM128" s="128" t="s">
        <v>269</v>
      </c>
    </row>
    <row r="129" spans="2:51" s="243" customFormat="1" ht="13.5">
      <c r="B129" s="242"/>
      <c r="D129" s="238" t="s">
        <v>206</v>
      </c>
      <c r="E129" s="244" t="s">
        <v>5</v>
      </c>
      <c r="F129" s="245" t="s">
        <v>2702</v>
      </c>
      <c r="H129" s="244" t="s">
        <v>5</v>
      </c>
      <c r="I129" s="27"/>
      <c r="L129" s="242"/>
      <c r="M129" s="246"/>
      <c r="N129" s="247"/>
      <c r="O129" s="247"/>
      <c r="P129" s="247"/>
      <c r="Q129" s="247"/>
      <c r="R129" s="247"/>
      <c r="S129" s="247"/>
      <c r="T129" s="248"/>
      <c r="AT129" s="244" t="s">
        <v>206</v>
      </c>
      <c r="AU129" s="244" t="s">
        <v>80</v>
      </c>
      <c r="AV129" s="243" t="s">
        <v>78</v>
      </c>
      <c r="AW129" s="243" t="s">
        <v>34</v>
      </c>
      <c r="AX129" s="243" t="s">
        <v>71</v>
      </c>
      <c r="AY129" s="244" t="s">
        <v>196</v>
      </c>
    </row>
    <row r="130" spans="2:51" s="250" customFormat="1" ht="13.5">
      <c r="B130" s="249"/>
      <c r="D130" s="238" t="s">
        <v>206</v>
      </c>
      <c r="E130" s="251" t="s">
        <v>5</v>
      </c>
      <c r="F130" s="252" t="s">
        <v>2703</v>
      </c>
      <c r="H130" s="253">
        <v>1.35</v>
      </c>
      <c r="I130" s="28"/>
      <c r="L130" s="249"/>
      <c r="M130" s="254"/>
      <c r="N130" s="255"/>
      <c r="O130" s="255"/>
      <c r="P130" s="255"/>
      <c r="Q130" s="255"/>
      <c r="R130" s="255"/>
      <c r="S130" s="255"/>
      <c r="T130" s="256"/>
      <c r="AT130" s="251" t="s">
        <v>206</v>
      </c>
      <c r="AU130" s="251" t="s">
        <v>80</v>
      </c>
      <c r="AV130" s="250" t="s">
        <v>80</v>
      </c>
      <c r="AW130" s="250" t="s">
        <v>34</v>
      </c>
      <c r="AX130" s="250" t="s">
        <v>71</v>
      </c>
      <c r="AY130" s="251" t="s">
        <v>196</v>
      </c>
    </row>
    <row r="131" spans="2:51" s="258" customFormat="1" ht="13.5">
      <c r="B131" s="257"/>
      <c r="D131" s="238" t="s">
        <v>206</v>
      </c>
      <c r="E131" s="259" t="s">
        <v>5</v>
      </c>
      <c r="F131" s="260" t="s">
        <v>209</v>
      </c>
      <c r="H131" s="261">
        <v>1.35</v>
      </c>
      <c r="I131" s="29"/>
      <c r="L131" s="257"/>
      <c r="M131" s="262"/>
      <c r="N131" s="263"/>
      <c r="O131" s="263"/>
      <c r="P131" s="263"/>
      <c r="Q131" s="263"/>
      <c r="R131" s="263"/>
      <c r="S131" s="263"/>
      <c r="T131" s="264"/>
      <c r="AT131" s="259" t="s">
        <v>206</v>
      </c>
      <c r="AU131" s="259" t="s">
        <v>80</v>
      </c>
      <c r="AV131" s="258" t="s">
        <v>203</v>
      </c>
      <c r="AW131" s="258" t="s">
        <v>34</v>
      </c>
      <c r="AX131" s="258" t="s">
        <v>78</v>
      </c>
      <c r="AY131" s="259" t="s">
        <v>196</v>
      </c>
    </row>
    <row r="132" spans="2:65" s="140" customFormat="1" ht="25.5" customHeight="1">
      <c r="B132" s="141"/>
      <c r="C132" s="227" t="s">
        <v>238</v>
      </c>
      <c r="D132" s="227" t="s">
        <v>198</v>
      </c>
      <c r="E132" s="228" t="s">
        <v>478</v>
      </c>
      <c r="F132" s="229" t="s">
        <v>479</v>
      </c>
      <c r="G132" s="230" t="s">
        <v>330</v>
      </c>
      <c r="H132" s="231">
        <v>20.371</v>
      </c>
      <c r="I132" s="26"/>
      <c r="J132" s="232">
        <f>ROUND(I132*H132,2)</f>
        <v>0</v>
      </c>
      <c r="K132" s="229" t="s">
        <v>202</v>
      </c>
      <c r="L132" s="141"/>
      <c r="M132" s="233" t="s">
        <v>5</v>
      </c>
      <c r="N132" s="234" t="s">
        <v>42</v>
      </c>
      <c r="O132" s="142"/>
      <c r="P132" s="235">
        <f>O132*H132</f>
        <v>0</v>
      </c>
      <c r="Q132" s="235">
        <v>0.11549</v>
      </c>
      <c r="R132" s="235">
        <f>Q132*H132</f>
        <v>2.3526467899999997</v>
      </c>
      <c r="S132" s="235">
        <v>0</v>
      </c>
      <c r="T132" s="236">
        <f>S132*H132</f>
        <v>0</v>
      </c>
      <c r="AR132" s="128" t="s">
        <v>203</v>
      </c>
      <c r="AT132" s="128" t="s">
        <v>198</v>
      </c>
      <c r="AU132" s="128" t="s">
        <v>80</v>
      </c>
      <c r="AY132" s="128" t="s">
        <v>196</v>
      </c>
      <c r="BE132" s="237">
        <f>IF(N132="základní",J132,0)</f>
        <v>0</v>
      </c>
      <c r="BF132" s="237">
        <f>IF(N132="snížená",J132,0)</f>
        <v>0</v>
      </c>
      <c r="BG132" s="237">
        <f>IF(N132="zákl. přenesená",J132,0)</f>
        <v>0</v>
      </c>
      <c r="BH132" s="237">
        <f>IF(N132="sníž. přenesená",J132,0)</f>
        <v>0</v>
      </c>
      <c r="BI132" s="237">
        <f>IF(N132="nulová",J132,0)</f>
        <v>0</v>
      </c>
      <c r="BJ132" s="128" t="s">
        <v>78</v>
      </c>
      <c r="BK132" s="237">
        <f>ROUND(I132*H132,2)</f>
        <v>0</v>
      </c>
      <c r="BL132" s="128" t="s">
        <v>203</v>
      </c>
      <c r="BM132" s="128" t="s">
        <v>274</v>
      </c>
    </row>
    <row r="133" spans="2:47" s="140" customFormat="1" ht="40.5">
      <c r="B133" s="141"/>
      <c r="D133" s="238" t="s">
        <v>204</v>
      </c>
      <c r="F133" s="239" t="s">
        <v>481</v>
      </c>
      <c r="I133" s="22"/>
      <c r="L133" s="141"/>
      <c r="M133" s="240"/>
      <c r="N133" s="142"/>
      <c r="O133" s="142"/>
      <c r="P133" s="142"/>
      <c r="Q133" s="142"/>
      <c r="R133" s="142"/>
      <c r="S133" s="142"/>
      <c r="T133" s="241"/>
      <c r="AT133" s="128" t="s">
        <v>204</v>
      </c>
      <c r="AU133" s="128" t="s">
        <v>80</v>
      </c>
    </row>
    <row r="134" spans="2:65" s="140" customFormat="1" ht="38.25" customHeight="1">
      <c r="B134" s="141"/>
      <c r="C134" s="227" t="s">
        <v>249</v>
      </c>
      <c r="D134" s="227" t="s">
        <v>198</v>
      </c>
      <c r="E134" s="228" t="s">
        <v>2704</v>
      </c>
      <c r="F134" s="229" t="s">
        <v>2705</v>
      </c>
      <c r="G134" s="230" t="s">
        <v>330</v>
      </c>
      <c r="H134" s="231">
        <v>6.18</v>
      </c>
      <c r="I134" s="26"/>
      <c r="J134" s="232">
        <f>ROUND(I134*H134,2)</f>
        <v>0</v>
      </c>
      <c r="K134" s="229" t="s">
        <v>202</v>
      </c>
      <c r="L134" s="141"/>
      <c r="M134" s="233" t="s">
        <v>5</v>
      </c>
      <c r="N134" s="234" t="s">
        <v>42</v>
      </c>
      <c r="O134" s="142"/>
      <c r="P134" s="235">
        <f>O134*H134</f>
        <v>0</v>
      </c>
      <c r="Q134" s="235">
        <v>0.0129</v>
      </c>
      <c r="R134" s="235">
        <f>Q134*H134</f>
        <v>0.079722</v>
      </c>
      <c r="S134" s="235">
        <v>0</v>
      </c>
      <c r="T134" s="236">
        <f>S134*H134</f>
        <v>0</v>
      </c>
      <c r="AR134" s="128" t="s">
        <v>203</v>
      </c>
      <c r="AT134" s="128" t="s">
        <v>198</v>
      </c>
      <c r="AU134" s="128" t="s">
        <v>80</v>
      </c>
      <c r="AY134" s="128" t="s">
        <v>196</v>
      </c>
      <c r="BE134" s="237">
        <f>IF(N134="základní",J134,0)</f>
        <v>0</v>
      </c>
      <c r="BF134" s="237">
        <f>IF(N134="snížená",J134,0)</f>
        <v>0</v>
      </c>
      <c r="BG134" s="237">
        <f>IF(N134="zákl. přenesená",J134,0)</f>
        <v>0</v>
      </c>
      <c r="BH134" s="237">
        <f>IF(N134="sníž. přenesená",J134,0)</f>
        <v>0</v>
      </c>
      <c r="BI134" s="237">
        <f>IF(N134="nulová",J134,0)</f>
        <v>0</v>
      </c>
      <c r="BJ134" s="128" t="s">
        <v>78</v>
      </c>
      <c r="BK134" s="237">
        <f>ROUND(I134*H134,2)</f>
        <v>0</v>
      </c>
      <c r="BL134" s="128" t="s">
        <v>203</v>
      </c>
      <c r="BM134" s="128" t="s">
        <v>281</v>
      </c>
    </row>
    <row r="135" spans="2:47" s="140" customFormat="1" ht="148.5">
      <c r="B135" s="141"/>
      <c r="D135" s="238" t="s">
        <v>204</v>
      </c>
      <c r="F135" s="239" t="s">
        <v>1278</v>
      </c>
      <c r="I135" s="22"/>
      <c r="L135" s="141"/>
      <c r="M135" s="240"/>
      <c r="N135" s="142"/>
      <c r="O135" s="142"/>
      <c r="P135" s="142"/>
      <c r="Q135" s="142"/>
      <c r="R135" s="142"/>
      <c r="S135" s="142"/>
      <c r="T135" s="241"/>
      <c r="AT135" s="128" t="s">
        <v>204</v>
      </c>
      <c r="AU135" s="128" t="s">
        <v>80</v>
      </c>
    </row>
    <row r="136" spans="2:65" s="140" customFormat="1" ht="16.5" customHeight="1">
      <c r="B136" s="141"/>
      <c r="C136" s="227" t="s">
        <v>248</v>
      </c>
      <c r="D136" s="227" t="s">
        <v>198</v>
      </c>
      <c r="E136" s="228" t="s">
        <v>490</v>
      </c>
      <c r="F136" s="229" t="s">
        <v>2706</v>
      </c>
      <c r="G136" s="230" t="s">
        <v>355</v>
      </c>
      <c r="H136" s="231">
        <v>16</v>
      </c>
      <c r="I136" s="26"/>
      <c r="J136" s="232">
        <f>ROUND(I136*H136,2)</f>
        <v>0</v>
      </c>
      <c r="K136" s="229" t="s">
        <v>5</v>
      </c>
      <c r="L136" s="141"/>
      <c r="M136" s="233" t="s">
        <v>5</v>
      </c>
      <c r="N136" s="234" t="s">
        <v>42</v>
      </c>
      <c r="O136" s="142"/>
      <c r="P136" s="235">
        <f>O136*H136</f>
        <v>0</v>
      </c>
      <c r="Q136" s="235">
        <v>0</v>
      </c>
      <c r="R136" s="235">
        <f>Q136*H136</f>
        <v>0</v>
      </c>
      <c r="S136" s="235">
        <v>0</v>
      </c>
      <c r="T136" s="236">
        <f>S136*H136</f>
        <v>0</v>
      </c>
      <c r="AR136" s="128" t="s">
        <v>203</v>
      </c>
      <c r="AT136" s="128" t="s">
        <v>198</v>
      </c>
      <c r="AU136" s="128" t="s">
        <v>80</v>
      </c>
      <c r="AY136" s="128" t="s">
        <v>196</v>
      </c>
      <c r="BE136" s="237">
        <f>IF(N136="základní",J136,0)</f>
        <v>0</v>
      </c>
      <c r="BF136" s="237">
        <f>IF(N136="snížená",J136,0)</f>
        <v>0</v>
      </c>
      <c r="BG136" s="237">
        <f>IF(N136="zákl. přenesená",J136,0)</f>
        <v>0</v>
      </c>
      <c r="BH136" s="237">
        <f>IF(N136="sníž. přenesená",J136,0)</f>
        <v>0</v>
      </c>
      <c r="BI136" s="237">
        <f>IF(N136="nulová",J136,0)</f>
        <v>0</v>
      </c>
      <c r="BJ136" s="128" t="s">
        <v>78</v>
      </c>
      <c r="BK136" s="237">
        <f>ROUND(I136*H136,2)</f>
        <v>0</v>
      </c>
      <c r="BL136" s="128" t="s">
        <v>203</v>
      </c>
      <c r="BM136" s="128" t="s">
        <v>286</v>
      </c>
    </row>
    <row r="137" spans="2:65" s="140" customFormat="1" ht="25.5" customHeight="1">
      <c r="B137" s="141"/>
      <c r="C137" s="227" t="s">
        <v>257</v>
      </c>
      <c r="D137" s="227" t="s">
        <v>198</v>
      </c>
      <c r="E137" s="228" t="s">
        <v>497</v>
      </c>
      <c r="F137" s="229" t="s">
        <v>2707</v>
      </c>
      <c r="G137" s="230" t="s">
        <v>355</v>
      </c>
      <c r="H137" s="231">
        <v>16</v>
      </c>
      <c r="I137" s="26"/>
      <c r="J137" s="232">
        <f>ROUND(I137*H137,2)</f>
        <v>0</v>
      </c>
      <c r="K137" s="229" t="s">
        <v>202</v>
      </c>
      <c r="L137" s="141"/>
      <c r="M137" s="233" t="s">
        <v>5</v>
      </c>
      <c r="N137" s="234" t="s">
        <v>42</v>
      </c>
      <c r="O137" s="142"/>
      <c r="P137" s="235">
        <f>O137*H137</f>
        <v>0</v>
      </c>
      <c r="Q137" s="235">
        <v>1E-05</v>
      </c>
      <c r="R137" s="235">
        <f>Q137*H137</f>
        <v>0.00016</v>
      </c>
      <c r="S137" s="235">
        <v>0</v>
      </c>
      <c r="T137" s="236">
        <f>S137*H137</f>
        <v>0</v>
      </c>
      <c r="AR137" s="128" t="s">
        <v>203</v>
      </c>
      <c r="AT137" s="128" t="s">
        <v>198</v>
      </c>
      <c r="AU137" s="128" t="s">
        <v>80</v>
      </c>
      <c r="AY137" s="128" t="s">
        <v>196</v>
      </c>
      <c r="BE137" s="237">
        <f>IF(N137="základní",J137,0)</f>
        <v>0</v>
      </c>
      <c r="BF137" s="237">
        <f>IF(N137="snížená",J137,0)</f>
        <v>0</v>
      </c>
      <c r="BG137" s="237">
        <f>IF(N137="zákl. přenesená",J137,0)</f>
        <v>0</v>
      </c>
      <c r="BH137" s="237">
        <f>IF(N137="sníž. přenesená",J137,0)</f>
        <v>0</v>
      </c>
      <c r="BI137" s="237">
        <f>IF(N137="nulová",J137,0)</f>
        <v>0</v>
      </c>
      <c r="BJ137" s="128" t="s">
        <v>78</v>
      </c>
      <c r="BK137" s="237">
        <f>ROUND(I137*H137,2)</f>
        <v>0</v>
      </c>
      <c r="BL137" s="128" t="s">
        <v>203</v>
      </c>
      <c r="BM137" s="128" t="s">
        <v>292</v>
      </c>
    </row>
    <row r="138" spans="2:47" s="140" customFormat="1" ht="81">
      <c r="B138" s="141"/>
      <c r="D138" s="238" t="s">
        <v>204</v>
      </c>
      <c r="F138" s="239" t="s">
        <v>357</v>
      </c>
      <c r="I138" s="22"/>
      <c r="L138" s="141"/>
      <c r="M138" s="240"/>
      <c r="N138" s="142"/>
      <c r="O138" s="142"/>
      <c r="P138" s="142"/>
      <c r="Q138" s="142"/>
      <c r="R138" s="142"/>
      <c r="S138" s="142"/>
      <c r="T138" s="241"/>
      <c r="AT138" s="128" t="s">
        <v>204</v>
      </c>
      <c r="AU138" s="128" t="s">
        <v>80</v>
      </c>
    </row>
    <row r="139" spans="2:51" s="243" customFormat="1" ht="13.5">
      <c r="B139" s="242"/>
      <c r="D139" s="238" t="s">
        <v>206</v>
      </c>
      <c r="E139" s="244" t="s">
        <v>5</v>
      </c>
      <c r="F139" s="245" t="s">
        <v>2708</v>
      </c>
      <c r="H139" s="244" t="s">
        <v>5</v>
      </c>
      <c r="I139" s="27"/>
      <c r="L139" s="242"/>
      <c r="M139" s="246"/>
      <c r="N139" s="247"/>
      <c r="O139" s="247"/>
      <c r="P139" s="247"/>
      <c r="Q139" s="247"/>
      <c r="R139" s="247"/>
      <c r="S139" s="247"/>
      <c r="T139" s="248"/>
      <c r="AT139" s="244" t="s">
        <v>206</v>
      </c>
      <c r="AU139" s="244" t="s">
        <v>80</v>
      </c>
      <c r="AV139" s="243" t="s">
        <v>78</v>
      </c>
      <c r="AW139" s="243" t="s">
        <v>34</v>
      </c>
      <c r="AX139" s="243" t="s">
        <v>71</v>
      </c>
      <c r="AY139" s="244" t="s">
        <v>196</v>
      </c>
    </row>
    <row r="140" spans="2:51" s="250" customFormat="1" ht="13.5">
      <c r="B140" s="249"/>
      <c r="D140" s="238" t="s">
        <v>206</v>
      </c>
      <c r="E140" s="251" t="s">
        <v>5</v>
      </c>
      <c r="F140" s="252" t="s">
        <v>263</v>
      </c>
      <c r="H140" s="253">
        <v>16</v>
      </c>
      <c r="I140" s="28"/>
      <c r="L140" s="249"/>
      <c r="M140" s="254"/>
      <c r="N140" s="255"/>
      <c r="O140" s="255"/>
      <c r="P140" s="255"/>
      <c r="Q140" s="255"/>
      <c r="R140" s="255"/>
      <c r="S140" s="255"/>
      <c r="T140" s="256"/>
      <c r="AT140" s="251" t="s">
        <v>206</v>
      </c>
      <c r="AU140" s="251" t="s">
        <v>80</v>
      </c>
      <c r="AV140" s="250" t="s">
        <v>80</v>
      </c>
      <c r="AW140" s="250" t="s">
        <v>34</v>
      </c>
      <c r="AX140" s="250" t="s">
        <v>71</v>
      </c>
      <c r="AY140" s="251" t="s">
        <v>196</v>
      </c>
    </row>
    <row r="141" spans="2:51" s="258" customFormat="1" ht="13.5">
      <c r="B141" s="257"/>
      <c r="D141" s="238" t="s">
        <v>206</v>
      </c>
      <c r="E141" s="259" t="s">
        <v>5</v>
      </c>
      <c r="F141" s="260" t="s">
        <v>209</v>
      </c>
      <c r="H141" s="261">
        <v>16</v>
      </c>
      <c r="I141" s="29"/>
      <c r="L141" s="257"/>
      <c r="M141" s="262"/>
      <c r="N141" s="263"/>
      <c r="O141" s="263"/>
      <c r="P141" s="263"/>
      <c r="Q141" s="263"/>
      <c r="R141" s="263"/>
      <c r="S141" s="263"/>
      <c r="T141" s="264"/>
      <c r="AT141" s="259" t="s">
        <v>206</v>
      </c>
      <c r="AU141" s="259" t="s">
        <v>80</v>
      </c>
      <c r="AV141" s="258" t="s">
        <v>203</v>
      </c>
      <c r="AW141" s="258" t="s">
        <v>34</v>
      </c>
      <c r="AX141" s="258" t="s">
        <v>78</v>
      </c>
      <c r="AY141" s="259" t="s">
        <v>196</v>
      </c>
    </row>
    <row r="142" spans="2:65" s="140" customFormat="1" ht="51" customHeight="1">
      <c r="B142" s="141"/>
      <c r="C142" s="227" t="s">
        <v>255</v>
      </c>
      <c r="D142" s="227" t="s">
        <v>198</v>
      </c>
      <c r="E142" s="228" t="s">
        <v>2709</v>
      </c>
      <c r="F142" s="229" t="s">
        <v>2710</v>
      </c>
      <c r="G142" s="230" t="s">
        <v>201</v>
      </c>
      <c r="H142" s="231">
        <v>0.945</v>
      </c>
      <c r="I142" s="26"/>
      <c r="J142" s="232">
        <f>ROUND(I142*H142,2)</f>
        <v>0</v>
      </c>
      <c r="K142" s="229" t="s">
        <v>202</v>
      </c>
      <c r="L142" s="141"/>
      <c r="M142" s="233" t="s">
        <v>5</v>
      </c>
      <c r="N142" s="234" t="s">
        <v>42</v>
      </c>
      <c r="O142" s="142"/>
      <c r="P142" s="235">
        <f>O142*H142</f>
        <v>0</v>
      </c>
      <c r="Q142" s="235">
        <v>1.79172</v>
      </c>
      <c r="R142" s="235">
        <f>Q142*H142</f>
        <v>1.6931753999999999</v>
      </c>
      <c r="S142" s="235">
        <v>0</v>
      </c>
      <c r="T142" s="236">
        <f>S142*H142</f>
        <v>0</v>
      </c>
      <c r="AR142" s="128" t="s">
        <v>203</v>
      </c>
      <c r="AT142" s="128" t="s">
        <v>198</v>
      </c>
      <c r="AU142" s="128" t="s">
        <v>80</v>
      </c>
      <c r="AY142" s="128" t="s">
        <v>196</v>
      </c>
      <c r="BE142" s="237">
        <f>IF(N142="základní",J142,0)</f>
        <v>0</v>
      </c>
      <c r="BF142" s="237">
        <f>IF(N142="snížená",J142,0)</f>
        <v>0</v>
      </c>
      <c r="BG142" s="237">
        <f>IF(N142="zákl. přenesená",J142,0)</f>
        <v>0</v>
      </c>
      <c r="BH142" s="237">
        <f>IF(N142="sníž. přenesená",J142,0)</f>
        <v>0</v>
      </c>
      <c r="BI142" s="237">
        <f>IF(N142="nulová",J142,0)</f>
        <v>0</v>
      </c>
      <c r="BJ142" s="128" t="s">
        <v>78</v>
      </c>
      <c r="BK142" s="237">
        <f>ROUND(I142*H142,2)</f>
        <v>0</v>
      </c>
      <c r="BL142" s="128" t="s">
        <v>203</v>
      </c>
      <c r="BM142" s="128" t="s">
        <v>296</v>
      </c>
    </row>
    <row r="143" spans="2:47" s="140" customFormat="1" ht="81">
      <c r="B143" s="141"/>
      <c r="D143" s="238" t="s">
        <v>204</v>
      </c>
      <c r="F143" s="239" t="s">
        <v>2711</v>
      </c>
      <c r="I143" s="22"/>
      <c r="L143" s="141"/>
      <c r="M143" s="240"/>
      <c r="N143" s="142"/>
      <c r="O143" s="142"/>
      <c r="P143" s="142"/>
      <c r="Q143" s="142"/>
      <c r="R143" s="142"/>
      <c r="S143" s="142"/>
      <c r="T143" s="241"/>
      <c r="AT143" s="128" t="s">
        <v>204</v>
      </c>
      <c r="AU143" s="128" t="s">
        <v>80</v>
      </c>
    </row>
    <row r="144" spans="2:51" s="243" customFormat="1" ht="13.5">
      <c r="B144" s="242"/>
      <c r="D144" s="238" t="s">
        <v>206</v>
      </c>
      <c r="E144" s="244" t="s">
        <v>5</v>
      </c>
      <c r="F144" s="245" t="s">
        <v>2712</v>
      </c>
      <c r="H144" s="244" t="s">
        <v>5</v>
      </c>
      <c r="I144" s="27"/>
      <c r="L144" s="242"/>
      <c r="M144" s="246"/>
      <c r="N144" s="247"/>
      <c r="O144" s="247"/>
      <c r="P144" s="247"/>
      <c r="Q144" s="247"/>
      <c r="R144" s="247"/>
      <c r="S144" s="247"/>
      <c r="T144" s="248"/>
      <c r="AT144" s="244" t="s">
        <v>206</v>
      </c>
      <c r="AU144" s="244" t="s">
        <v>80</v>
      </c>
      <c r="AV144" s="243" t="s">
        <v>78</v>
      </c>
      <c r="AW144" s="243" t="s">
        <v>34</v>
      </c>
      <c r="AX144" s="243" t="s">
        <v>71</v>
      </c>
      <c r="AY144" s="244" t="s">
        <v>196</v>
      </c>
    </row>
    <row r="145" spans="2:51" s="250" customFormat="1" ht="13.5">
      <c r="B145" s="249"/>
      <c r="D145" s="238" t="s">
        <v>206</v>
      </c>
      <c r="E145" s="251" t="s">
        <v>5</v>
      </c>
      <c r="F145" s="252" t="s">
        <v>2713</v>
      </c>
      <c r="H145" s="253">
        <v>0.945</v>
      </c>
      <c r="I145" s="28"/>
      <c r="L145" s="249"/>
      <c r="M145" s="254"/>
      <c r="N145" s="255"/>
      <c r="O145" s="255"/>
      <c r="P145" s="255"/>
      <c r="Q145" s="255"/>
      <c r="R145" s="255"/>
      <c r="S145" s="255"/>
      <c r="T145" s="256"/>
      <c r="AT145" s="251" t="s">
        <v>206</v>
      </c>
      <c r="AU145" s="251" t="s">
        <v>80</v>
      </c>
      <c r="AV145" s="250" t="s">
        <v>80</v>
      </c>
      <c r="AW145" s="250" t="s">
        <v>34</v>
      </c>
      <c r="AX145" s="250" t="s">
        <v>71</v>
      </c>
      <c r="AY145" s="251" t="s">
        <v>196</v>
      </c>
    </row>
    <row r="146" spans="2:51" s="258" customFormat="1" ht="13.5">
      <c r="B146" s="257"/>
      <c r="D146" s="238" t="s">
        <v>206</v>
      </c>
      <c r="E146" s="259" t="s">
        <v>5</v>
      </c>
      <c r="F146" s="260" t="s">
        <v>209</v>
      </c>
      <c r="H146" s="261">
        <v>0.945</v>
      </c>
      <c r="I146" s="29"/>
      <c r="L146" s="257"/>
      <c r="M146" s="262"/>
      <c r="N146" s="263"/>
      <c r="O146" s="263"/>
      <c r="P146" s="263"/>
      <c r="Q146" s="263"/>
      <c r="R146" s="263"/>
      <c r="S146" s="263"/>
      <c r="T146" s="264"/>
      <c r="AT146" s="259" t="s">
        <v>206</v>
      </c>
      <c r="AU146" s="259" t="s">
        <v>80</v>
      </c>
      <c r="AV146" s="258" t="s">
        <v>203</v>
      </c>
      <c r="AW146" s="258" t="s">
        <v>34</v>
      </c>
      <c r="AX146" s="258" t="s">
        <v>78</v>
      </c>
      <c r="AY146" s="259" t="s">
        <v>196</v>
      </c>
    </row>
    <row r="147" spans="2:65" s="140" customFormat="1" ht="25.5" customHeight="1">
      <c r="B147" s="141"/>
      <c r="C147" s="227" t="s">
        <v>11</v>
      </c>
      <c r="D147" s="227" t="s">
        <v>198</v>
      </c>
      <c r="E147" s="228" t="s">
        <v>2714</v>
      </c>
      <c r="F147" s="229" t="s">
        <v>2715</v>
      </c>
      <c r="G147" s="230" t="s">
        <v>304</v>
      </c>
      <c r="H147" s="231">
        <v>3.15</v>
      </c>
      <c r="I147" s="26"/>
      <c r="J147" s="232">
        <f>ROUND(I147*H147,2)</f>
        <v>0</v>
      </c>
      <c r="K147" s="229" t="s">
        <v>5</v>
      </c>
      <c r="L147" s="141"/>
      <c r="M147" s="233" t="s">
        <v>5</v>
      </c>
      <c r="N147" s="234" t="s">
        <v>42</v>
      </c>
      <c r="O147" s="142"/>
      <c r="P147" s="235">
        <f>O147*H147</f>
        <v>0</v>
      </c>
      <c r="Q147" s="235">
        <v>0</v>
      </c>
      <c r="R147" s="235">
        <f>Q147*H147</f>
        <v>0</v>
      </c>
      <c r="S147" s="235">
        <v>0</v>
      </c>
      <c r="T147" s="236">
        <f>S147*H147</f>
        <v>0</v>
      </c>
      <c r="AR147" s="128" t="s">
        <v>203</v>
      </c>
      <c r="AT147" s="128" t="s">
        <v>198</v>
      </c>
      <c r="AU147" s="128" t="s">
        <v>80</v>
      </c>
      <c r="AY147" s="128" t="s">
        <v>196</v>
      </c>
      <c r="BE147" s="237">
        <f>IF(N147="základní",J147,0)</f>
        <v>0</v>
      </c>
      <c r="BF147" s="237">
        <f>IF(N147="snížená",J147,0)</f>
        <v>0</v>
      </c>
      <c r="BG147" s="237">
        <f>IF(N147="zákl. přenesená",J147,0)</f>
        <v>0</v>
      </c>
      <c r="BH147" s="237">
        <f>IF(N147="sníž. přenesená",J147,0)</f>
        <v>0</v>
      </c>
      <c r="BI147" s="237">
        <f>IF(N147="nulová",J147,0)</f>
        <v>0</v>
      </c>
      <c r="BJ147" s="128" t="s">
        <v>78</v>
      </c>
      <c r="BK147" s="237">
        <f>ROUND(I147*H147,2)</f>
        <v>0</v>
      </c>
      <c r="BL147" s="128" t="s">
        <v>203</v>
      </c>
      <c r="BM147" s="128" t="s">
        <v>300</v>
      </c>
    </row>
    <row r="148" spans="2:65" s="140" customFormat="1" ht="16.5" customHeight="1">
      <c r="B148" s="141"/>
      <c r="C148" s="227" t="s">
        <v>263</v>
      </c>
      <c r="D148" s="227" t="s">
        <v>198</v>
      </c>
      <c r="E148" s="228" t="s">
        <v>494</v>
      </c>
      <c r="F148" s="229" t="s">
        <v>495</v>
      </c>
      <c r="G148" s="230" t="s">
        <v>304</v>
      </c>
      <c r="H148" s="231">
        <v>46.2</v>
      </c>
      <c r="I148" s="26"/>
      <c r="J148" s="232">
        <f>ROUND(I148*H148,2)</f>
        <v>0</v>
      </c>
      <c r="K148" s="229" t="s">
        <v>5</v>
      </c>
      <c r="L148" s="141"/>
      <c r="M148" s="233" t="s">
        <v>5</v>
      </c>
      <c r="N148" s="234" t="s">
        <v>42</v>
      </c>
      <c r="O148" s="142"/>
      <c r="P148" s="235">
        <f>O148*H148</f>
        <v>0</v>
      </c>
      <c r="Q148" s="235">
        <v>0</v>
      </c>
      <c r="R148" s="235">
        <f>Q148*H148</f>
        <v>0</v>
      </c>
      <c r="S148" s="235">
        <v>0</v>
      </c>
      <c r="T148" s="236">
        <f>S148*H148</f>
        <v>0</v>
      </c>
      <c r="AR148" s="128" t="s">
        <v>203</v>
      </c>
      <c r="AT148" s="128" t="s">
        <v>198</v>
      </c>
      <c r="AU148" s="128" t="s">
        <v>80</v>
      </c>
      <c r="AY148" s="128" t="s">
        <v>196</v>
      </c>
      <c r="BE148" s="237">
        <f>IF(N148="základní",J148,0)</f>
        <v>0</v>
      </c>
      <c r="BF148" s="237">
        <f>IF(N148="snížená",J148,0)</f>
        <v>0</v>
      </c>
      <c r="BG148" s="237">
        <f>IF(N148="zákl. přenesená",J148,0)</f>
        <v>0</v>
      </c>
      <c r="BH148" s="237">
        <f>IF(N148="sníž. přenesená",J148,0)</f>
        <v>0</v>
      </c>
      <c r="BI148" s="237">
        <f>IF(N148="nulová",J148,0)</f>
        <v>0</v>
      </c>
      <c r="BJ148" s="128" t="s">
        <v>78</v>
      </c>
      <c r="BK148" s="237">
        <f>ROUND(I148*H148,2)</f>
        <v>0</v>
      </c>
      <c r="BL148" s="128" t="s">
        <v>203</v>
      </c>
      <c r="BM148" s="128" t="s">
        <v>305</v>
      </c>
    </row>
    <row r="149" spans="2:63" s="215" customFormat="1" ht="29.85" customHeight="1">
      <c r="B149" s="214"/>
      <c r="D149" s="216" t="s">
        <v>70</v>
      </c>
      <c r="E149" s="225" t="s">
        <v>203</v>
      </c>
      <c r="F149" s="225" t="s">
        <v>500</v>
      </c>
      <c r="I149" s="25"/>
      <c r="J149" s="226">
        <f>BK149</f>
        <v>0</v>
      </c>
      <c r="L149" s="214"/>
      <c r="M149" s="219"/>
      <c r="N149" s="220"/>
      <c r="O149" s="220"/>
      <c r="P149" s="221">
        <f>SUM(P150:P197)</f>
        <v>0</v>
      </c>
      <c r="Q149" s="220"/>
      <c r="R149" s="221">
        <f>SUM(R150:R197)</f>
        <v>37.008849780000006</v>
      </c>
      <c r="S149" s="220"/>
      <c r="T149" s="222">
        <f>SUM(T150:T197)</f>
        <v>0</v>
      </c>
      <c r="AR149" s="216" t="s">
        <v>78</v>
      </c>
      <c r="AT149" s="223" t="s">
        <v>70</v>
      </c>
      <c r="AU149" s="223" t="s">
        <v>78</v>
      </c>
      <c r="AY149" s="216" t="s">
        <v>196</v>
      </c>
      <c r="BK149" s="224">
        <f>SUM(BK150:BK197)</f>
        <v>0</v>
      </c>
    </row>
    <row r="150" spans="2:65" s="140" customFormat="1" ht="38.25" customHeight="1">
      <c r="B150" s="141"/>
      <c r="C150" s="227" t="s">
        <v>278</v>
      </c>
      <c r="D150" s="227" t="s">
        <v>198</v>
      </c>
      <c r="E150" s="228" t="s">
        <v>506</v>
      </c>
      <c r="F150" s="229" t="s">
        <v>507</v>
      </c>
      <c r="G150" s="230" t="s">
        <v>201</v>
      </c>
      <c r="H150" s="231">
        <v>7.774</v>
      </c>
      <c r="I150" s="26"/>
      <c r="J150" s="232">
        <f>ROUND(I150*H150,2)</f>
        <v>0</v>
      </c>
      <c r="K150" s="229" t="s">
        <v>202</v>
      </c>
      <c r="L150" s="141"/>
      <c r="M150" s="233" t="s">
        <v>5</v>
      </c>
      <c r="N150" s="234" t="s">
        <v>42</v>
      </c>
      <c r="O150" s="142"/>
      <c r="P150" s="235">
        <f>O150*H150</f>
        <v>0</v>
      </c>
      <c r="Q150" s="235">
        <v>2.45343</v>
      </c>
      <c r="R150" s="235">
        <f>Q150*H150</f>
        <v>19.07296482</v>
      </c>
      <c r="S150" s="235">
        <v>0</v>
      </c>
      <c r="T150" s="236">
        <f>S150*H150</f>
        <v>0</v>
      </c>
      <c r="AR150" s="128" t="s">
        <v>203</v>
      </c>
      <c r="AT150" s="128" t="s">
        <v>198</v>
      </c>
      <c r="AU150" s="128" t="s">
        <v>80</v>
      </c>
      <c r="AY150" s="128" t="s">
        <v>196</v>
      </c>
      <c r="BE150" s="237">
        <f>IF(N150="základní",J150,0)</f>
        <v>0</v>
      </c>
      <c r="BF150" s="237">
        <f>IF(N150="snížená",J150,0)</f>
        <v>0</v>
      </c>
      <c r="BG150" s="237">
        <f>IF(N150="zákl. přenesená",J150,0)</f>
        <v>0</v>
      </c>
      <c r="BH150" s="237">
        <f>IF(N150="sníž. přenesená",J150,0)</f>
        <v>0</v>
      </c>
      <c r="BI150" s="237">
        <f>IF(N150="nulová",J150,0)</f>
        <v>0</v>
      </c>
      <c r="BJ150" s="128" t="s">
        <v>78</v>
      </c>
      <c r="BK150" s="237">
        <f>ROUND(I150*H150,2)</f>
        <v>0</v>
      </c>
      <c r="BL150" s="128" t="s">
        <v>203</v>
      </c>
      <c r="BM150" s="128" t="s">
        <v>313</v>
      </c>
    </row>
    <row r="151" spans="2:47" s="140" customFormat="1" ht="54">
      <c r="B151" s="141"/>
      <c r="D151" s="238" t="s">
        <v>204</v>
      </c>
      <c r="F151" s="239" t="s">
        <v>505</v>
      </c>
      <c r="I151" s="22"/>
      <c r="L151" s="141"/>
      <c r="M151" s="240"/>
      <c r="N151" s="142"/>
      <c r="O151" s="142"/>
      <c r="P151" s="142"/>
      <c r="Q151" s="142"/>
      <c r="R151" s="142"/>
      <c r="S151" s="142"/>
      <c r="T151" s="241"/>
      <c r="AT151" s="128" t="s">
        <v>204</v>
      </c>
      <c r="AU151" s="128" t="s">
        <v>80</v>
      </c>
    </row>
    <row r="152" spans="2:51" s="243" customFormat="1" ht="13.5">
      <c r="B152" s="242"/>
      <c r="D152" s="238" t="s">
        <v>206</v>
      </c>
      <c r="E152" s="244" t="s">
        <v>5</v>
      </c>
      <c r="F152" s="245" t="s">
        <v>2716</v>
      </c>
      <c r="H152" s="244" t="s">
        <v>5</v>
      </c>
      <c r="I152" s="27"/>
      <c r="L152" s="242"/>
      <c r="M152" s="246"/>
      <c r="N152" s="247"/>
      <c r="O152" s="247"/>
      <c r="P152" s="247"/>
      <c r="Q152" s="247"/>
      <c r="R152" s="247"/>
      <c r="S152" s="247"/>
      <c r="T152" s="248"/>
      <c r="AT152" s="244" t="s">
        <v>206</v>
      </c>
      <c r="AU152" s="244" t="s">
        <v>80</v>
      </c>
      <c r="AV152" s="243" t="s">
        <v>78</v>
      </c>
      <c r="AW152" s="243" t="s">
        <v>34</v>
      </c>
      <c r="AX152" s="243" t="s">
        <v>71</v>
      </c>
      <c r="AY152" s="244" t="s">
        <v>196</v>
      </c>
    </row>
    <row r="153" spans="2:51" s="250" customFormat="1" ht="13.5">
      <c r="B153" s="249"/>
      <c r="D153" s="238" t="s">
        <v>206</v>
      </c>
      <c r="E153" s="251" t="s">
        <v>5</v>
      </c>
      <c r="F153" s="252" t="s">
        <v>2717</v>
      </c>
      <c r="H153" s="253">
        <v>7.774</v>
      </c>
      <c r="I153" s="28"/>
      <c r="L153" s="249"/>
      <c r="M153" s="254"/>
      <c r="N153" s="255"/>
      <c r="O153" s="255"/>
      <c r="P153" s="255"/>
      <c r="Q153" s="255"/>
      <c r="R153" s="255"/>
      <c r="S153" s="255"/>
      <c r="T153" s="256"/>
      <c r="AT153" s="251" t="s">
        <v>206</v>
      </c>
      <c r="AU153" s="251" t="s">
        <v>80</v>
      </c>
      <c r="AV153" s="250" t="s">
        <v>80</v>
      </c>
      <c r="AW153" s="250" t="s">
        <v>34</v>
      </c>
      <c r="AX153" s="250" t="s">
        <v>71</v>
      </c>
      <c r="AY153" s="251" t="s">
        <v>196</v>
      </c>
    </row>
    <row r="154" spans="2:51" s="258" customFormat="1" ht="13.5">
      <c r="B154" s="257"/>
      <c r="D154" s="238" t="s">
        <v>206</v>
      </c>
      <c r="E154" s="259" t="s">
        <v>5</v>
      </c>
      <c r="F154" s="260" t="s">
        <v>209</v>
      </c>
      <c r="H154" s="261">
        <v>7.774</v>
      </c>
      <c r="I154" s="29"/>
      <c r="L154" s="257"/>
      <c r="M154" s="262"/>
      <c r="N154" s="263"/>
      <c r="O154" s="263"/>
      <c r="P154" s="263"/>
      <c r="Q154" s="263"/>
      <c r="R154" s="263"/>
      <c r="S154" s="263"/>
      <c r="T154" s="264"/>
      <c r="AT154" s="259" t="s">
        <v>206</v>
      </c>
      <c r="AU154" s="259" t="s">
        <v>80</v>
      </c>
      <c r="AV154" s="258" t="s">
        <v>203</v>
      </c>
      <c r="AW154" s="258" t="s">
        <v>34</v>
      </c>
      <c r="AX154" s="258" t="s">
        <v>78</v>
      </c>
      <c r="AY154" s="259" t="s">
        <v>196</v>
      </c>
    </row>
    <row r="155" spans="2:65" s="140" customFormat="1" ht="25.5" customHeight="1">
      <c r="B155" s="141"/>
      <c r="C155" s="227" t="s">
        <v>269</v>
      </c>
      <c r="D155" s="227" t="s">
        <v>198</v>
      </c>
      <c r="E155" s="228" t="s">
        <v>512</v>
      </c>
      <c r="F155" s="229" t="s">
        <v>513</v>
      </c>
      <c r="G155" s="230" t="s">
        <v>330</v>
      </c>
      <c r="H155" s="231">
        <v>2.988</v>
      </c>
      <c r="I155" s="26"/>
      <c r="J155" s="232">
        <f>ROUND(I155*H155,2)</f>
        <v>0</v>
      </c>
      <c r="K155" s="229" t="s">
        <v>202</v>
      </c>
      <c r="L155" s="141"/>
      <c r="M155" s="233" t="s">
        <v>5</v>
      </c>
      <c r="N155" s="234" t="s">
        <v>42</v>
      </c>
      <c r="O155" s="142"/>
      <c r="P155" s="235">
        <f>O155*H155</f>
        <v>0</v>
      </c>
      <c r="Q155" s="235">
        <v>0.00533</v>
      </c>
      <c r="R155" s="235">
        <f>Q155*H155</f>
        <v>0.01592604</v>
      </c>
      <c r="S155" s="235">
        <v>0</v>
      </c>
      <c r="T155" s="236">
        <f>S155*H155</f>
        <v>0</v>
      </c>
      <c r="AR155" s="128" t="s">
        <v>203</v>
      </c>
      <c r="AT155" s="128" t="s">
        <v>198</v>
      </c>
      <c r="AU155" s="128" t="s">
        <v>80</v>
      </c>
      <c r="AY155" s="128" t="s">
        <v>196</v>
      </c>
      <c r="BE155" s="237">
        <f>IF(N155="základní",J155,0)</f>
        <v>0</v>
      </c>
      <c r="BF155" s="237">
        <f>IF(N155="snížená",J155,0)</f>
        <v>0</v>
      </c>
      <c r="BG155" s="237">
        <f>IF(N155="zákl. přenesená",J155,0)</f>
        <v>0</v>
      </c>
      <c r="BH155" s="237">
        <f>IF(N155="sníž. přenesená",J155,0)</f>
        <v>0</v>
      </c>
      <c r="BI155" s="237">
        <f>IF(N155="nulová",J155,0)</f>
        <v>0</v>
      </c>
      <c r="BJ155" s="128" t="s">
        <v>78</v>
      </c>
      <c r="BK155" s="237">
        <f>ROUND(I155*H155,2)</f>
        <v>0</v>
      </c>
      <c r="BL155" s="128" t="s">
        <v>203</v>
      </c>
      <c r="BM155" s="128" t="s">
        <v>320</v>
      </c>
    </row>
    <row r="156" spans="2:47" s="140" customFormat="1" ht="243">
      <c r="B156" s="141"/>
      <c r="D156" s="238" t="s">
        <v>204</v>
      </c>
      <c r="F156" s="239" t="s">
        <v>515</v>
      </c>
      <c r="I156" s="22"/>
      <c r="L156" s="141"/>
      <c r="M156" s="240"/>
      <c r="N156" s="142"/>
      <c r="O156" s="142"/>
      <c r="P156" s="142"/>
      <c r="Q156" s="142"/>
      <c r="R156" s="142"/>
      <c r="S156" s="142"/>
      <c r="T156" s="241"/>
      <c r="AT156" s="128" t="s">
        <v>204</v>
      </c>
      <c r="AU156" s="128" t="s">
        <v>80</v>
      </c>
    </row>
    <row r="157" spans="2:65" s="140" customFormat="1" ht="25.5" customHeight="1">
      <c r="B157" s="141"/>
      <c r="C157" s="227" t="s">
        <v>289</v>
      </c>
      <c r="D157" s="227" t="s">
        <v>198</v>
      </c>
      <c r="E157" s="228" t="s">
        <v>516</v>
      </c>
      <c r="F157" s="229" t="s">
        <v>517</v>
      </c>
      <c r="G157" s="230" t="s">
        <v>330</v>
      </c>
      <c r="H157" s="231">
        <v>2.988</v>
      </c>
      <c r="I157" s="26"/>
      <c r="J157" s="232">
        <f>ROUND(I157*H157,2)</f>
        <v>0</v>
      </c>
      <c r="K157" s="229" t="s">
        <v>202</v>
      </c>
      <c r="L157" s="141"/>
      <c r="M157" s="233" t="s">
        <v>5</v>
      </c>
      <c r="N157" s="234" t="s">
        <v>42</v>
      </c>
      <c r="O157" s="142"/>
      <c r="P157" s="235">
        <f>O157*H157</f>
        <v>0</v>
      </c>
      <c r="Q157" s="235">
        <v>0</v>
      </c>
      <c r="R157" s="235">
        <f>Q157*H157</f>
        <v>0</v>
      </c>
      <c r="S157" s="235">
        <v>0</v>
      </c>
      <c r="T157" s="236">
        <f>S157*H157</f>
        <v>0</v>
      </c>
      <c r="AR157" s="128" t="s">
        <v>203</v>
      </c>
      <c r="AT157" s="128" t="s">
        <v>198</v>
      </c>
      <c r="AU157" s="128" t="s">
        <v>80</v>
      </c>
      <c r="AY157" s="128" t="s">
        <v>196</v>
      </c>
      <c r="BE157" s="237">
        <f>IF(N157="základní",J157,0)</f>
        <v>0</v>
      </c>
      <c r="BF157" s="237">
        <f>IF(N157="snížená",J157,0)</f>
        <v>0</v>
      </c>
      <c r="BG157" s="237">
        <f>IF(N157="zákl. přenesená",J157,0)</f>
        <v>0</v>
      </c>
      <c r="BH157" s="237">
        <f>IF(N157="sníž. přenesená",J157,0)</f>
        <v>0</v>
      </c>
      <c r="BI157" s="237">
        <f>IF(N157="nulová",J157,0)</f>
        <v>0</v>
      </c>
      <c r="BJ157" s="128" t="s">
        <v>78</v>
      </c>
      <c r="BK157" s="237">
        <f>ROUND(I157*H157,2)</f>
        <v>0</v>
      </c>
      <c r="BL157" s="128" t="s">
        <v>203</v>
      </c>
      <c r="BM157" s="128" t="s">
        <v>325</v>
      </c>
    </row>
    <row r="158" spans="2:47" s="140" customFormat="1" ht="243">
      <c r="B158" s="141"/>
      <c r="D158" s="238" t="s">
        <v>204</v>
      </c>
      <c r="F158" s="239" t="s">
        <v>515</v>
      </c>
      <c r="I158" s="22"/>
      <c r="L158" s="141"/>
      <c r="M158" s="240"/>
      <c r="N158" s="142"/>
      <c r="O158" s="142"/>
      <c r="P158" s="142"/>
      <c r="Q158" s="142"/>
      <c r="R158" s="142"/>
      <c r="S158" s="142"/>
      <c r="T158" s="241"/>
      <c r="AT158" s="128" t="s">
        <v>204</v>
      </c>
      <c r="AU158" s="128" t="s">
        <v>80</v>
      </c>
    </row>
    <row r="159" spans="2:65" s="140" customFormat="1" ht="25.5" customHeight="1">
      <c r="B159" s="141"/>
      <c r="C159" s="227" t="s">
        <v>274</v>
      </c>
      <c r="D159" s="227" t="s">
        <v>198</v>
      </c>
      <c r="E159" s="228" t="s">
        <v>520</v>
      </c>
      <c r="F159" s="229" t="s">
        <v>521</v>
      </c>
      <c r="G159" s="230" t="s">
        <v>330</v>
      </c>
      <c r="H159" s="231">
        <v>74.551</v>
      </c>
      <c r="I159" s="26"/>
      <c r="J159" s="232">
        <f>ROUND(I159*H159,2)</f>
        <v>0</v>
      </c>
      <c r="K159" s="229" t="s">
        <v>202</v>
      </c>
      <c r="L159" s="141"/>
      <c r="M159" s="233" t="s">
        <v>5</v>
      </c>
      <c r="N159" s="234" t="s">
        <v>42</v>
      </c>
      <c r="O159" s="142"/>
      <c r="P159" s="235">
        <f>O159*H159</f>
        <v>0</v>
      </c>
      <c r="Q159" s="235">
        <v>0.00081</v>
      </c>
      <c r="R159" s="235">
        <f>Q159*H159</f>
        <v>0.06038631</v>
      </c>
      <c r="S159" s="235">
        <v>0</v>
      </c>
      <c r="T159" s="236">
        <f>S159*H159</f>
        <v>0</v>
      </c>
      <c r="AR159" s="128" t="s">
        <v>203</v>
      </c>
      <c r="AT159" s="128" t="s">
        <v>198</v>
      </c>
      <c r="AU159" s="128" t="s">
        <v>80</v>
      </c>
      <c r="AY159" s="128" t="s">
        <v>196</v>
      </c>
      <c r="BE159" s="237">
        <f>IF(N159="základní",J159,0)</f>
        <v>0</v>
      </c>
      <c r="BF159" s="237">
        <f>IF(N159="snížená",J159,0)</f>
        <v>0</v>
      </c>
      <c r="BG159" s="237">
        <f>IF(N159="zákl. přenesená",J159,0)</f>
        <v>0</v>
      </c>
      <c r="BH159" s="237">
        <f>IF(N159="sníž. přenesená",J159,0)</f>
        <v>0</v>
      </c>
      <c r="BI159" s="237">
        <f>IF(N159="nulová",J159,0)</f>
        <v>0</v>
      </c>
      <c r="BJ159" s="128" t="s">
        <v>78</v>
      </c>
      <c r="BK159" s="237">
        <f>ROUND(I159*H159,2)</f>
        <v>0</v>
      </c>
      <c r="BL159" s="128" t="s">
        <v>203</v>
      </c>
      <c r="BM159" s="128" t="s">
        <v>331</v>
      </c>
    </row>
    <row r="160" spans="2:47" s="140" customFormat="1" ht="40.5">
      <c r="B160" s="141"/>
      <c r="D160" s="238" t="s">
        <v>204</v>
      </c>
      <c r="F160" s="239" t="s">
        <v>523</v>
      </c>
      <c r="I160" s="22"/>
      <c r="L160" s="141"/>
      <c r="M160" s="240"/>
      <c r="N160" s="142"/>
      <c r="O160" s="142"/>
      <c r="P160" s="142"/>
      <c r="Q160" s="142"/>
      <c r="R160" s="142"/>
      <c r="S160" s="142"/>
      <c r="T160" s="241"/>
      <c r="AT160" s="128" t="s">
        <v>204</v>
      </c>
      <c r="AU160" s="128" t="s">
        <v>80</v>
      </c>
    </row>
    <row r="161" spans="2:65" s="140" customFormat="1" ht="25.5" customHeight="1">
      <c r="B161" s="141"/>
      <c r="C161" s="227" t="s">
        <v>10</v>
      </c>
      <c r="D161" s="227" t="s">
        <v>198</v>
      </c>
      <c r="E161" s="228" t="s">
        <v>526</v>
      </c>
      <c r="F161" s="229" t="s">
        <v>527</v>
      </c>
      <c r="G161" s="230" t="s">
        <v>330</v>
      </c>
      <c r="H161" s="231">
        <v>74.551</v>
      </c>
      <c r="I161" s="26"/>
      <c r="J161" s="232">
        <f>ROUND(I161*H161,2)</f>
        <v>0</v>
      </c>
      <c r="K161" s="229" t="s">
        <v>202</v>
      </c>
      <c r="L161" s="141"/>
      <c r="M161" s="233" t="s">
        <v>5</v>
      </c>
      <c r="N161" s="234" t="s">
        <v>42</v>
      </c>
      <c r="O161" s="142"/>
      <c r="P161" s="235">
        <f>O161*H161</f>
        <v>0</v>
      </c>
      <c r="Q161" s="235">
        <v>0</v>
      </c>
      <c r="R161" s="235">
        <f>Q161*H161</f>
        <v>0</v>
      </c>
      <c r="S161" s="235">
        <v>0</v>
      </c>
      <c r="T161" s="236">
        <f>S161*H161</f>
        <v>0</v>
      </c>
      <c r="AR161" s="128" t="s">
        <v>203</v>
      </c>
      <c r="AT161" s="128" t="s">
        <v>198</v>
      </c>
      <c r="AU161" s="128" t="s">
        <v>80</v>
      </c>
      <c r="AY161" s="128" t="s">
        <v>196</v>
      </c>
      <c r="BE161" s="237">
        <f>IF(N161="základní",J161,0)</f>
        <v>0</v>
      </c>
      <c r="BF161" s="237">
        <f>IF(N161="snížená",J161,0)</f>
        <v>0</v>
      </c>
      <c r="BG161" s="237">
        <f>IF(N161="zákl. přenesená",J161,0)</f>
        <v>0</v>
      </c>
      <c r="BH161" s="237">
        <f>IF(N161="sníž. přenesená",J161,0)</f>
        <v>0</v>
      </c>
      <c r="BI161" s="237">
        <f>IF(N161="nulová",J161,0)</f>
        <v>0</v>
      </c>
      <c r="BJ161" s="128" t="s">
        <v>78</v>
      </c>
      <c r="BK161" s="237">
        <f>ROUND(I161*H161,2)</f>
        <v>0</v>
      </c>
      <c r="BL161" s="128" t="s">
        <v>203</v>
      </c>
      <c r="BM161" s="128" t="s">
        <v>333</v>
      </c>
    </row>
    <row r="162" spans="2:47" s="140" customFormat="1" ht="40.5">
      <c r="B162" s="141"/>
      <c r="D162" s="238" t="s">
        <v>204</v>
      </c>
      <c r="F162" s="239" t="s">
        <v>523</v>
      </c>
      <c r="I162" s="22"/>
      <c r="L162" s="141"/>
      <c r="M162" s="240"/>
      <c r="N162" s="142"/>
      <c r="O162" s="142"/>
      <c r="P162" s="142"/>
      <c r="Q162" s="142"/>
      <c r="R162" s="142"/>
      <c r="S162" s="142"/>
      <c r="T162" s="241"/>
      <c r="AT162" s="128" t="s">
        <v>204</v>
      </c>
      <c r="AU162" s="128" t="s">
        <v>80</v>
      </c>
    </row>
    <row r="163" spans="2:65" s="140" customFormat="1" ht="25.5" customHeight="1">
      <c r="B163" s="141"/>
      <c r="C163" s="227" t="s">
        <v>281</v>
      </c>
      <c r="D163" s="227" t="s">
        <v>198</v>
      </c>
      <c r="E163" s="228" t="s">
        <v>537</v>
      </c>
      <c r="F163" s="229" t="s">
        <v>538</v>
      </c>
      <c r="G163" s="230" t="s">
        <v>330</v>
      </c>
      <c r="H163" s="231">
        <v>7.351</v>
      </c>
      <c r="I163" s="26"/>
      <c r="J163" s="232">
        <f>ROUND(I163*H163,2)</f>
        <v>0</v>
      </c>
      <c r="K163" s="229" t="s">
        <v>202</v>
      </c>
      <c r="L163" s="141"/>
      <c r="M163" s="233" t="s">
        <v>5</v>
      </c>
      <c r="N163" s="234" t="s">
        <v>42</v>
      </c>
      <c r="O163" s="142"/>
      <c r="P163" s="235">
        <f>O163*H163</f>
        <v>0</v>
      </c>
      <c r="Q163" s="235">
        <v>0.00084</v>
      </c>
      <c r="R163" s="235">
        <f>Q163*H163</f>
        <v>0.00617484</v>
      </c>
      <c r="S163" s="235">
        <v>0</v>
      </c>
      <c r="T163" s="236">
        <f>S163*H163</f>
        <v>0</v>
      </c>
      <c r="AR163" s="128" t="s">
        <v>203</v>
      </c>
      <c r="AT163" s="128" t="s">
        <v>198</v>
      </c>
      <c r="AU163" s="128" t="s">
        <v>80</v>
      </c>
      <c r="AY163" s="128" t="s">
        <v>196</v>
      </c>
      <c r="BE163" s="237">
        <f>IF(N163="základní",J163,0)</f>
        <v>0</v>
      </c>
      <c r="BF163" s="237">
        <f>IF(N163="snížená",J163,0)</f>
        <v>0</v>
      </c>
      <c r="BG163" s="237">
        <f>IF(N163="zákl. přenesená",J163,0)</f>
        <v>0</v>
      </c>
      <c r="BH163" s="237">
        <f>IF(N163="sníž. přenesená",J163,0)</f>
        <v>0</v>
      </c>
      <c r="BI163" s="237">
        <f>IF(N163="nulová",J163,0)</f>
        <v>0</v>
      </c>
      <c r="BJ163" s="128" t="s">
        <v>78</v>
      </c>
      <c r="BK163" s="237">
        <f>ROUND(I163*H163,2)</f>
        <v>0</v>
      </c>
      <c r="BL163" s="128" t="s">
        <v>203</v>
      </c>
      <c r="BM163" s="128" t="s">
        <v>337</v>
      </c>
    </row>
    <row r="164" spans="2:47" s="140" customFormat="1" ht="40.5">
      <c r="B164" s="141"/>
      <c r="D164" s="238" t="s">
        <v>204</v>
      </c>
      <c r="F164" s="239" t="s">
        <v>523</v>
      </c>
      <c r="I164" s="22"/>
      <c r="L164" s="141"/>
      <c r="M164" s="240"/>
      <c r="N164" s="142"/>
      <c r="O164" s="142"/>
      <c r="P164" s="142"/>
      <c r="Q164" s="142"/>
      <c r="R164" s="142"/>
      <c r="S164" s="142"/>
      <c r="T164" s="241"/>
      <c r="AT164" s="128" t="s">
        <v>204</v>
      </c>
      <c r="AU164" s="128" t="s">
        <v>80</v>
      </c>
    </row>
    <row r="165" spans="2:65" s="140" customFormat="1" ht="25.5" customHeight="1">
      <c r="B165" s="141"/>
      <c r="C165" s="227" t="s">
        <v>306</v>
      </c>
      <c r="D165" s="227" t="s">
        <v>198</v>
      </c>
      <c r="E165" s="228" t="s">
        <v>542</v>
      </c>
      <c r="F165" s="229" t="s">
        <v>543</v>
      </c>
      <c r="G165" s="230" t="s">
        <v>330</v>
      </c>
      <c r="H165" s="231">
        <v>7.351</v>
      </c>
      <c r="I165" s="26"/>
      <c r="J165" s="232">
        <f>ROUND(I165*H165,2)</f>
        <v>0</v>
      </c>
      <c r="K165" s="229" t="s">
        <v>202</v>
      </c>
      <c r="L165" s="141"/>
      <c r="M165" s="233" t="s">
        <v>5</v>
      </c>
      <c r="N165" s="234" t="s">
        <v>42</v>
      </c>
      <c r="O165" s="142"/>
      <c r="P165" s="235">
        <f>O165*H165</f>
        <v>0</v>
      </c>
      <c r="Q165" s="235">
        <v>0</v>
      </c>
      <c r="R165" s="235">
        <f>Q165*H165</f>
        <v>0</v>
      </c>
      <c r="S165" s="235">
        <v>0</v>
      </c>
      <c r="T165" s="236">
        <f>S165*H165</f>
        <v>0</v>
      </c>
      <c r="AR165" s="128" t="s">
        <v>203</v>
      </c>
      <c r="AT165" s="128" t="s">
        <v>198</v>
      </c>
      <c r="AU165" s="128" t="s">
        <v>80</v>
      </c>
      <c r="AY165" s="128" t="s">
        <v>196</v>
      </c>
      <c r="BE165" s="237">
        <f>IF(N165="základní",J165,0)</f>
        <v>0</v>
      </c>
      <c r="BF165" s="237">
        <f>IF(N165="snížená",J165,0)</f>
        <v>0</v>
      </c>
      <c r="BG165" s="237">
        <f>IF(N165="zákl. přenesená",J165,0)</f>
        <v>0</v>
      </c>
      <c r="BH165" s="237">
        <f>IF(N165="sníž. přenesená",J165,0)</f>
        <v>0</v>
      </c>
      <c r="BI165" s="237">
        <f>IF(N165="nulová",J165,0)</f>
        <v>0</v>
      </c>
      <c r="BJ165" s="128" t="s">
        <v>78</v>
      </c>
      <c r="BK165" s="237">
        <f>ROUND(I165*H165,2)</f>
        <v>0</v>
      </c>
      <c r="BL165" s="128" t="s">
        <v>203</v>
      </c>
      <c r="BM165" s="128" t="s">
        <v>342</v>
      </c>
    </row>
    <row r="166" spans="2:47" s="140" customFormat="1" ht="40.5">
      <c r="B166" s="141"/>
      <c r="D166" s="238" t="s">
        <v>204</v>
      </c>
      <c r="F166" s="239" t="s">
        <v>523</v>
      </c>
      <c r="I166" s="22"/>
      <c r="L166" s="141"/>
      <c r="M166" s="240"/>
      <c r="N166" s="142"/>
      <c r="O166" s="142"/>
      <c r="P166" s="142"/>
      <c r="Q166" s="142"/>
      <c r="R166" s="142"/>
      <c r="S166" s="142"/>
      <c r="T166" s="241"/>
      <c r="AT166" s="128" t="s">
        <v>204</v>
      </c>
      <c r="AU166" s="128" t="s">
        <v>80</v>
      </c>
    </row>
    <row r="167" spans="2:65" s="140" customFormat="1" ht="63.75" customHeight="1">
      <c r="B167" s="141"/>
      <c r="C167" s="227" t="s">
        <v>286</v>
      </c>
      <c r="D167" s="227" t="s">
        <v>198</v>
      </c>
      <c r="E167" s="228" t="s">
        <v>553</v>
      </c>
      <c r="F167" s="229" t="s">
        <v>554</v>
      </c>
      <c r="G167" s="230" t="s">
        <v>330</v>
      </c>
      <c r="H167" s="231">
        <v>74.551</v>
      </c>
      <c r="I167" s="26"/>
      <c r="J167" s="232">
        <f>ROUND(I167*H167,2)</f>
        <v>0</v>
      </c>
      <c r="K167" s="229" t="s">
        <v>202</v>
      </c>
      <c r="L167" s="141"/>
      <c r="M167" s="233" t="s">
        <v>5</v>
      </c>
      <c r="N167" s="234" t="s">
        <v>42</v>
      </c>
      <c r="O167" s="142"/>
      <c r="P167" s="235">
        <f>O167*H167</f>
        <v>0</v>
      </c>
      <c r="Q167" s="235">
        <v>0.00958</v>
      </c>
      <c r="R167" s="235">
        <f>Q167*H167</f>
        <v>0.71419858</v>
      </c>
      <c r="S167" s="235">
        <v>0</v>
      </c>
      <c r="T167" s="236">
        <f>S167*H167</f>
        <v>0</v>
      </c>
      <c r="AR167" s="128" t="s">
        <v>203</v>
      </c>
      <c r="AT167" s="128" t="s">
        <v>198</v>
      </c>
      <c r="AU167" s="128" t="s">
        <v>80</v>
      </c>
      <c r="AY167" s="128" t="s">
        <v>196</v>
      </c>
      <c r="BE167" s="237">
        <f>IF(N167="základní",J167,0)</f>
        <v>0</v>
      </c>
      <c r="BF167" s="237">
        <f>IF(N167="snížená",J167,0)</f>
        <v>0</v>
      </c>
      <c r="BG167" s="237">
        <f>IF(N167="zákl. přenesená",J167,0)</f>
        <v>0</v>
      </c>
      <c r="BH167" s="237">
        <f>IF(N167="sníž. přenesená",J167,0)</f>
        <v>0</v>
      </c>
      <c r="BI167" s="237">
        <f>IF(N167="nulová",J167,0)</f>
        <v>0</v>
      </c>
      <c r="BJ167" s="128" t="s">
        <v>78</v>
      </c>
      <c r="BK167" s="237">
        <f>ROUND(I167*H167,2)</f>
        <v>0</v>
      </c>
      <c r="BL167" s="128" t="s">
        <v>203</v>
      </c>
      <c r="BM167" s="128" t="s">
        <v>347</v>
      </c>
    </row>
    <row r="168" spans="2:47" s="140" customFormat="1" ht="81">
      <c r="B168" s="141"/>
      <c r="D168" s="238" t="s">
        <v>204</v>
      </c>
      <c r="F168" s="239" t="s">
        <v>556</v>
      </c>
      <c r="I168" s="22"/>
      <c r="L168" s="141"/>
      <c r="M168" s="240"/>
      <c r="N168" s="142"/>
      <c r="O168" s="142"/>
      <c r="P168" s="142"/>
      <c r="Q168" s="142"/>
      <c r="R168" s="142"/>
      <c r="S168" s="142"/>
      <c r="T168" s="241"/>
      <c r="AT168" s="128" t="s">
        <v>204</v>
      </c>
      <c r="AU168" s="128" t="s">
        <v>80</v>
      </c>
    </row>
    <row r="169" spans="2:51" s="243" customFormat="1" ht="13.5">
      <c r="B169" s="242"/>
      <c r="D169" s="238" t="s">
        <v>206</v>
      </c>
      <c r="E169" s="244" t="s">
        <v>5</v>
      </c>
      <c r="F169" s="245" t="s">
        <v>2718</v>
      </c>
      <c r="H169" s="244" t="s">
        <v>5</v>
      </c>
      <c r="I169" s="27"/>
      <c r="L169" s="242"/>
      <c r="M169" s="246"/>
      <c r="N169" s="247"/>
      <c r="O169" s="247"/>
      <c r="P169" s="247"/>
      <c r="Q169" s="247"/>
      <c r="R169" s="247"/>
      <c r="S169" s="247"/>
      <c r="T169" s="248"/>
      <c r="AT169" s="244" t="s">
        <v>206</v>
      </c>
      <c r="AU169" s="244" t="s">
        <v>80</v>
      </c>
      <c r="AV169" s="243" t="s">
        <v>78</v>
      </c>
      <c r="AW169" s="243" t="s">
        <v>34</v>
      </c>
      <c r="AX169" s="243" t="s">
        <v>71</v>
      </c>
      <c r="AY169" s="244" t="s">
        <v>196</v>
      </c>
    </row>
    <row r="170" spans="2:51" s="250" customFormat="1" ht="13.5">
      <c r="B170" s="249"/>
      <c r="D170" s="238" t="s">
        <v>206</v>
      </c>
      <c r="E170" s="251" t="s">
        <v>5</v>
      </c>
      <c r="F170" s="252" t="s">
        <v>2719</v>
      </c>
      <c r="H170" s="253">
        <v>74.551</v>
      </c>
      <c r="I170" s="28"/>
      <c r="L170" s="249"/>
      <c r="M170" s="254"/>
      <c r="N170" s="255"/>
      <c r="O170" s="255"/>
      <c r="P170" s="255"/>
      <c r="Q170" s="255"/>
      <c r="R170" s="255"/>
      <c r="S170" s="255"/>
      <c r="T170" s="256"/>
      <c r="AT170" s="251" t="s">
        <v>206</v>
      </c>
      <c r="AU170" s="251" t="s">
        <v>80</v>
      </c>
      <c r="AV170" s="250" t="s">
        <v>80</v>
      </c>
      <c r="AW170" s="250" t="s">
        <v>34</v>
      </c>
      <c r="AX170" s="250" t="s">
        <v>71</v>
      </c>
      <c r="AY170" s="251" t="s">
        <v>196</v>
      </c>
    </row>
    <row r="171" spans="2:51" s="258" customFormat="1" ht="13.5">
      <c r="B171" s="257"/>
      <c r="D171" s="238" t="s">
        <v>206</v>
      </c>
      <c r="E171" s="259" t="s">
        <v>5</v>
      </c>
      <c r="F171" s="260" t="s">
        <v>209</v>
      </c>
      <c r="H171" s="261">
        <v>74.551</v>
      </c>
      <c r="I171" s="29"/>
      <c r="L171" s="257"/>
      <c r="M171" s="262"/>
      <c r="N171" s="263"/>
      <c r="O171" s="263"/>
      <c r="P171" s="263"/>
      <c r="Q171" s="263"/>
      <c r="R171" s="263"/>
      <c r="S171" s="263"/>
      <c r="T171" s="264"/>
      <c r="AT171" s="259" t="s">
        <v>206</v>
      </c>
      <c r="AU171" s="259" t="s">
        <v>80</v>
      </c>
      <c r="AV171" s="258" t="s">
        <v>203</v>
      </c>
      <c r="AW171" s="258" t="s">
        <v>34</v>
      </c>
      <c r="AX171" s="258" t="s">
        <v>78</v>
      </c>
      <c r="AY171" s="259" t="s">
        <v>196</v>
      </c>
    </row>
    <row r="172" spans="2:65" s="140" customFormat="1" ht="63.75" customHeight="1">
      <c r="B172" s="141"/>
      <c r="C172" s="227" t="s">
        <v>317</v>
      </c>
      <c r="D172" s="227" t="s">
        <v>198</v>
      </c>
      <c r="E172" s="228" t="s">
        <v>558</v>
      </c>
      <c r="F172" s="229" t="s">
        <v>559</v>
      </c>
      <c r="G172" s="230" t="s">
        <v>285</v>
      </c>
      <c r="H172" s="231">
        <v>0.484</v>
      </c>
      <c r="I172" s="26"/>
      <c r="J172" s="232">
        <f>ROUND(I172*H172,2)</f>
        <v>0</v>
      </c>
      <c r="K172" s="229" t="s">
        <v>202</v>
      </c>
      <c r="L172" s="141"/>
      <c r="M172" s="233" t="s">
        <v>5</v>
      </c>
      <c r="N172" s="234" t="s">
        <v>42</v>
      </c>
      <c r="O172" s="142"/>
      <c r="P172" s="235">
        <f>O172*H172</f>
        <v>0</v>
      </c>
      <c r="Q172" s="235">
        <v>1.05516</v>
      </c>
      <c r="R172" s="235">
        <f>Q172*H172</f>
        <v>0.5106974400000001</v>
      </c>
      <c r="S172" s="235">
        <v>0</v>
      </c>
      <c r="T172" s="236">
        <f>S172*H172</f>
        <v>0</v>
      </c>
      <c r="AR172" s="128" t="s">
        <v>203</v>
      </c>
      <c r="AT172" s="128" t="s">
        <v>198</v>
      </c>
      <c r="AU172" s="128" t="s">
        <v>80</v>
      </c>
      <c r="AY172" s="128" t="s">
        <v>196</v>
      </c>
      <c r="BE172" s="237">
        <f>IF(N172="základní",J172,0)</f>
        <v>0</v>
      </c>
      <c r="BF172" s="237">
        <f>IF(N172="snížená",J172,0)</f>
        <v>0</v>
      </c>
      <c r="BG172" s="237">
        <f>IF(N172="zákl. přenesená",J172,0)</f>
        <v>0</v>
      </c>
      <c r="BH172" s="237">
        <f>IF(N172="sníž. přenesená",J172,0)</f>
        <v>0</v>
      </c>
      <c r="BI172" s="237">
        <f>IF(N172="nulová",J172,0)</f>
        <v>0</v>
      </c>
      <c r="BJ172" s="128" t="s">
        <v>78</v>
      </c>
      <c r="BK172" s="237">
        <f>ROUND(I172*H172,2)</f>
        <v>0</v>
      </c>
      <c r="BL172" s="128" t="s">
        <v>203</v>
      </c>
      <c r="BM172" s="128" t="s">
        <v>350</v>
      </c>
    </row>
    <row r="173" spans="2:65" s="140" customFormat="1" ht="63.75" customHeight="1">
      <c r="B173" s="141"/>
      <c r="C173" s="227" t="s">
        <v>292</v>
      </c>
      <c r="D173" s="227" t="s">
        <v>198</v>
      </c>
      <c r="E173" s="228" t="s">
        <v>562</v>
      </c>
      <c r="F173" s="229" t="s">
        <v>563</v>
      </c>
      <c r="G173" s="230" t="s">
        <v>285</v>
      </c>
      <c r="H173" s="231">
        <v>0.407</v>
      </c>
      <c r="I173" s="26"/>
      <c r="J173" s="232">
        <f>ROUND(I173*H173,2)</f>
        <v>0</v>
      </c>
      <c r="K173" s="229" t="s">
        <v>202</v>
      </c>
      <c r="L173" s="141"/>
      <c r="M173" s="233" t="s">
        <v>5</v>
      </c>
      <c r="N173" s="234" t="s">
        <v>42</v>
      </c>
      <c r="O173" s="142"/>
      <c r="P173" s="235">
        <f>O173*H173</f>
        <v>0</v>
      </c>
      <c r="Q173" s="235">
        <v>1.06277</v>
      </c>
      <c r="R173" s="235">
        <f>Q173*H173</f>
        <v>0.43254739</v>
      </c>
      <c r="S173" s="235">
        <v>0</v>
      </c>
      <c r="T173" s="236">
        <f>S173*H173</f>
        <v>0</v>
      </c>
      <c r="AR173" s="128" t="s">
        <v>203</v>
      </c>
      <c r="AT173" s="128" t="s">
        <v>198</v>
      </c>
      <c r="AU173" s="128" t="s">
        <v>80</v>
      </c>
      <c r="AY173" s="128" t="s">
        <v>196</v>
      </c>
      <c r="BE173" s="237">
        <f>IF(N173="základní",J173,0)</f>
        <v>0</v>
      </c>
      <c r="BF173" s="237">
        <f>IF(N173="snížená",J173,0)</f>
        <v>0</v>
      </c>
      <c r="BG173" s="237">
        <f>IF(N173="zákl. přenesená",J173,0)</f>
        <v>0</v>
      </c>
      <c r="BH173" s="237">
        <f>IF(N173="sníž. přenesená",J173,0)</f>
        <v>0</v>
      </c>
      <c r="BI173" s="237">
        <f>IF(N173="nulová",J173,0)</f>
        <v>0</v>
      </c>
      <c r="BJ173" s="128" t="s">
        <v>78</v>
      </c>
      <c r="BK173" s="237">
        <f>ROUND(I173*H173,2)</f>
        <v>0</v>
      </c>
      <c r="BL173" s="128" t="s">
        <v>203</v>
      </c>
      <c r="BM173" s="128" t="s">
        <v>356</v>
      </c>
    </row>
    <row r="174" spans="2:65" s="140" customFormat="1" ht="16.5" customHeight="1">
      <c r="B174" s="141"/>
      <c r="C174" s="227" t="s">
        <v>327</v>
      </c>
      <c r="D174" s="227" t="s">
        <v>198</v>
      </c>
      <c r="E174" s="228" t="s">
        <v>2720</v>
      </c>
      <c r="F174" s="229" t="s">
        <v>2721</v>
      </c>
      <c r="G174" s="230" t="s">
        <v>304</v>
      </c>
      <c r="H174" s="231">
        <v>4.5</v>
      </c>
      <c r="I174" s="26"/>
      <c r="J174" s="232">
        <f>ROUND(I174*H174,2)</f>
        <v>0</v>
      </c>
      <c r="K174" s="229" t="s">
        <v>5</v>
      </c>
      <c r="L174" s="141"/>
      <c r="M174" s="233" t="s">
        <v>5</v>
      </c>
      <c r="N174" s="234" t="s">
        <v>42</v>
      </c>
      <c r="O174" s="142"/>
      <c r="P174" s="235">
        <f>O174*H174</f>
        <v>0</v>
      </c>
      <c r="Q174" s="235">
        <v>0</v>
      </c>
      <c r="R174" s="235">
        <f>Q174*H174</f>
        <v>0</v>
      </c>
      <c r="S174" s="235">
        <v>0</v>
      </c>
      <c r="T174" s="236">
        <f>S174*H174</f>
        <v>0</v>
      </c>
      <c r="AR174" s="128" t="s">
        <v>203</v>
      </c>
      <c r="AT174" s="128" t="s">
        <v>198</v>
      </c>
      <c r="AU174" s="128" t="s">
        <v>80</v>
      </c>
      <c r="AY174" s="128" t="s">
        <v>196</v>
      </c>
      <c r="BE174" s="237">
        <f>IF(N174="základní",J174,0)</f>
        <v>0</v>
      </c>
      <c r="BF174" s="237">
        <f>IF(N174="snížená",J174,0)</f>
        <v>0</v>
      </c>
      <c r="BG174" s="237">
        <f>IF(N174="zákl. přenesená",J174,0)</f>
        <v>0</v>
      </c>
      <c r="BH174" s="237">
        <f>IF(N174="sníž. přenesená",J174,0)</f>
        <v>0</v>
      </c>
      <c r="BI174" s="237">
        <f>IF(N174="nulová",J174,0)</f>
        <v>0</v>
      </c>
      <c r="BJ174" s="128" t="s">
        <v>78</v>
      </c>
      <c r="BK174" s="237">
        <f>ROUND(I174*H174,2)</f>
        <v>0</v>
      </c>
      <c r="BL174" s="128" t="s">
        <v>203</v>
      </c>
      <c r="BM174" s="128" t="s">
        <v>362</v>
      </c>
    </row>
    <row r="175" spans="2:65" s="140" customFormat="1" ht="25.5" customHeight="1">
      <c r="B175" s="141"/>
      <c r="C175" s="227" t="s">
        <v>296</v>
      </c>
      <c r="D175" s="227" t="s">
        <v>198</v>
      </c>
      <c r="E175" s="228" t="s">
        <v>569</v>
      </c>
      <c r="F175" s="229" t="s">
        <v>570</v>
      </c>
      <c r="G175" s="230" t="s">
        <v>285</v>
      </c>
      <c r="H175" s="231">
        <v>0.01</v>
      </c>
      <c r="I175" s="26"/>
      <c r="J175" s="232">
        <f>ROUND(I175*H175,2)</f>
        <v>0</v>
      </c>
      <c r="K175" s="229" t="s">
        <v>202</v>
      </c>
      <c r="L175" s="141"/>
      <c r="M175" s="233" t="s">
        <v>5</v>
      </c>
      <c r="N175" s="234" t="s">
        <v>42</v>
      </c>
      <c r="O175" s="142"/>
      <c r="P175" s="235">
        <f>O175*H175</f>
        <v>0</v>
      </c>
      <c r="Q175" s="235">
        <v>0.01954</v>
      </c>
      <c r="R175" s="235">
        <f>Q175*H175</f>
        <v>0.00019539999999999998</v>
      </c>
      <c r="S175" s="235">
        <v>0</v>
      </c>
      <c r="T175" s="236">
        <f>S175*H175</f>
        <v>0</v>
      </c>
      <c r="AR175" s="128" t="s">
        <v>203</v>
      </c>
      <c r="AT175" s="128" t="s">
        <v>198</v>
      </c>
      <c r="AU175" s="128" t="s">
        <v>80</v>
      </c>
      <c r="AY175" s="128" t="s">
        <v>196</v>
      </c>
      <c r="BE175" s="237">
        <f>IF(N175="základní",J175,0)</f>
        <v>0</v>
      </c>
      <c r="BF175" s="237">
        <f>IF(N175="snížená",J175,0)</f>
        <v>0</v>
      </c>
      <c r="BG175" s="237">
        <f>IF(N175="zákl. přenesená",J175,0)</f>
        <v>0</v>
      </c>
      <c r="BH175" s="237">
        <f>IF(N175="sníž. přenesená",J175,0)</f>
        <v>0</v>
      </c>
      <c r="BI175" s="237">
        <f>IF(N175="nulová",J175,0)</f>
        <v>0</v>
      </c>
      <c r="BJ175" s="128" t="s">
        <v>78</v>
      </c>
      <c r="BK175" s="237">
        <f>ROUND(I175*H175,2)</f>
        <v>0</v>
      </c>
      <c r="BL175" s="128" t="s">
        <v>203</v>
      </c>
      <c r="BM175" s="128" t="s">
        <v>367</v>
      </c>
    </row>
    <row r="176" spans="2:47" s="140" customFormat="1" ht="81">
      <c r="B176" s="141"/>
      <c r="D176" s="238" t="s">
        <v>204</v>
      </c>
      <c r="F176" s="239" t="s">
        <v>572</v>
      </c>
      <c r="I176" s="22"/>
      <c r="L176" s="141"/>
      <c r="M176" s="240"/>
      <c r="N176" s="142"/>
      <c r="O176" s="142"/>
      <c r="P176" s="142"/>
      <c r="Q176" s="142"/>
      <c r="R176" s="142"/>
      <c r="S176" s="142"/>
      <c r="T176" s="241"/>
      <c r="AT176" s="128" t="s">
        <v>204</v>
      </c>
      <c r="AU176" s="128" t="s">
        <v>80</v>
      </c>
    </row>
    <row r="177" spans="2:65" s="140" customFormat="1" ht="25.5" customHeight="1">
      <c r="B177" s="141"/>
      <c r="C177" s="227" t="s">
        <v>334</v>
      </c>
      <c r="D177" s="227" t="s">
        <v>198</v>
      </c>
      <c r="E177" s="228" t="s">
        <v>2722</v>
      </c>
      <c r="F177" s="229" t="s">
        <v>2723</v>
      </c>
      <c r="G177" s="230" t="s">
        <v>285</v>
      </c>
      <c r="H177" s="231">
        <v>0.472</v>
      </c>
      <c r="I177" s="26"/>
      <c r="J177" s="232">
        <f>ROUND(I177*H177,2)</f>
        <v>0</v>
      </c>
      <c r="K177" s="229" t="s">
        <v>202</v>
      </c>
      <c r="L177" s="141"/>
      <c r="M177" s="233" t="s">
        <v>5</v>
      </c>
      <c r="N177" s="234" t="s">
        <v>42</v>
      </c>
      <c r="O177" s="142"/>
      <c r="P177" s="235">
        <f>O177*H177</f>
        <v>0</v>
      </c>
      <c r="Q177" s="235">
        <v>0.01709</v>
      </c>
      <c r="R177" s="235">
        <f>Q177*H177</f>
        <v>0.008066480000000001</v>
      </c>
      <c r="S177" s="235">
        <v>0</v>
      </c>
      <c r="T177" s="236">
        <f>S177*H177</f>
        <v>0</v>
      </c>
      <c r="AR177" s="128" t="s">
        <v>203</v>
      </c>
      <c r="AT177" s="128" t="s">
        <v>198</v>
      </c>
      <c r="AU177" s="128" t="s">
        <v>80</v>
      </c>
      <c r="AY177" s="128" t="s">
        <v>196</v>
      </c>
      <c r="BE177" s="237">
        <f>IF(N177="základní",J177,0)</f>
        <v>0</v>
      </c>
      <c r="BF177" s="237">
        <f>IF(N177="snížená",J177,0)</f>
        <v>0</v>
      </c>
      <c r="BG177" s="237">
        <f>IF(N177="zákl. přenesená",J177,0)</f>
        <v>0</v>
      </c>
      <c r="BH177" s="237">
        <f>IF(N177="sníž. přenesená",J177,0)</f>
        <v>0</v>
      </c>
      <c r="BI177" s="237">
        <f>IF(N177="nulová",J177,0)</f>
        <v>0</v>
      </c>
      <c r="BJ177" s="128" t="s">
        <v>78</v>
      </c>
      <c r="BK177" s="237">
        <f>ROUND(I177*H177,2)</f>
        <v>0</v>
      </c>
      <c r="BL177" s="128" t="s">
        <v>203</v>
      </c>
      <c r="BM177" s="128" t="s">
        <v>371</v>
      </c>
    </row>
    <row r="178" spans="2:47" s="140" customFormat="1" ht="81">
      <c r="B178" s="141"/>
      <c r="D178" s="238" t="s">
        <v>204</v>
      </c>
      <c r="F178" s="239" t="s">
        <v>572</v>
      </c>
      <c r="I178" s="22"/>
      <c r="L178" s="141"/>
      <c r="M178" s="240"/>
      <c r="N178" s="142"/>
      <c r="O178" s="142"/>
      <c r="P178" s="142"/>
      <c r="Q178" s="142"/>
      <c r="R178" s="142"/>
      <c r="S178" s="142"/>
      <c r="T178" s="241"/>
      <c r="AT178" s="128" t="s">
        <v>204</v>
      </c>
      <c r="AU178" s="128" t="s">
        <v>80</v>
      </c>
    </row>
    <row r="179" spans="2:65" s="140" customFormat="1" ht="16.5" customHeight="1">
      <c r="B179" s="141"/>
      <c r="C179" s="266" t="s">
        <v>300</v>
      </c>
      <c r="D179" s="266" t="s">
        <v>297</v>
      </c>
      <c r="E179" s="267" t="s">
        <v>2724</v>
      </c>
      <c r="F179" s="268" t="s">
        <v>2725</v>
      </c>
      <c r="G179" s="269" t="s">
        <v>285</v>
      </c>
      <c r="H179" s="270">
        <v>0.496</v>
      </c>
      <c r="I179" s="30"/>
      <c r="J179" s="271">
        <f>ROUND(I179*H179,2)</f>
        <v>0</v>
      </c>
      <c r="K179" s="268" t="s">
        <v>202</v>
      </c>
      <c r="L179" s="272"/>
      <c r="M179" s="273" t="s">
        <v>5</v>
      </c>
      <c r="N179" s="274" t="s">
        <v>42</v>
      </c>
      <c r="O179" s="142"/>
      <c r="P179" s="235">
        <f>O179*H179</f>
        <v>0</v>
      </c>
      <c r="Q179" s="235">
        <v>1</v>
      </c>
      <c r="R179" s="235">
        <f>Q179*H179</f>
        <v>0.496</v>
      </c>
      <c r="S179" s="235">
        <v>0</v>
      </c>
      <c r="T179" s="236">
        <f>S179*H179</f>
        <v>0</v>
      </c>
      <c r="AR179" s="128" t="s">
        <v>230</v>
      </c>
      <c r="AT179" s="128" t="s">
        <v>297</v>
      </c>
      <c r="AU179" s="128" t="s">
        <v>80</v>
      </c>
      <c r="AY179" s="128" t="s">
        <v>196</v>
      </c>
      <c r="BE179" s="237">
        <f>IF(N179="základní",J179,0)</f>
        <v>0</v>
      </c>
      <c r="BF179" s="237">
        <f>IF(N179="snížená",J179,0)</f>
        <v>0</v>
      </c>
      <c r="BG179" s="237">
        <f>IF(N179="zákl. přenesená",J179,0)</f>
        <v>0</v>
      </c>
      <c r="BH179" s="237">
        <f>IF(N179="sníž. přenesená",J179,0)</f>
        <v>0</v>
      </c>
      <c r="BI179" s="237">
        <f>IF(N179="nulová",J179,0)</f>
        <v>0</v>
      </c>
      <c r="BJ179" s="128" t="s">
        <v>78</v>
      </c>
      <c r="BK179" s="237">
        <f>ROUND(I179*H179,2)</f>
        <v>0</v>
      </c>
      <c r="BL179" s="128" t="s">
        <v>203</v>
      </c>
      <c r="BM179" s="128" t="s">
        <v>2726</v>
      </c>
    </row>
    <row r="180" spans="2:47" s="140" customFormat="1" ht="27">
      <c r="B180" s="141"/>
      <c r="D180" s="238" t="s">
        <v>435</v>
      </c>
      <c r="F180" s="239" t="s">
        <v>2727</v>
      </c>
      <c r="I180" s="22"/>
      <c r="L180" s="141"/>
      <c r="M180" s="240"/>
      <c r="N180" s="142"/>
      <c r="O180" s="142"/>
      <c r="P180" s="142"/>
      <c r="Q180" s="142"/>
      <c r="R180" s="142"/>
      <c r="S180" s="142"/>
      <c r="T180" s="241"/>
      <c r="AT180" s="128" t="s">
        <v>435</v>
      </c>
      <c r="AU180" s="128" t="s">
        <v>80</v>
      </c>
    </row>
    <row r="181" spans="2:51" s="250" customFormat="1" ht="13.5">
      <c r="B181" s="249"/>
      <c r="D181" s="238" t="s">
        <v>206</v>
      </c>
      <c r="F181" s="252" t="s">
        <v>2728</v>
      </c>
      <c r="H181" s="253">
        <v>0.496</v>
      </c>
      <c r="I181" s="28"/>
      <c r="L181" s="249"/>
      <c r="M181" s="254"/>
      <c r="N181" s="255"/>
      <c r="O181" s="255"/>
      <c r="P181" s="255"/>
      <c r="Q181" s="255"/>
      <c r="R181" s="255"/>
      <c r="S181" s="255"/>
      <c r="T181" s="256"/>
      <c r="AT181" s="251" t="s">
        <v>206</v>
      </c>
      <c r="AU181" s="251" t="s">
        <v>80</v>
      </c>
      <c r="AV181" s="250" t="s">
        <v>80</v>
      </c>
      <c r="AW181" s="250" t="s">
        <v>6</v>
      </c>
      <c r="AX181" s="250" t="s">
        <v>78</v>
      </c>
      <c r="AY181" s="251" t="s">
        <v>196</v>
      </c>
    </row>
    <row r="182" spans="2:65" s="140" customFormat="1" ht="25.5" customHeight="1">
      <c r="B182" s="141"/>
      <c r="C182" s="227" t="s">
        <v>344</v>
      </c>
      <c r="D182" s="227" t="s">
        <v>198</v>
      </c>
      <c r="E182" s="228" t="s">
        <v>2722</v>
      </c>
      <c r="F182" s="229" t="s">
        <v>2723</v>
      </c>
      <c r="G182" s="230" t="s">
        <v>285</v>
      </c>
      <c r="H182" s="231">
        <v>0.39</v>
      </c>
      <c r="I182" s="26"/>
      <c r="J182" s="232">
        <f>ROUND(I182*H182,2)</f>
        <v>0</v>
      </c>
      <c r="K182" s="229" t="s">
        <v>202</v>
      </c>
      <c r="L182" s="141"/>
      <c r="M182" s="233" t="s">
        <v>5</v>
      </c>
      <c r="N182" s="234" t="s">
        <v>42</v>
      </c>
      <c r="O182" s="142"/>
      <c r="P182" s="235">
        <f>O182*H182</f>
        <v>0</v>
      </c>
      <c r="Q182" s="235">
        <v>0.01709</v>
      </c>
      <c r="R182" s="235">
        <f>Q182*H182</f>
        <v>0.006665100000000001</v>
      </c>
      <c r="S182" s="235">
        <v>0</v>
      </c>
      <c r="T182" s="236">
        <f>S182*H182</f>
        <v>0</v>
      </c>
      <c r="AR182" s="128" t="s">
        <v>203</v>
      </c>
      <c r="AT182" s="128" t="s">
        <v>198</v>
      </c>
      <c r="AU182" s="128" t="s">
        <v>80</v>
      </c>
      <c r="AY182" s="128" t="s">
        <v>196</v>
      </c>
      <c r="BE182" s="237">
        <f>IF(N182="základní",J182,0)</f>
        <v>0</v>
      </c>
      <c r="BF182" s="237">
        <f>IF(N182="snížená",J182,0)</f>
        <v>0</v>
      </c>
      <c r="BG182" s="237">
        <f>IF(N182="zákl. přenesená",J182,0)</f>
        <v>0</v>
      </c>
      <c r="BH182" s="237">
        <f>IF(N182="sníž. přenesená",J182,0)</f>
        <v>0</v>
      </c>
      <c r="BI182" s="237">
        <f>IF(N182="nulová",J182,0)</f>
        <v>0</v>
      </c>
      <c r="BJ182" s="128" t="s">
        <v>78</v>
      </c>
      <c r="BK182" s="237">
        <f>ROUND(I182*H182,2)</f>
        <v>0</v>
      </c>
      <c r="BL182" s="128" t="s">
        <v>203</v>
      </c>
      <c r="BM182" s="128" t="s">
        <v>375</v>
      </c>
    </row>
    <row r="183" spans="2:47" s="140" customFormat="1" ht="81">
      <c r="B183" s="141"/>
      <c r="D183" s="238" t="s">
        <v>204</v>
      </c>
      <c r="F183" s="239" t="s">
        <v>572</v>
      </c>
      <c r="I183" s="22"/>
      <c r="L183" s="141"/>
      <c r="M183" s="240"/>
      <c r="N183" s="142"/>
      <c r="O183" s="142"/>
      <c r="P183" s="142"/>
      <c r="Q183" s="142"/>
      <c r="R183" s="142"/>
      <c r="S183" s="142"/>
      <c r="T183" s="241"/>
      <c r="AT183" s="128" t="s">
        <v>204</v>
      </c>
      <c r="AU183" s="128" t="s">
        <v>80</v>
      </c>
    </row>
    <row r="184" spans="2:65" s="140" customFormat="1" ht="16.5" customHeight="1">
      <c r="B184" s="141"/>
      <c r="C184" s="266" t="s">
        <v>305</v>
      </c>
      <c r="D184" s="266" t="s">
        <v>297</v>
      </c>
      <c r="E184" s="267" t="s">
        <v>2729</v>
      </c>
      <c r="F184" s="268" t="s">
        <v>2730</v>
      </c>
      <c r="G184" s="269" t="s">
        <v>285</v>
      </c>
      <c r="H184" s="270">
        <v>0.41</v>
      </c>
      <c r="I184" s="30"/>
      <c r="J184" s="271">
        <f>ROUND(I184*H184,2)</f>
        <v>0</v>
      </c>
      <c r="K184" s="268" t="s">
        <v>202</v>
      </c>
      <c r="L184" s="272"/>
      <c r="M184" s="273" t="s">
        <v>5</v>
      </c>
      <c r="N184" s="274" t="s">
        <v>42</v>
      </c>
      <c r="O184" s="142"/>
      <c r="P184" s="235">
        <f>O184*H184</f>
        <v>0</v>
      </c>
      <c r="Q184" s="235">
        <v>1</v>
      </c>
      <c r="R184" s="235">
        <f>Q184*H184</f>
        <v>0.41</v>
      </c>
      <c r="S184" s="235">
        <v>0</v>
      </c>
      <c r="T184" s="236">
        <f>S184*H184</f>
        <v>0</v>
      </c>
      <c r="AR184" s="128" t="s">
        <v>230</v>
      </c>
      <c r="AT184" s="128" t="s">
        <v>297</v>
      </c>
      <c r="AU184" s="128" t="s">
        <v>80</v>
      </c>
      <c r="AY184" s="128" t="s">
        <v>196</v>
      </c>
      <c r="BE184" s="237">
        <f>IF(N184="základní",J184,0)</f>
        <v>0</v>
      </c>
      <c r="BF184" s="237">
        <f>IF(N184="snížená",J184,0)</f>
        <v>0</v>
      </c>
      <c r="BG184" s="237">
        <f>IF(N184="zákl. přenesená",J184,0)</f>
        <v>0</v>
      </c>
      <c r="BH184" s="237">
        <f>IF(N184="sníž. přenesená",J184,0)</f>
        <v>0</v>
      </c>
      <c r="BI184" s="237">
        <f>IF(N184="nulová",J184,0)</f>
        <v>0</v>
      </c>
      <c r="BJ184" s="128" t="s">
        <v>78</v>
      </c>
      <c r="BK184" s="237">
        <f>ROUND(I184*H184,2)</f>
        <v>0</v>
      </c>
      <c r="BL184" s="128" t="s">
        <v>203</v>
      </c>
      <c r="BM184" s="128" t="s">
        <v>2731</v>
      </c>
    </row>
    <row r="185" spans="2:47" s="140" customFormat="1" ht="27">
      <c r="B185" s="141"/>
      <c r="D185" s="238" t="s">
        <v>435</v>
      </c>
      <c r="F185" s="239" t="s">
        <v>2732</v>
      </c>
      <c r="I185" s="22"/>
      <c r="L185" s="141"/>
      <c r="M185" s="240"/>
      <c r="N185" s="142"/>
      <c r="O185" s="142"/>
      <c r="P185" s="142"/>
      <c r="Q185" s="142"/>
      <c r="R185" s="142"/>
      <c r="S185" s="142"/>
      <c r="T185" s="241"/>
      <c r="AT185" s="128" t="s">
        <v>435</v>
      </c>
      <c r="AU185" s="128" t="s">
        <v>80</v>
      </c>
    </row>
    <row r="186" spans="2:51" s="250" customFormat="1" ht="13.5">
      <c r="B186" s="249"/>
      <c r="D186" s="238" t="s">
        <v>206</v>
      </c>
      <c r="F186" s="252" t="s">
        <v>2733</v>
      </c>
      <c r="H186" s="253">
        <v>0.41</v>
      </c>
      <c r="I186" s="28"/>
      <c r="L186" s="249"/>
      <c r="M186" s="254"/>
      <c r="N186" s="255"/>
      <c r="O186" s="255"/>
      <c r="P186" s="255"/>
      <c r="Q186" s="255"/>
      <c r="R186" s="255"/>
      <c r="S186" s="255"/>
      <c r="T186" s="256"/>
      <c r="AT186" s="251" t="s">
        <v>206</v>
      </c>
      <c r="AU186" s="251" t="s">
        <v>80</v>
      </c>
      <c r="AV186" s="250" t="s">
        <v>80</v>
      </c>
      <c r="AW186" s="250" t="s">
        <v>6</v>
      </c>
      <c r="AX186" s="250" t="s">
        <v>78</v>
      </c>
      <c r="AY186" s="251" t="s">
        <v>196</v>
      </c>
    </row>
    <row r="187" spans="2:65" s="140" customFormat="1" ht="16.5" customHeight="1">
      <c r="B187" s="141"/>
      <c r="C187" s="227" t="s">
        <v>352</v>
      </c>
      <c r="D187" s="227" t="s">
        <v>198</v>
      </c>
      <c r="E187" s="228" t="s">
        <v>579</v>
      </c>
      <c r="F187" s="229" t="s">
        <v>580</v>
      </c>
      <c r="G187" s="230" t="s">
        <v>201</v>
      </c>
      <c r="H187" s="231">
        <v>5.21</v>
      </c>
      <c r="I187" s="26"/>
      <c r="J187" s="232">
        <f>ROUND(I187*H187,2)</f>
        <v>0</v>
      </c>
      <c r="K187" s="229" t="s">
        <v>202</v>
      </c>
      <c r="L187" s="141"/>
      <c r="M187" s="233" t="s">
        <v>5</v>
      </c>
      <c r="N187" s="234" t="s">
        <v>42</v>
      </c>
      <c r="O187" s="142"/>
      <c r="P187" s="235">
        <f>O187*H187</f>
        <v>0</v>
      </c>
      <c r="Q187" s="235">
        <v>2.4534</v>
      </c>
      <c r="R187" s="235">
        <f>Q187*H187</f>
        <v>12.782214</v>
      </c>
      <c r="S187" s="235">
        <v>0</v>
      </c>
      <c r="T187" s="236">
        <f>S187*H187</f>
        <v>0</v>
      </c>
      <c r="AR187" s="128" t="s">
        <v>203</v>
      </c>
      <c r="AT187" s="128" t="s">
        <v>198</v>
      </c>
      <c r="AU187" s="128" t="s">
        <v>80</v>
      </c>
      <c r="AY187" s="128" t="s">
        <v>196</v>
      </c>
      <c r="BE187" s="237">
        <f>IF(N187="základní",J187,0)</f>
        <v>0</v>
      </c>
      <c r="BF187" s="237">
        <f>IF(N187="snížená",J187,0)</f>
        <v>0</v>
      </c>
      <c r="BG187" s="237">
        <f>IF(N187="zákl. přenesená",J187,0)</f>
        <v>0</v>
      </c>
      <c r="BH187" s="237">
        <f>IF(N187="sníž. přenesená",J187,0)</f>
        <v>0</v>
      </c>
      <c r="BI187" s="237">
        <f>IF(N187="nulová",J187,0)</f>
        <v>0</v>
      </c>
      <c r="BJ187" s="128" t="s">
        <v>78</v>
      </c>
      <c r="BK187" s="237">
        <f>ROUND(I187*H187,2)</f>
        <v>0</v>
      </c>
      <c r="BL187" s="128" t="s">
        <v>203</v>
      </c>
      <c r="BM187" s="128" t="s">
        <v>378</v>
      </c>
    </row>
    <row r="188" spans="2:65" s="140" customFormat="1" ht="16.5" customHeight="1">
      <c r="B188" s="141"/>
      <c r="C188" s="227" t="s">
        <v>313</v>
      </c>
      <c r="D188" s="227" t="s">
        <v>198</v>
      </c>
      <c r="E188" s="228" t="s">
        <v>582</v>
      </c>
      <c r="F188" s="229" t="s">
        <v>583</v>
      </c>
      <c r="G188" s="230" t="s">
        <v>330</v>
      </c>
      <c r="H188" s="231">
        <v>34.732</v>
      </c>
      <c r="I188" s="26"/>
      <c r="J188" s="232">
        <f>ROUND(I188*H188,2)</f>
        <v>0</v>
      </c>
      <c r="K188" s="229" t="s">
        <v>202</v>
      </c>
      <c r="L188" s="141"/>
      <c r="M188" s="233" t="s">
        <v>5</v>
      </c>
      <c r="N188" s="234" t="s">
        <v>42</v>
      </c>
      <c r="O188" s="142"/>
      <c r="P188" s="235">
        <f>O188*H188</f>
        <v>0</v>
      </c>
      <c r="Q188" s="235">
        <v>0.00519</v>
      </c>
      <c r="R188" s="235">
        <f>Q188*H188</f>
        <v>0.18025908000000002</v>
      </c>
      <c r="S188" s="235">
        <v>0</v>
      </c>
      <c r="T188" s="236">
        <f>S188*H188</f>
        <v>0</v>
      </c>
      <c r="AR188" s="128" t="s">
        <v>203</v>
      </c>
      <c r="AT188" s="128" t="s">
        <v>198</v>
      </c>
      <c r="AU188" s="128" t="s">
        <v>80</v>
      </c>
      <c r="AY188" s="128" t="s">
        <v>196</v>
      </c>
      <c r="BE188" s="237">
        <f>IF(N188="základní",J188,0)</f>
        <v>0</v>
      </c>
      <c r="BF188" s="237">
        <f>IF(N188="snížená",J188,0)</f>
        <v>0</v>
      </c>
      <c r="BG188" s="237">
        <f>IF(N188="zákl. přenesená",J188,0)</f>
        <v>0</v>
      </c>
      <c r="BH188" s="237">
        <f>IF(N188="sníž. přenesená",J188,0)</f>
        <v>0</v>
      </c>
      <c r="BI188" s="237">
        <f>IF(N188="nulová",J188,0)</f>
        <v>0</v>
      </c>
      <c r="BJ188" s="128" t="s">
        <v>78</v>
      </c>
      <c r="BK188" s="237">
        <f>ROUND(I188*H188,2)</f>
        <v>0</v>
      </c>
      <c r="BL188" s="128" t="s">
        <v>203</v>
      </c>
      <c r="BM188" s="128" t="s">
        <v>382</v>
      </c>
    </row>
    <row r="189" spans="2:65" s="140" customFormat="1" ht="16.5" customHeight="1">
      <c r="B189" s="141"/>
      <c r="C189" s="227" t="s">
        <v>364</v>
      </c>
      <c r="D189" s="227" t="s">
        <v>198</v>
      </c>
      <c r="E189" s="228" t="s">
        <v>586</v>
      </c>
      <c r="F189" s="229" t="s">
        <v>587</v>
      </c>
      <c r="G189" s="230" t="s">
        <v>330</v>
      </c>
      <c r="H189" s="231">
        <v>34.732</v>
      </c>
      <c r="I189" s="26"/>
      <c r="J189" s="232">
        <f>ROUND(I189*H189,2)</f>
        <v>0</v>
      </c>
      <c r="K189" s="229" t="s">
        <v>202</v>
      </c>
      <c r="L189" s="141"/>
      <c r="M189" s="233" t="s">
        <v>5</v>
      </c>
      <c r="N189" s="234" t="s">
        <v>42</v>
      </c>
      <c r="O189" s="142"/>
      <c r="P189" s="235">
        <f>O189*H189</f>
        <v>0</v>
      </c>
      <c r="Q189" s="235">
        <v>0</v>
      </c>
      <c r="R189" s="235">
        <f>Q189*H189</f>
        <v>0</v>
      </c>
      <c r="S189" s="235">
        <v>0</v>
      </c>
      <c r="T189" s="236">
        <f>S189*H189</f>
        <v>0</v>
      </c>
      <c r="AR189" s="128" t="s">
        <v>203</v>
      </c>
      <c r="AT189" s="128" t="s">
        <v>198</v>
      </c>
      <c r="AU189" s="128" t="s">
        <v>80</v>
      </c>
      <c r="AY189" s="128" t="s">
        <v>196</v>
      </c>
      <c r="BE189" s="237">
        <f>IF(N189="základní",J189,0)</f>
        <v>0</v>
      </c>
      <c r="BF189" s="237">
        <f>IF(N189="snížená",J189,0)</f>
        <v>0</v>
      </c>
      <c r="BG189" s="237">
        <f>IF(N189="zákl. přenesená",J189,0)</f>
        <v>0</v>
      </c>
      <c r="BH189" s="237">
        <f>IF(N189="sníž. přenesená",J189,0)</f>
        <v>0</v>
      </c>
      <c r="BI189" s="237">
        <f>IF(N189="nulová",J189,0)</f>
        <v>0</v>
      </c>
      <c r="BJ189" s="128" t="s">
        <v>78</v>
      </c>
      <c r="BK189" s="237">
        <f>ROUND(I189*H189,2)</f>
        <v>0</v>
      </c>
      <c r="BL189" s="128" t="s">
        <v>203</v>
      </c>
      <c r="BM189" s="128" t="s">
        <v>385</v>
      </c>
    </row>
    <row r="190" spans="2:65" s="140" customFormat="1" ht="25.5" customHeight="1">
      <c r="B190" s="141"/>
      <c r="C190" s="227" t="s">
        <v>320</v>
      </c>
      <c r="D190" s="227" t="s">
        <v>198</v>
      </c>
      <c r="E190" s="228" t="s">
        <v>589</v>
      </c>
      <c r="F190" s="229" t="s">
        <v>590</v>
      </c>
      <c r="G190" s="230" t="s">
        <v>285</v>
      </c>
      <c r="H190" s="231">
        <v>0.625</v>
      </c>
      <c r="I190" s="26"/>
      <c r="J190" s="232">
        <f>ROUND(I190*H190,2)</f>
        <v>0</v>
      </c>
      <c r="K190" s="229" t="s">
        <v>202</v>
      </c>
      <c r="L190" s="141"/>
      <c r="M190" s="233" t="s">
        <v>5</v>
      </c>
      <c r="N190" s="234" t="s">
        <v>42</v>
      </c>
      <c r="O190" s="142"/>
      <c r="P190" s="235">
        <f>O190*H190</f>
        <v>0</v>
      </c>
      <c r="Q190" s="235">
        <v>1.05256</v>
      </c>
      <c r="R190" s="235">
        <f>Q190*H190</f>
        <v>0.6578499999999999</v>
      </c>
      <c r="S190" s="235">
        <v>0</v>
      </c>
      <c r="T190" s="236">
        <f>S190*H190</f>
        <v>0</v>
      </c>
      <c r="AR190" s="128" t="s">
        <v>203</v>
      </c>
      <c r="AT190" s="128" t="s">
        <v>198</v>
      </c>
      <c r="AU190" s="128" t="s">
        <v>80</v>
      </c>
      <c r="AY190" s="128" t="s">
        <v>196</v>
      </c>
      <c r="BE190" s="237">
        <f>IF(N190="základní",J190,0)</f>
        <v>0</v>
      </c>
      <c r="BF190" s="237">
        <f>IF(N190="snížená",J190,0)</f>
        <v>0</v>
      </c>
      <c r="BG190" s="237">
        <f>IF(N190="zákl. přenesená",J190,0)</f>
        <v>0</v>
      </c>
      <c r="BH190" s="237">
        <f>IF(N190="sníž. přenesená",J190,0)</f>
        <v>0</v>
      </c>
      <c r="BI190" s="237">
        <f>IF(N190="nulová",J190,0)</f>
        <v>0</v>
      </c>
      <c r="BJ190" s="128" t="s">
        <v>78</v>
      </c>
      <c r="BK190" s="237">
        <f>ROUND(I190*H190,2)</f>
        <v>0</v>
      </c>
      <c r="BL190" s="128" t="s">
        <v>203</v>
      </c>
      <c r="BM190" s="128" t="s">
        <v>390</v>
      </c>
    </row>
    <row r="191" spans="2:65" s="140" customFormat="1" ht="25.5" customHeight="1">
      <c r="B191" s="141"/>
      <c r="C191" s="227" t="s">
        <v>372</v>
      </c>
      <c r="D191" s="227" t="s">
        <v>198</v>
      </c>
      <c r="E191" s="228" t="s">
        <v>593</v>
      </c>
      <c r="F191" s="229" t="s">
        <v>594</v>
      </c>
      <c r="G191" s="230" t="s">
        <v>201</v>
      </c>
      <c r="H191" s="231">
        <v>0.67</v>
      </c>
      <c r="I191" s="26"/>
      <c r="J191" s="232">
        <f>ROUND(I191*H191,2)</f>
        <v>0</v>
      </c>
      <c r="K191" s="229" t="s">
        <v>202</v>
      </c>
      <c r="L191" s="141"/>
      <c r="M191" s="233" t="s">
        <v>5</v>
      </c>
      <c r="N191" s="234" t="s">
        <v>42</v>
      </c>
      <c r="O191" s="142"/>
      <c r="P191" s="235">
        <f>O191*H191</f>
        <v>0</v>
      </c>
      <c r="Q191" s="235">
        <v>2.45329</v>
      </c>
      <c r="R191" s="235">
        <f>Q191*H191</f>
        <v>1.6437043</v>
      </c>
      <c r="S191" s="235">
        <v>0</v>
      </c>
      <c r="T191" s="236">
        <f>S191*H191</f>
        <v>0</v>
      </c>
      <c r="AR191" s="128" t="s">
        <v>203</v>
      </c>
      <c r="AT191" s="128" t="s">
        <v>198</v>
      </c>
      <c r="AU191" s="128" t="s">
        <v>80</v>
      </c>
      <c r="AY191" s="128" t="s">
        <v>196</v>
      </c>
      <c r="BE191" s="237">
        <f>IF(N191="základní",J191,0)</f>
        <v>0</v>
      </c>
      <c r="BF191" s="237">
        <f>IF(N191="snížená",J191,0)</f>
        <v>0</v>
      </c>
      <c r="BG191" s="237">
        <f>IF(N191="zákl. přenesená",J191,0)</f>
        <v>0</v>
      </c>
      <c r="BH191" s="237">
        <f>IF(N191="sníž. přenesená",J191,0)</f>
        <v>0</v>
      </c>
      <c r="BI191" s="237">
        <f>IF(N191="nulová",J191,0)</f>
        <v>0</v>
      </c>
      <c r="BJ191" s="128" t="s">
        <v>78</v>
      </c>
      <c r="BK191" s="237">
        <f>ROUND(I191*H191,2)</f>
        <v>0</v>
      </c>
      <c r="BL191" s="128" t="s">
        <v>203</v>
      </c>
      <c r="BM191" s="128" t="s">
        <v>393</v>
      </c>
    </row>
    <row r="192" spans="2:47" s="140" customFormat="1" ht="175.5">
      <c r="B192" s="141"/>
      <c r="D192" s="238" t="s">
        <v>204</v>
      </c>
      <c r="F192" s="239" t="s">
        <v>596</v>
      </c>
      <c r="I192" s="22"/>
      <c r="L192" s="141"/>
      <c r="M192" s="240"/>
      <c r="N192" s="142"/>
      <c r="O192" s="142"/>
      <c r="P192" s="142"/>
      <c r="Q192" s="142"/>
      <c r="R192" s="142"/>
      <c r="S192" s="142"/>
      <c r="T192" s="241"/>
      <c r="AT192" s="128" t="s">
        <v>204</v>
      </c>
      <c r="AU192" s="128" t="s">
        <v>80</v>
      </c>
    </row>
    <row r="193" spans="2:51" s="243" customFormat="1" ht="13.5">
      <c r="B193" s="242"/>
      <c r="D193" s="238" t="s">
        <v>206</v>
      </c>
      <c r="E193" s="244" t="s">
        <v>5</v>
      </c>
      <c r="F193" s="245" t="s">
        <v>2734</v>
      </c>
      <c r="H193" s="244" t="s">
        <v>5</v>
      </c>
      <c r="I193" s="27"/>
      <c r="L193" s="242"/>
      <c r="M193" s="246"/>
      <c r="N193" s="247"/>
      <c r="O193" s="247"/>
      <c r="P193" s="247"/>
      <c r="Q193" s="247"/>
      <c r="R193" s="247"/>
      <c r="S193" s="247"/>
      <c r="T193" s="248"/>
      <c r="AT193" s="244" t="s">
        <v>206</v>
      </c>
      <c r="AU193" s="244" t="s">
        <v>80</v>
      </c>
      <c r="AV193" s="243" t="s">
        <v>78</v>
      </c>
      <c r="AW193" s="243" t="s">
        <v>34</v>
      </c>
      <c r="AX193" s="243" t="s">
        <v>71</v>
      </c>
      <c r="AY193" s="244" t="s">
        <v>196</v>
      </c>
    </row>
    <row r="194" spans="2:51" s="250" customFormat="1" ht="13.5">
      <c r="B194" s="249"/>
      <c r="D194" s="238" t="s">
        <v>206</v>
      </c>
      <c r="E194" s="251" t="s">
        <v>5</v>
      </c>
      <c r="F194" s="252" t="s">
        <v>2735</v>
      </c>
      <c r="H194" s="253">
        <v>0.67</v>
      </c>
      <c r="I194" s="28"/>
      <c r="L194" s="249"/>
      <c r="M194" s="254"/>
      <c r="N194" s="255"/>
      <c r="O194" s="255"/>
      <c r="P194" s="255"/>
      <c r="Q194" s="255"/>
      <c r="R194" s="255"/>
      <c r="S194" s="255"/>
      <c r="T194" s="256"/>
      <c r="AT194" s="251" t="s">
        <v>206</v>
      </c>
      <c r="AU194" s="251" t="s">
        <v>80</v>
      </c>
      <c r="AV194" s="250" t="s">
        <v>80</v>
      </c>
      <c r="AW194" s="250" t="s">
        <v>34</v>
      </c>
      <c r="AX194" s="250" t="s">
        <v>71</v>
      </c>
      <c r="AY194" s="251" t="s">
        <v>196</v>
      </c>
    </row>
    <row r="195" spans="2:51" s="258" customFormat="1" ht="13.5">
      <c r="B195" s="257"/>
      <c r="D195" s="238" t="s">
        <v>206</v>
      </c>
      <c r="E195" s="259" t="s">
        <v>5</v>
      </c>
      <c r="F195" s="260" t="s">
        <v>209</v>
      </c>
      <c r="H195" s="261">
        <v>0.67</v>
      </c>
      <c r="I195" s="29"/>
      <c r="L195" s="257"/>
      <c r="M195" s="262"/>
      <c r="N195" s="263"/>
      <c r="O195" s="263"/>
      <c r="P195" s="263"/>
      <c r="Q195" s="263"/>
      <c r="R195" s="263"/>
      <c r="S195" s="263"/>
      <c r="T195" s="264"/>
      <c r="AT195" s="259" t="s">
        <v>206</v>
      </c>
      <c r="AU195" s="259" t="s">
        <v>80</v>
      </c>
      <c r="AV195" s="258" t="s">
        <v>203</v>
      </c>
      <c r="AW195" s="258" t="s">
        <v>34</v>
      </c>
      <c r="AX195" s="258" t="s">
        <v>78</v>
      </c>
      <c r="AY195" s="259" t="s">
        <v>196</v>
      </c>
    </row>
    <row r="196" spans="2:65" s="140" customFormat="1" ht="16.5" customHeight="1">
      <c r="B196" s="141"/>
      <c r="C196" s="227" t="s">
        <v>325</v>
      </c>
      <c r="D196" s="227" t="s">
        <v>198</v>
      </c>
      <c r="E196" s="228" t="s">
        <v>2736</v>
      </c>
      <c r="F196" s="229" t="s">
        <v>2737</v>
      </c>
      <c r="G196" s="230" t="s">
        <v>355</v>
      </c>
      <c r="H196" s="231">
        <v>3</v>
      </c>
      <c r="I196" s="26"/>
      <c r="J196" s="232">
        <f>ROUND(I196*H196,2)</f>
        <v>0</v>
      </c>
      <c r="K196" s="229" t="s">
        <v>5</v>
      </c>
      <c r="L196" s="141"/>
      <c r="M196" s="233" t="s">
        <v>5</v>
      </c>
      <c r="N196" s="234" t="s">
        <v>42</v>
      </c>
      <c r="O196" s="142"/>
      <c r="P196" s="235">
        <f>O196*H196</f>
        <v>0</v>
      </c>
      <c r="Q196" s="235">
        <v>0</v>
      </c>
      <c r="R196" s="235">
        <f>Q196*H196</f>
        <v>0</v>
      </c>
      <c r="S196" s="235">
        <v>0</v>
      </c>
      <c r="T196" s="236">
        <f>S196*H196</f>
        <v>0</v>
      </c>
      <c r="AR196" s="128" t="s">
        <v>203</v>
      </c>
      <c r="AT196" s="128" t="s">
        <v>198</v>
      </c>
      <c r="AU196" s="128" t="s">
        <v>80</v>
      </c>
      <c r="AY196" s="128" t="s">
        <v>196</v>
      </c>
      <c r="BE196" s="237">
        <f>IF(N196="základní",J196,0)</f>
        <v>0</v>
      </c>
      <c r="BF196" s="237">
        <f>IF(N196="snížená",J196,0)</f>
        <v>0</v>
      </c>
      <c r="BG196" s="237">
        <f>IF(N196="zákl. přenesená",J196,0)</f>
        <v>0</v>
      </c>
      <c r="BH196" s="237">
        <f>IF(N196="sníž. přenesená",J196,0)</f>
        <v>0</v>
      </c>
      <c r="BI196" s="237">
        <f>IF(N196="nulová",J196,0)</f>
        <v>0</v>
      </c>
      <c r="BJ196" s="128" t="s">
        <v>78</v>
      </c>
      <c r="BK196" s="237">
        <f>ROUND(I196*H196,2)</f>
        <v>0</v>
      </c>
      <c r="BL196" s="128" t="s">
        <v>203</v>
      </c>
      <c r="BM196" s="128" t="s">
        <v>397</v>
      </c>
    </row>
    <row r="197" spans="2:65" s="140" customFormat="1" ht="16.5" customHeight="1">
      <c r="B197" s="141"/>
      <c r="C197" s="266" t="s">
        <v>379</v>
      </c>
      <c r="D197" s="266" t="s">
        <v>297</v>
      </c>
      <c r="E197" s="267" t="s">
        <v>2738</v>
      </c>
      <c r="F197" s="268" t="s">
        <v>2739</v>
      </c>
      <c r="G197" s="269" t="s">
        <v>285</v>
      </c>
      <c r="H197" s="270">
        <v>0.011</v>
      </c>
      <c r="I197" s="30"/>
      <c r="J197" s="271">
        <f>ROUND(I197*H197,2)</f>
        <v>0</v>
      </c>
      <c r="K197" s="268" t="s">
        <v>202</v>
      </c>
      <c r="L197" s="272"/>
      <c r="M197" s="273" t="s">
        <v>5</v>
      </c>
      <c r="N197" s="274" t="s">
        <v>42</v>
      </c>
      <c r="O197" s="142"/>
      <c r="P197" s="235">
        <f>O197*H197</f>
        <v>0</v>
      </c>
      <c r="Q197" s="235">
        <v>1</v>
      </c>
      <c r="R197" s="235">
        <f>Q197*H197</f>
        <v>0.011</v>
      </c>
      <c r="S197" s="235">
        <v>0</v>
      </c>
      <c r="T197" s="236">
        <f>S197*H197</f>
        <v>0</v>
      </c>
      <c r="AR197" s="128" t="s">
        <v>230</v>
      </c>
      <c r="AT197" s="128" t="s">
        <v>297</v>
      </c>
      <c r="AU197" s="128" t="s">
        <v>80</v>
      </c>
      <c r="AY197" s="128" t="s">
        <v>196</v>
      </c>
      <c r="BE197" s="237">
        <f>IF(N197="základní",J197,0)</f>
        <v>0</v>
      </c>
      <c r="BF197" s="237">
        <f>IF(N197="snížená",J197,0)</f>
        <v>0</v>
      </c>
      <c r="BG197" s="237">
        <f>IF(N197="zákl. přenesená",J197,0)</f>
        <v>0</v>
      </c>
      <c r="BH197" s="237">
        <f>IF(N197="sníž. přenesená",J197,0)</f>
        <v>0</v>
      </c>
      <c r="BI197" s="237">
        <f>IF(N197="nulová",J197,0)</f>
        <v>0</v>
      </c>
      <c r="BJ197" s="128" t="s">
        <v>78</v>
      </c>
      <c r="BK197" s="237">
        <f>ROUND(I197*H197,2)</f>
        <v>0</v>
      </c>
      <c r="BL197" s="128" t="s">
        <v>203</v>
      </c>
      <c r="BM197" s="128" t="s">
        <v>400</v>
      </c>
    </row>
    <row r="198" spans="2:63" s="215" customFormat="1" ht="29.85" customHeight="1">
      <c r="B198" s="214"/>
      <c r="D198" s="216" t="s">
        <v>70</v>
      </c>
      <c r="E198" s="225" t="s">
        <v>470</v>
      </c>
      <c r="F198" s="225" t="s">
        <v>604</v>
      </c>
      <c r="I198" s="25"/>
      <c r="J198" s="226">
        <f>BK198</f>
        <v>0</v>
      </c>
      <c r="L198" s="214"/>
      <c r="M198" s="219"/>
      <c r="N198" s="220"/>
      <c r="O198" s="220"/>
      <c r="P198" s="221">
        <f>SUM(P199:P202)</f>
        <v>0</v>
      </c>
      <c r="Q198" s="220"/>
      <c r="R198" s="221">
        <f>SUM(R199:R202)</f>
        <v>3.81689642</v>
      </c>
      <c r="S198" s="220"/>
      <c r="T198" s="222">
        <f>SUM(T199:T202)</f>
        <v>0</v>
      </c>
      <c r="AR198" s="216" t="s">
        <v>78</v>
      </c>
      <c r="AT198" s="223" t="s">
        <v>70</v>
      </c>
      <c r="AU198" s="223" t="s">
        <v>78</v>
      </c>
      <c r="AY198" s="216" t="s">
        <v>196</v>
      </c>
      <c r="BK198" s="224">
        <f>SUM(BK199:BK202)</f>
        <v>0</v>
      </c>
    </row>
    <row r="199" spans="2:65" s="140" customFormat="1" ht="25.5" customHeight="1">
      <c r="B199" s="141"/>
      <c r="C199" s="227" t="s">
        <v>331</v>
      </c>
      <c r="D199" s="227" t="s">
        <v>198</v>
      </c>
      <c r="E199" s="228" t="s">
        <v>619</v>
      </c>
      <c r="F199" s="229" t="s">
        <v>620</v>
      </c>
      <c r="G199" s="230" t="s">
        <v>330</v>
      </c>
      <c r="H199" s="231">
        <v>59.385</v>
      </c>
      <c r="I199" s="26"/>
      <c r="J199" s="232">
        <f>ROUND(I199*H199,2)</f>
        <v>0</v>
      </c>
      <c r="K199" s="229" t="s">
        <v>202</v>
      </c>
      <c r="L199" s="141"/>
      <c r="M199" s="233" t="s">
        <v>5</v>
      </c>
      <c r="N199" s="234" t="s">
        <v>42</v>
      </c>
      <c r="O199" s="142"/>
      <c r="P199" s="235">
        <f>O199*H199</f>
        <v>0</v>
      </c>
      <c r="Q199" s="235">
        <v>0.0154</v>
      </c>
      <c r="R199" s="235">
        <f>Q199*H199</f>
        <v>0.914529</v>
      </c>
      <c r="S199" s="235">
        <v>0</v>
      </c>
      <c r="T199" s="236">
        <f>S199*H199</f>
        <v>0</v>
      </c>
      <c r="AR199" s="128" t="s">
        <v>203</v>
      </c>
      <c r="AT199" s="128" t="s">
        <v>198</v>
      </c>
      <c r="AU199" s="128" t="s">
        <v>80</v>
      </c>
      <c r="AY199" s="128" t="s">
        <v>196</v>
      </c>
      <c r="BE199" s="237">
        <f>IF(N199="základní",J199,0)</f>
        <v>0</v>
      </c>
      <c r="BF199" s="237">
        <f>IF(N199="snížená",J199,0)</f>
        <v>0</v>
      </c>
      <c r="BG199" s="237">
        <f>IF(N199="zákl. přenesená",J199,0)</f>
        <v>0</v>
      </c>
      <c r="BH199" s="237">
        <f>IF(N199="sníž. přenesená",J199,0)</f>
        <v>0</v>
      </c>
      <c r="BI199" s="237">
        <f>IF(N199="nulová",J199,0)</f>
        <v>0</v>
      </c>
      <c r="BJ199" s="128" t="s">
        <v>78</v>
      </c>
      <c r="BK199" s="237">
        <f>ROUND(I199*H199,2)</f>
        <v>0</v>
      </c>
      <c r="BL199" s="128" t="s">
        <v>203</v>
      </c>
      <c r="BM199" s="128" t="s">
        <v>405</v>
      </c>
    </row>
    <row r="200" spans="2:47" s="140" customFormat="1" ht="94.5">
      <c r="B200" s="141"/>
      <c r="D200" s="238" t="s">
        <v>204</v>
      </c>
      <c r="F200" s="239" t="s">
        <v>613</v>
      </c>
      <c r="I200" s="22"/>
      <c r="L200" s="141"/>
      <c r="M200" s="240"/>
      <c r="N200" s="142"/>
      <c r="O200" s="142"/>
      <c r="P200" s="142"/>
      <c r="Q200" s="142"/>
      <c r="R200" s="142"/>
      <c r="S200" s="142"/>
      <c r="T200" s="241"/>
      <c r="AT200" s="128" t="s">
        <v>204</v>
      </c>
      <c r="AU200" s="128" t="s">
        <v>80</v>
      </c>
    </row>
    <row r="201" spans="2:65" s="140" customFormat="1" ht="38.25" customHeight="1">
      <c r="B201" s="141"/>
      <c r="C201" s="227" t="s">
        <v>387</v>
      </c>
      <c r="D201" s="227" t="s">
        <v>198</v>
      </c>
      <c r="E201" s="228" t="s">
        <v>623</v>
      </c>
      <c r="F201" s="229" t="s">
        <v>624</v>
      </c>
      <c r="G201" s="230" t="s">
        <v>330</v>
      </c>
      <c r="H201" s="231">
        <v>157.909</v>
      </c>
      <c r="I201" s="26"/>
      <c r="J201" s="232">
        <f>ROUND(I201*H201,2)</f>
        <v>0</v>
      </c>
      <c r="K201" s="229" t="s">
        <v>202</v>
      </c>
      <c r="L201" s="141"/>
      <c r="M201" s="233" t="s">
        <v>5</v>
      </c>
      <c r="N201" s="234" t="s">
        <v>42</v>
      </c>
      <c r="O201" s="142"/>
      <c r="P201" s="235">
        <f>O201*H201</f>
        <v>0</v>
      </c>
      <c r="Q201" s="235">
        <v>0.01838</v>
      </c>
      <c r="R201" s="235">
        <f>Q201*H201</f>
        <v>2.90236742</v>
      </c>
      <c r="S201" s="235">
        <v>0</v>
      </c>
      <c r="T201" s="236">
        <f>S201*H201</f>
        <v>0</v>
      </c>
      <c r="AR201" s="128" t="s">
        <v>203</v>
      </c>
      <c r="AT201" s="128" t="s">
        <v>198</v>
      </c>
      <c r="AU201" s="128" t="s">
        <v>80</v>
      </c>
      <c r="AY201" s="128" t="s">
        <v>196</v>
      </c>
      <c r="BE201" s="237">
        <f>IF(N201="základní",J201,0)</f>
        <v>0</v>
      </c>
      <c r="BF201" s="237">
        <f>IF(N201="snížená",J201,0)</f>
        <v>0</v>
      </c>
      <c r="BG201" s="237">
        <f>IF(N201="zákl. přenesená",J201,0)</f>
        <v>0</v>
      </c>
      <c r="BH201" s="237">
        <f>IF(N201="sníž. přenesená",J201,0)</f>
        <v>0</v>
      </c>
      <c r="BI201" s="237">
        <f>IF(N201="nulová",J201,0)</f>
        <v>0</v>
      </c>
      <c r="BJ201" s="128" t="s">
        <v>78</v>
      </c>
      <c r="BK201" s="237">
        <f>ROUND(I201*H201,2)</f>
        <v>0</v>
      </c>
      <c r="BL201" s="128" t="s">
        <v>203</v>
      </c>
      <c r="BM201" s="128" t="s">
        <v>408</v>
      </c>
    </row>
    <row r="202" spans="2:47" s="140" customFormat="1" ht="94.5">
      <c r="B202" s="141"/>
      <c r="D202" s="238" t="s">
        <v>204</v>
      </c>
      <c r="F202" s="239" t="s">
        <v>613</v>
      </c>
      <c r="I202" s="22"/>
      <c r="L202" s="141"/>
      <c r="M202" s="240"/>
      <c r="N202" s="142"/>
      <c r="O202" s="142"/>
      <c r="P202" s="142"/>
      <c r="Q202" s="142"/>
      <c r="R202" s="142"/>
      <c r="S202" s="142"/>
      <c r="T202" s="241"/>
      <c r="AT202" s="128" t="s">
        <v>204</v>
      </c>
      <c r="AU202" s="128" t="s">
        <v>80</v>
      </c>
    </row>
    <row r="203" spans="2:63" s="215" customFormat="1" ht="29.85" customHeight="1">
      <c r="B203" s="214"/>
      <c r="D203" s="216" t="s">
        <v>70</v>
      </c>
      <c r="E203" s="225" t="s">
        <v>378</v>
      </c>
      <c r="F203" s="225" t="s">
        <v>638</v>
      </c>
      <c r="I203" s="25"/>
      <c r="J203" s="226">
        <f>BK203</f>
        <v>0</v>
      </c>
      <c r="L203" s="214"/>
      <c r="M203" s="219"/>
      <c r="N203" s="220"/>
      <c r="O203" s="220"/>
      <c r="P203" s="221">
        <f>SUM(P204:P245)</f>
        <v>0</v>
      </c>
      <c r="Q203" s="220"/>
      <c r="R203" s="221">
        <f>SUM(R204:R245)</f>
        <v>2.5096437</v>
      </c>
      <c r="S203" s="220"/>
      <c r="T203" s="222">
        <f>SUM(T204:T245)</f>
        <v>0</v>
      </c>
      <c r="AR203" s="216" t="s">
        <v>78</v>
      </c>
      <c r="AT203" s="223" t="s">
        <v>70</v>
      </c>
      <c r="AU203" s="223" t="s">
        <v>78</v>
      </c>
      <c r="AY203" s="216" t="s">
        <v>196</v>
      </c>
      <c r="BK203" s="224">
        <f>SUM(BK204:BK245)</f>
        <v>0</v>
      </c>
    </row>
    <row r="204" spans="2:65" s="140" customFormat="1" ht="25.5" customHeight="1">
      <c r="B204" s="141"/>
      <c r="C204" s="227" t="s">
        <v>333</v>
      </c>
      <c r="D204" s="227" t="s">
        <v>198</v>
      </c>
      <c r="E204" s="228" t="s">
        <v>726</v>
      </c>
      <c r="F204" s="229" t="s">
        <v>727</v>
      </c>
      <c r="G204" s="230" t="s">
        <v>330</v>
      </c>
      <c r="H204" s="231">
        <v>12.7</v>
      </c>
      <c r="I204" s="26"/>
      <c r="J204" s="232">
        <f>ROUND(I204*H204,2)</f>
        <v>0</v>
      </c>
      <c r="K204" s="229" t="s">
        <v>202</v>
      </c>
      <c r="L204" s="141"/>
      <c r="M204" s="233" t="s">
        <v>5</v>
      </c>
      <c r="N204" s="234" t="s">
        <v>42</v>
      </c>
      <c r="O204" s="142"/>
      <c r="P204" s="235">
        <f>O204*H204</f>
        <v>0</v>
      </c>
      <c r="Q204" s="235">
        <v>0.00328</v>
      </c>
      <c r="R204" s="235">
        <f>Q204*H204</f>
        <v>0.041656</v>
      </c>
      <c r="S204" s="235">
        <v>0</v>
      </c>
      <c r="T204" s="236">
        <f>S204*H204</f>
        <v>0</v>
      </c>
      <c r="AR204" s="128" t="s">
        <v>203</v>
      </c>
      <c r="AT204" s="128" t="s">
        <v>198</v>
      </c>
      <c r="AU204" s="128" t="s">
        <v>80</v>
      </c>
      <c r="AY204" s="128" t="s">
        <v>196</v>
      </c>
      <c r="BE204" s="237">
        <f>IF(N204="základní",J204,0)</f>
        <v>0</v>
      </c>
      <c r="BF204" s="237">
        <f>IF(N204="snížená",J204,0)</f>
        <v>0</v>
      </c>
      <c r="BG204" s="237">
        <f>IF(N204="zákl. přenesená",J204,0)</f>
        <v>0</v>
      </c>
      <c r="BH204" s="237">
        <f>IF(N204="sníž. přenesená",J204,0)</f>
        <v>0</v>
      </c>
      <c r="BI204" s="237">
        <f>IF(N204="nulová",J204,0)</f>
        <v>0</v>
      </c>
      <c r="BJ204" s="128" t="s">
        <v>78</v>
      </c>
      <c r="BK204" s="237">
        <f>ROUND(I204*H204,2)</f>
        <v>0</v>
      </c>
      <c r="BL204" s="128" t="s">
        <v>203</v>
      </c>
      <c r="BM204" s="128" t="s">
        <v>2740</v>
      </c>
    </row>
    <row r="205" spans="2:51" s="243" customFormat="1" ht="13.5">
      <c r="B205" s="242"/>
      <c r="D205" s="238" t="s">
        <v>206</v>
      </c>
      <c r="E205" s="244" t="s">
        <v>5</v>
      </c>
      <c r="F205" s="245" t="s">
        <v>729</v>
      </c>
      <c r="H205" s="244" t="s">
        <v>5</v>
      </c>
      <c r="I205" s="27"/>
      <c r="L205" s="242"/>
      <c r="M205" s="246"/>
      <c r="N205" s="247"/>
      <c r="O205" s="247"/>
      <c r="P205" s="247"/>
      <c r="Q205" s="247"/>
      <c r="R205" s="247"/>
      <c r="S205" s="247"/>
      <c r="T205" s="248"/>
      <c r="AT205" s="244" t="s">
        <v>206</v>
      </c>
      <c r="AU205" s="244" t="s">
        <v>80</v>
      </c>
      <c r="AV205" s="243" t="s">
        <v>78</v>
      </c>
      <c r="AW205" s="243" t="s">
        <v>34</v>
      </c>
      <c r="AX205" s="243" t="s">
        <v>71</v>
      </c>
      <c r="AY205" s="244" t="s">
        <v>196</v>
      </c>
    </row>
    <row r="206" spans="2:51" s="250" customFormat="1" ht="13.5">
      <c r="B206" s="249"/>
      <c r="D206" s="238" t="s">
        <v>206</v>
      </c>
      <c r="E206" s="251" t="s">
        <v>5</v>
      </c>
      <c r="F206" s="252" t="s">
        <v>2741</v>
      </c>
      <c r="H206" s="253">
        <v>12.7</v>
      </c>
      <c r="I206" s="28"/>
      <c r="L206" s="249"/>
      <c r="M206" s="254"/>
      <c r="N206" s="255"/>
      <c r="O206" s="255"/>
      <c r="P206" s="255"/>
      <c r="Q206" s="255"/>
      <c r="R206" s="255"/>
      <c r="S206" s="255"/>
      <c r="T206" s="256"/>
      <c r="AT206" s="251" t="s">
        <v>206</v>
      </c>
      <c r="AU206" s="251" t="s">
        <v>80</v>
      </c>
      <c r="AV206" s="250" t="s">
        <v>80</v>
      </c>
      <c r="AW206" s="250" t="s">
        <v>34</v>
      </c>
      <c r="AX206" s="250" t="s">
        <v>71</v>
      </c>
      <c r="AY206" s="251" t="s">
        <v>196</v>
      </c>
    </row>
    <row r="207" spans="2:51" s="258" customFormat="1" ht="13.5">
      <c r="B207" s="257"/>
      <c r="D207" s="238" t="s">
        <v>206</v>
      </c>
      <c r="E207" s="259" t="s">
        <v>5</v>
      </c>
      <c r="F207" s="260" t="s">
        <v>209</v>
      </c>
      <c r="H207" s="261">
        <v>12.7</v>
      </c>
      <c r="I207" s="29"/>
      <c r="L207" s="257"/>
      <c r="M207" s="262"/>
      <c r="N207" s="263"/>
      <c r="O207" s="263"/>
      <c r="P207" s="263"/>
      <c r="Q207" s="263"/>
      <c r="R207" s="263"/>
      <c r="S207" s="263"/>
      <c r="T207" s="264"/>
      <c r="AT207" s="259" t="s">
        <v>206</v>
      </c>
      <c r="AU207" s="259" t="s">
        <v>80</v>
      </c>
      <c r="AV207" s="258" t="s">
        <v>203</v>
      </c>
      <c r="AW207" s="258" t="s">
        <v>34</v>
      </c>
      <c r="AX207" s="258" t="s">
        <v>78</v>
      </c>
      <c r="AY207" s="259" t="s">
        <v>196</v>
      </c>
    </row>
    <row r="208" spans="2:65" s="140" customFormat="1" ht="25.5" customHeight="1">
      <c r="B208" s="141"/>
      <c r="C208" s="227" t="s">
        <v>394</v>
      </c>
      <c r="D208" s="227" t="s">
        <v>198</v>
      </c>
      <c r="E208" s="228" t="s">
        <v>639</v>
      </c>
      <c r="F208" s="229" t="s">
        <v>640</v>
      </c>
      <c r="G208" s="230" t="s">
        <v>304</v>
      </c>
      <c r="H208" s="231">
        <v>34</v>
      </c>
      <c r="I208" s="26"/>
      <c r="J208" s="232">
        <f>ROUND(I208*H208,2)</f>
        <v>0</v>
      </c>
      <c r="K208" s="229" t="s">
        <v>5</v>
      </c>
      <c r="L208" s="141"/>
      <c r="M208" s="233" t="s">
        <v>5</v>
      </c>
      <c r="N208" s="234" t="s">
        <v>42</v>
      </c>
      <c r="O208" s="142"/>
      <c r="P208" s="235">
        <f>O208*H208</f>
        <v>0</v>
      </c>
      <c r="Q208" s="235">
        <v>0</v>
      </c>
      <c r="R208" s="235">
        <f>Q208*H208</f>
        <v>0</v>
      </c>
      <c r="S208" s="235">
        <v>0</v>
      </c>
      <c r="T208" s="236">
        <f>S208*H208</f>
        <v>0</v>
      </c>
      <c r="AR208" s="128" t="s">
        <v>203</v>
      </c>
      <c r="AT208" s="128" t="s">
        <v>198</v>
      </c>
      <c r="AU208" s="128" t="s">
        <v>80</v>
      </c>
      <c r="AY208" s="128" t="s">
        <v>196</v>
      </c>
      <c r="BE208" s="237">
        <f>IF(N208="základní",J208,0)</f>
        <v>0</v>
      </c>
      <c r="BF208" s="237">
        <f>IF(N208="snížená",J208,0)</f>
        <v>0</v>
      </c>
      <c r="BG208" s="237">
        <f>IF(N208="zákl. přenesená",J208,0)</f>
        <v>0</v>
      </c>
      <c r="BH208" s="237">
        <f>IF(N208="sníž. přenesená",J208,0)</f>
        <v>0</v>
      </c>
      <c r="BI208" s="237">
        <f>IF(N208="nulová",J208,0)</f>
        <v>0</v>
      </c>
      <c r="BJ208" s="128" t="s">
        <v>78</v>
      </c>
      <c r="BK208" s="237">
        <f>ROUND(I208*H208,2)</f>
        <v>0</v>
      </c>
      <c r="BL208" s="128" t="s">
        <v>203</v>
      </c>
      <c r="BM208" s="128" t="s">
        <v>2742</v>
      </c>
    </row>
    <row r="209" spans="2:47" s="140" customFormat="1" ht="94.5">
      <c r="B209" s="141"/>
      <c r="D209" s="238" t="s">
        <v>204</v>
      </c>
      <c r="F209" s="239" t="s">
        <v>642</v>
      </c>
      <c r="I209" s="22"/>
      <c r="L209" s="141"/>
      <c r="M209" s="240"/>
      <c r="N209" s="142"/>
      <c r="O209" s="142"/>
      <c r="P209" s="142"/>
      <c r="Q209" s="142"/>
      <c r="R209" s="142"/>
      <c r="S209" s="142"/>
      <c r="T209" s="241"/>
      <c r="AT209" s="128" t="s">
        <v>204</v>
      </c>
      <c r="AU209" s="128" t="s">
        <v>80</v>
      </c>
    </row>
    <row r="210" spans="2:51" s="250" customFormat="1" ht="13.5">
      <c r="B210" s="249"/>
      <c r="D210" s="238" t="s">
        <v>206</v>
      </c>
      <c r="E210" s="251" t="s">
        <v>5</v>
      </c>
      <c r="F210" s="252" t="s">
        <v>2743</v>
      </c>
      <c r="H210" s="253">
        <v>8</v>
      </c>
      <c r="I210" s="28"/>
      <c r="L210" s="249"/>
      <c r="M210" s="254"/>
      <c r="N210" s="255"/>
      <c r="O210" s="255"/>
      <c r="P210" s="255"/>
      <c r="Q210" s="255"/>
      <c r="R210" s="255"/>
      <c r="S210" s="255"/>
      <c r="T210" s="256"/>
      <c r="AT210" s="251" t="s">
        <v>206</v>
      </c>
      <c r="AU210" s="251" t="s">
        <v>80</v>
      </c>
      <c r="AV210" s="250" t="s">
        <v>80</v>
      </c>
      <c r="AW210" s="250" t="s">
        <v>34</v>
      </c>
      <c r="AX210" s="250" t="s">
        <v>71</v>
      </c>
      <c r="AY210" s="251" t="s">
        <v>196</v>
      </c>
    </row>
    <row r="211" spans="2:51" s="276" customFormat="1" ht="13.5">
      <c r="B211" s="275"/>
      <c r="D211" s="238" t="s">
        <v>206</v>
      </c>
      <c r="E211" s="277" t="s">
        <v>5</v>
      </c>
      <c r="F211" s="278" t="s">
        <v>644</v>
      </c>
      <c r="H211" s="279">
        <v>8</v>
      </c>
      <c r="I211" s="31"/>
      <c r="L211" s="275"/>
      <c r="M211" s="280"/>
      <c r="N211" s="281"/>
      <c r="O211" s="281"/>
      <c r="P211" s="281"/>
      <c r="Q211" s="281"/>
      <c r="R211" s="281"/>
      <c r="S211" s="281"/>
      <c r="T211" s="282"/>
      <c r="AT211" s="277" t="s">
        <v>206</v>
      </c>
      <c r="AU211" s="277" t="s">
        <v>80</v>
      </c>
      <c r="AV211" s="276" t="s">
        <v>215</v>
      </c>
      <c r="AW211" s="276" t="s">
        <v>34</v>
      </c>
      <c r="AX211" s="276" t="s">
        <v>71</v>
      </c>
      <c r="AY211" s="277" t="s">
        <v>196</v>
      </c>
    </row>
    <row r="212" spans="2:51" s="250" customFormat="1" ht="13.5">
      <c r="B212" s="249"/>
      <c r="D212" s="238" t="s">
        <v>206</v>
      </c>
      <c r="E212" s="251" t="s">
        <v>5</v>
      </c>
      <c r="F212" s="252" t="s">
        <v>2744</v>
      </c>
      <c r="H212" s="253">
        <v>13</v>
      </c>
      <c r="I212" s="28"/>
      <c r="L212" s="249"/>
      <c r="M212" s="254"/>
      <c r="N212" s="255"/>
      <c r="O212" s="255"/>
      <c r="P212" s="255"/>
      <c r="Q212" s="255"/>
      <c r="R212" s="255"/>
      <c r="S212" s="255"/>
      <c r="T212" s="256"/>
      <c r="AT212" s="251" t="s">
        <v>206</v>
      </c>
      <c r="AU212" s="251" t="s">
        <v>80</v>
      </c>
      <c r="AV212" s="250" t="s">
        <v>80</v>
      </c>
      <c r="AW212" s="250" t="s">
        <v>34</v>
      </c>
      <c r="AX212" s="250" t="s">
        <v>71</v>
      </c>
      <c r="AY212" s="251" t="s">
        <v>196</v>
      </c>
    </row>
    <row r="213" spans="2:51" s="276" customFormat="1" ht="13.5">
      <c r="B213" s="275"/>
      <c r="D213" s="238" t="s">
        <v>206</v>
      </c>
      <c r="E213" s="277" t="s">
        <v>5</v>
      </c>
      <c r="F213" s="278" t="s">
        <v>644</v>
      </c>
      <c r="H213" s="279">
        <v>13</v>
      </c>
      <c r="I213" s="31"/>
      <c r="L213" s="275"/>
      <c r="M213" s="280"/>
      <c r="N213" s="281"/>
      <c r="O213" s="281"/>
      <c r="P213" s="281"/>
      <c r="Q213" s="281"/>
      <c r="R213" s="281"/>
      <c r="S213" s="281"/>
      <c r="T213" s="282"/>
      <c r="AT213" s="277" t="s">
        <v>206</v>
      </c>
      <c r="AU213" s="277" t="s">
        <v>80</v>
      </c>
      <c r="AV213" s="276" t="s">
        <v>215</v>
      </c>
      <c r="AW213" s="276" t="s">
        <v>34</v>
      </c>
      <c r="AX213" s="276" t="s">
        <v>71</v>
      </c>
      <c r="AY213" s="277" t="s">
        <v>196</v>
      </c>
    </row>
    <row r="214" spans="2:51" s="250" customFormat="1" ht="13.5">
      <c r="B214" s="249"/>
      <c r="D214" s="238" t="s">
        <v>206</v>
      </c>
      <c r="E214" s="251" t="s">
        <v>5</v>
      </c>
      <c r="F214" s="252" t="s">
        <v>2745</v>
      </c>
      <c r="H214" s="253">
        <v>6.5</v>
      </c>
      <c r="I214" s="28"/>
      <c r="L214" s="249"/>
      <c r="M214" s="254"/>
      <c r="N214" s="255"/>
      <c r="O214" s="255"/>
      <c r="P214" s="255"/>
      <c r="Q214" s="255"/>
      <c r="R214" s="255"/>
      <c r="S214" s="255"/>
      <c r="T214" s="256"/>
      <c r="AT214" s="251" t="s">
        <v>206</v>
      </c>
      <c r="AU214" s="251" t="s">
        <v>80</v>
      </c>
      <c r="AV214" s="250" t="s">
        <v>80</v>
      </c>
      <c r="AW214" s="250" t="s">
        <v>34</v>
      </c>
      <c r="AX214" s="250" t="s">
        <v>71</v>
      </c>
      <c r="AY214" s="251" t="s">
        <v>196</v>
      </c>
    </row>
    <row r="215" spans="2:51" s="276" customFormat="1" ht="13.5">
      <c r="B215" s="275"/>
      <c r="D215" s="238" t="s">
        <v>206</v>
      </c>
      <c r="E215" s="277" t="s">
        <v>5</v>
      </c>
      <c r="F215" s="278" t="s">
        <v>644</v>
      </c>
      <c r="H215" s="279">
        <v>6.5</v>
      </c>
      <c r="I215" s="31"/>
      <c r="L215" s="275"/>
      <c r="M215" s="280"/>
      <c r="N215" s="281"/>
      <c r="O215" s="281"/>
      <c r="P215" s="281"/>
      <c r="Q215" s="281"/>
      <c r="R215" s="281"/>
      <c r="S215" s="281"/>
      <c r="T215" s="282"/>
      <c r="AT215" s="277" t="s">
        <v>206</v>
      </c>
      <c r="AU215" s="277" t="s">
        <v>80</v>
      </c>
      <c r="AV215" s="276" t="s">
        <v>215</v>
      </c>
      <c r="AW215" s="276" t="s">
        <v>34</v>
      </c>
      <c r="AX215" s="276" t="s">
        <v>71</v>
      </c>
      <c r="AY215" s="277" t="s">
        <v>196</v>
      </c>
    </row>
    <row r="216" spans="2:51" s="250" customFormat="1" ht="13.5">
      <c r="B216" s="249"/>
      <c r="D216" s="238" t="s">
        <v>206</v>
      </c>
      <c r="E216" s="251" t="s">
        <v>5</v>
      </c>
      <c r="F216" s="252" t="s">
        <v>2746</v>
      </c>
      <c r="H216" s="253">
        <v>6.5</v>
      </c>
      <c r="I216" s="28"/>
      <c r="L216" s="249"/>
      <c r="M216" s="254"/>
      <c r="N216" s="255"/>
      <c r="O216" s="255"/>
      <c r="P216" s="255"/>
      <c r="Q216" s="255"/>
      <c r="R216" s="255"/>
      <c r="S216" s="255"/>
      <c r="T216" s="256"/>
      <c r="AT216" s="251" t="s">
        <v>206</v>
      </c>
      <c r="AU216" s="251" t="s">
        <v>80</v>
      </c>
      <c r="AV216" s="250" t="s">
        <v>80</v>
      </c>
      <c r="AW216" s="250" t="s">
        <v>34</v>
      </c>
      <c r="AX216" s="250" t="s">
        <v>71</v>
      </c>
      <c r="AY216" s="251" t="s">
        <v>196</v>
      </c>
    </row>
    <row r="217" spans="2:51" s="276" customFormat="1" ht="13.5">
      <c r="B217" s="275"/>
      <c r="D217" s="238" t="s">
        <v>206</v>
      </c>
      <c r="E217" s="277" t="s">
        <v>5</v>
      </c>
      <c r="F217" s="278" t="s">
        <v>644</v>
      </c>
      <c r="H217" s="279">
        <v>6.5</v>
      </c>
      <c r="I217" s="31"/>
      <c r="L217" s="275"/>
      <c r="M217" s="280"/>
      <c r="N217" s="281"/>
      <c r="O217" s="281"/>
      <c r="P217" s="281"/>
      <c r="Q217" s="281"/>
      <c r="R217" s="281"/>
      <c r="S217" s="281"/>
      <c r="T217" s="282"/>
      <c r="AT217" s="277" t="s">
        <v>206</v>
      </c>
      <c r="AU217" s="277" t="s">
        <v>80</v>
      </c>
      <c r="AV217" s="276" t="s">
        <v>215</v>
      </c>
      <c r="AW217" s="276" t="s">
        <v>34</v>
      </c>
      <c r="AX217" s="276" t="s">
        <v>71</v>
      </c>
      <c r="AY217" s="277" t="s">
        <v>196</v>
      </c>
    </row>
    <row r="218" spans="2:51" s="258" customFormat="1" ht="13.5">
      <c r="B218" s="257"/>
      <c r="D218" s="238" t="s">
        <v>206</v>
      </c>
      <c r="E218" s="259" t="s">
        <v>5</v>
      </c>
      <c r="F218" s="260" t="s">
        <v>209</v>
      </c>
      <c r="H218" s="261">
        <v>34</v>
      </c>
      <c r="I218" s="29"/>
      <c r="L218" s="257"/>
      <c r="M218" s="262"/>
      <c r="N218" s="263"/>
      <c r="O218" s="263"/>
      <c r="P218" s="263"/>
      <c r="Q218" s="263"/>
      <c r="R218" s="263"/>
      <c r="S218" s="263"/>
      <c r="T218" s="264"/>
      <c r="AT218" s="259" t="s">
        <v>206</v>
      </c>
      <c r="AU218" s="259" t="s">
        <v>80</v>
      </c>
      <c r="AV218" s="258" t="s">
        <v>203</v>
      </c>
      <c r="AW218" s="258" t="s">
        <v>34</v>
      </c>
      <c r="AX218" s="258" t="s">
        <v>78</v>
      </c>
      <c r="AY218" s="259" t="s">
        <v>196</v>
      </c>
    </row>
    <row r="219" spans="2:65" s="140" customFormat="1" ht="16.5" customHeight="1">
      <c r="B219" s="141"/>
      <c r="C219" s="266" t="s">
        <v>337</v>
      </c>
      <c r="D219" s="266" t="s">
        <v>297</v>
      </c>
      <c r="E219" s="267" t="s">
        <v>649</v>
      </c>
      <c r="F219" s="268" t="s">
        <v>650</v>
      </c>
      <c r="G219" s="269" t="s">
        <v>304</v>
      </c>
      <c r="H219" s="270">
        <v>8.4</v>
      </c>
      <c r="I219" s="30"/>
      <c r="J219" s="271">
        <f>ROUND(I219*H219,2)</f>
        <v>0</v>
      </c>
      <c r="K219" s="268" t="s">
        <v>5</v>
      </c>
      <c r="L219" s="272"/>
      <c r="M219" s="273" t="s">
        <v>5</v>
      </c>
      <c r="N219" s="274" t="s">
        <v>42</v>
      </c>
      <c r="O219" s="142"/>
      <c r="P219" s="235">
        <f>O219*H219</f>
        <v>0</v>
      </c>
      <c r="Q219" s="235">
        <v>3E-05</v>
      </c>
      <c r="R219" s="235">
        <f>Q219*H219</f>
        <v>0.000252</v>
      </c>
      <c r="S219" s="235">
        <v>0</v>
      </c>
      <c r="T219" s="236">
        <f>S219*H219</f>
        <v>0</v>
      </c>
      <c r="AR219" s="128" t="s">
        <v>230</v>
      </c>
      <c r="AT219" s="128" t="s">
        <v>297</v>
      </c>
      <c r="AU219" s="128" t="s">
        <v>80</v>
      </c>
      <c r="AY219" s="128" t="s">
        <v>196</v>
      </c>
      <c r="BE219" s="237">
        <f>IF(N219="základní",J219,0)</f>
        <v>0</v>
      </c>
      <c r="BF219" s="237">
        <f>IF(N219="snížená",J219,0)</f>
        <v>0</v>
      </c>
      <c r="BG219" s="237">
        <f>IF(N219="zákl. přenesená",J219,0)</f>
        <v>0</v>
      </c>
      <c r="BH219" s="237">
        <f>IF(N219="sníž. přenesená",J219,0)</f>
        <v>0</v>
      </c>
      <c r="BI219" s="237">
        <f>IF(N219="nulová",J219,0)</f>
        <v>0</v>
      </c>
      <c r="BJ219" s="128" t="s">
        <v>78</v>
      </c>
      <c r="BK219" s="237">
        <f>ROUND(I219*H219,2)</f>
        <v>0</v>
      </c>
      <c r="BL219" s="128" t="s">
        <v>203</v>
      </c>
      <c r="BM219" s="128" t="s">
        <v>2747</v>
      </c>
    </row>
    <row r="220" spans="2:51" s="250" customFormat="1" ht="13.5">
      <c r="B220" s="249"/>
      <c r="D220" s="238" t="s">
        <v>206</v>
      </c>
      <c r="F220" s="252" t="s">
        <v>2748</v>
      </c>
      <c r="H220" s="253">
        <v>8.4</v>
      </c>
      <c r="I220" s="28"/>
      <c r="L220" s="249"/>
      <c r="M220" s="254"/>
      <c r="N220" s="255"/>
      <c r="O220" s="255"/>
      <c r="P220" s="255"/>
      <c r="Q220" s="255"/>
      <c r="R220" s="255"/>
      <c r="S220" s="255"/>
      <c r="T220" s="256"/>
      <c r="AT220" s="251" t="s">
        <v>206</v>
      </c>
      <c r="AU220" s="251" t="s">
        <v>80</v>
      </c>
      <c r="AV220" s="250" t="s">
        <v>80</v>
      </c>
      <c r="AW220" s="250" t="s">
        <v>6</v>
      </c>
      <c r="AX220" s="250" t="s">
        <v>78</v>
      </c>
      <c r="AY220" s="251" t="s">
        <v>196</v>
      </c>
    </row>
    <row r="221" spans="2:65" s="140" customFormat="1" ht="16.5" customHeight="1">
      <c r="B221" s="141"/>
      <c r="C221" s="266" t="s">
        <v>402</v>
      </c>
      <c r="D221" s="266" t="s">
        <v>297</v>
      </c>
      <c r="E221" s="267" t="s">
        <v>653</v>
      </c>
      <c r="F221" s="268" t="s">
        <v>654</v>
      </c>
      <c r="G221" s="269" t="s">
        <v>304</v>
      </c>
      <c r="H221" s="270">
        <v>13.65</v>
      </c>
      <c r="I221" s="30"/>
      <c r="J221" s="271">
        <f>ROUND(I221*H221,2)</f>
        <v>0</v>
      </c>
      <c r="K221" s="268" t="s">
        <v>202</v>
      </c>
      <c r="L221" s="272"/>
      <c r="M221" s="273" t="s">
        <v>5</v>
      </c>
      <c r="N221" s="274" t="s">
        <v>42</v>
      </c>
      <c r="O221" s="142"/>
      <c r="P221" s="235">
        <f>O221*H221</f>
        <v>0</v>
      </c>
      <c r="Q221" s="235">
        <v>3E-05</v>
      </c>
      <c r="R221" s="235">
        <f>Q221*H221</f>
        <v>0.00040950000000000003</v>
      </c>
      <c r="S221" s="235">
        <v>0</v>
      </c>
      <c r="T221" s="236">
        <f>S221*H221</f>
        <v>0</v>
      </c>
      <c r="AR221" s="128" t="s">
        <v>230</v>
      </c>
      <c r="AT221" s="128" t="s">
        <v>297</v>
      </c>
      <c r="AU221" s="128" t="s">
        <v>80</v>
      </c>
      <c r="AY221" s="128" t="s">
        <v>196</v>
      </c>
      <c r="BE221" s="237">
        <f>IF(N221="základní",J221,0)</f>
        <v>0</v>
      </c>
      <c r="BF221" s="237">
        <f>IF(N221="snížená",J221,0)</f>
        <v>0</v>
      </c>
      <c r="BG221" s="237">
        <f>IF(N221="zákl. přenesená",J221,0)</f>
        <v>0</v>
      </c>
      <c r="BH221" s="237">
        <f>IF(N221="sníž. přenesená",J221,0)</f>
        <v>0</v>
      </c>
      <c r="BI221" s="237">
        <f>IF(N221="nulová",J221,0)</f>
        <v>0</v>
      </c>
      <c r="BJ221" s="128" t="s">
        <v>78</v>
      </c>
      <c r="BK221" s="237">
        <f>ROUND(I221*H221,2)</f>
        <v>0</v>
      </c>
      <c r="BL221" s="128" t="s">
        <v>203</v>
      </c>
      <c r="BM221" s="128" t="s">
        <v>2749</v>
      </c>
    </row>
    <row r="222" spans="2:51" s="250" customFormat="1" ht="13.5">
      <c r="B222" s="249"/>
      <c r="D222" s="238" t="s">
        <v>206</v>
      </c>
      <c r="F222" s="252" t="s">
        <v>2750</v>
      </c>
      <c r="H222" s="253">
        <v>13.65</v>
      </c>
      <c r="I222" s="28"/>
      <c r="L222" s="249"/>
      <c r="M222" s="254"/>
      <c r="N222" s="255"/>
      <c r="O222" s="255"/>
      <c r="P222" s="255"/>
      <c r="Q222" s="255"/>
      <c r="R222" s="255"/>
      <c r="S222" s="255"/>
      <c r="T222" s="256"/>
      <c r="AT222" s="251" t="s">
        <v>206</v>
      </c>
      <c r="AU222" s="251" t="s">
        <v>80</v>
      </c>
      <c r="AV222" s="250" t="s">
        <v>80</v>
      </c>
      <c r="AW222" s="250" t="s">
        <v>6</v>
      </c>
      <c r="AX222" s="250" t="s">
        <v>78</v>
      </c>
      <c r="AY222" s="251" t="s">
        <v>196</v>
      </c>
    </row>
    <row r="223" spans="2:65" s="140" customFormat="1" ht="16.5" customHeight="1">
      <c r="B223" s="141"/>
      <c r="C223" s="266" t="s">
        <v>342</v>
      </c>
      <c r="D223" s="266" t="s">
        <v>297</v>
      </c>
      <c r="E223" s="267" t="s">
        <v>658</v>
      </c>
      <c r="F223" s="268" t="s">
        <v>659</v>
      </c>
      <c r="G223" s="269" t="s">
        <v>304</v>
      </c>
      <c r="H223" s="270">
        <v>6.825</v>
      </c>
      <c r="I223" s="30"/>
      <c r="J223" s="271">
        <f>ROUND(I223*H223,2)</f>
        <v>0</v>
      </c>
      <c r="K223" s="268" t="s">
        <v>202</v>
      </c>
      <c r="L223" s="272"/>
      <c r="M223" s="273" t="s">
        <v>5</v>
      </c>
      <c r="N223" s="274" t="s">
        <v>42</v>
      </c>
      <c r="O223" s="142"/>
      <c r="P223" s="235">
        <f>O223*H223</f>
        <v>0</v>
      </c>
      <c r="Q223" s="235">
        <v>0.0003</v>
      </c>
      <c r="R223" s="235">
        <f>Q223*H223</f>
        <v>0.0020475</v>
      </c>
      <c r="S223" s="235">
        <v>0</v>
      </c>
      <c r="T223" s="236">
        <f>S223*H223</f>
        <v>0</v>
      </c>
      <c r="AR223" s="128" t="s">
        <v>230</v>
      </c>
      <c r="AT223" s="128" t="s">
        <v>297</v>
      </c>
      <c r="AU223" s="128" t="s">
        <v>80</v>
      </c>
      <c r="AY223" s="128" t="s">
        <v>196</v>
      </c>
      <c r="BE223" s="237">
        <f>IF(N223="základní",J223,0)</f>
        <v>0</v>
      </c>
      <c r="BF223" s="237">
        <f>IF(N223="snížená",J223,0)</f>
        <v>0</v>
      </c>
      <c r="BG223" s="237">
        <f>IF(N223="zákl. přenesená",J223,0)</f>
        <v>0</v>
      </c>
      <c r="BH223" s="237">
        <f>IF(N223="sníž. přenesená",J223,0)</f>
        <v>0</v>
      </c>
      <c r="BI223" s="237">
        <f>IF(N223="nulová",J223,0)</f>
        <v>0</v>
      </c>
      <c r="BJ223" s="128" t="s">
        <v>78</v>
      </c>
      <c r="BK223" s="237">
        <f>ROUND(I223*H223,2)</f>
        <v>0</v>
      </c>
      <c r="BL223" s="128" t="s">
        <v>203</v>
      </c>
      <c r="BM223" s="128" t="s">
        <v>2751</v>
      </c>
    </row>
    <row r="224" spans="2:51" s="250" customFormat="1" ht="13.5">
      <c r="B224" s="249"/>
      <c r="D224" s="238" t="s">
        <v>206</v>
      </c>
      <c r="F224" s="252" t="s">
        <v>2752</v>
      </c>
      <c r="H224" s="253">
        <v>6.825</v>
      </c>
      <c r="I224" s="28"/>
      <c r="L224" s="249"/>
      <c r="M224" s="254"/>
      <c r="N224" s="255"/>
      <c r="O224" s="255"/>
      <c r="P224" s="255"/>
      <c r="Q224" s="255"/>
      <c r="R224" s="255"/>
      <c r="S224" s="255"/>
      <c r="T224" s="256"/>
      <c r="AT224" s="251" t="s">
        <v>206</v>
      </c>
      <c r="AU224" s="251" t="s">
        <v>80</v>
      </c>
      <c r="AV224" s="250" t="s">
        <v>80</v>
      </c>
      <c r="AW224" s="250" t="s">
        <v>6</v>
      </c>
      <c r="AX224" s="250" t="s">
        <v>78</v>
      </c>
      <c r="AY224" s="251" t="s">
        <v>196</v>
      </c>
    </row>
    <row r="225" spans="2:65" s="140" customFormat="1" ht="16.5" customHeight="1">
      <c r="B225" s="141"/>
      <c r="C225" s="266" t="s">
        <v>409</v>
      </c>
      <c r="D225" s="266" t="s">
        <v>297</v>
      </c>
      <c r="E225" s="267" t="s">
        <v>662</v>
      </c>
      <c r="F225" s="268" t="s">
        <v>663</v>
      </c>
      <c r="G225" s="269" t="s">
        <v>304</v>
      </c>
      <c r="H225" s="270">
        <v>6.825</v>
      </c>
      <c r="I225" s="30"/>
      <c r="J225" s="271">
        <f>ROUND(I225*H225,2)</f>
        <v>0</v>
      </c>
      <c r="K225" s="268" t="s">
        <v>202</v>
      </c>
      <c r="L225" s="272"/>
      <c r="M225" s="273" t="s">
        <v>5</v>
      </c>
      <c r="N225" s="274" t="s">
        <v>42</v>
      </c>
      <c r="O225" s="142"/>
      <c r="P225" s="235">
        <f>O225*H225</f>
        <v>0</v>
      </c>
      <c r="Q225" s="235">
        <v>0.0002</v>
      </c>
      <c r="R225" s="235">
        <f>Q225*H225</f>
        <v>0.0013650000000000001</v>
      </c>
      <c r="S225" s="235">
        <v>0</v>
      </c>
      <c r="T225" s="236">
        <f>S225*H225</f>
        <v>0</v>
      </c>
      <c r="AR225" s="128" t="s">
        <v>230</v>
      </c>
      <c r="AT225" s="128" t="s">
        <v>297</v>
      </c>
      <c r="AU225" s="128" t="s">
        <v>80</v>
      </c>
      <c r="AY225" s="128" t="s">
        <v>196</v>
      </c>
      <c r="BE225" s="237">
        <f>IF(N225="základní",J225,0)</f>
        <v>0</v>
      </c>
      <c r="BF225" s="237">
        <f>IF(N225="snížená",J225,0)</f>
        <v>0</v>
      </c>
      <c r="BG225" s="237">
        <f>IF(N225="zákl. přenesená",J225,0)</f>
        <v>0</v>
      </c>
      <c r="BH225" s="237">
        <f>IF(N225="sníž. přenesená",J225,0)</f>
        <v>0</v>
      </c>
      <c r="BI225" s="237">
        <f>IF(N225="nulová",J225,0)</f>
        <v>0</v>
      </c>
      <c r="BJ225" s="128" t="s">
        <v>78</v>
      </c>
      <c r="BK225" s="237">
        <f>ROUND(I225*H225,2)</f>
        <v>0</v>
      </c>
      <c r="BL225" s="128" t="s">
        <v>203</v>
      </c>
      <c r="BM225" s="128" t="s">
        <v>2753</v>
      </c>
    </row>
    <row r="226" spans="2:51" s="250" customFormat="1" ht="13.5">
      <c r="B226" s="249"/>
      <c r="D226" s="238" t="s">
        <v>206</v>
      </c>
      <c r="F226" s="252" t="s">
        <v>2752</v>
      </c>
      <c r="H226" s="253">
        <v>6.825</v>
      </c>
      <c r="I226" s="28"/>
      <c r="L226" s="249"/>
      <c r="M226" s="254"/>
      <c r="N226" s="255"/>
      <c r="O226" s="255"/>
      <c r="P226" s="255"/>
      <c r="Q226" s="255"/>
      <c r="R226" s="255"/>
      <c r="S226" s="255"/>
      <c r="T226" s="256"/>
      <c r="AT226" s="251" t="s">
        <v>206</v>
      </c>
      <c r="AU226" s="251" t="s">
        <v>80</v>
      </c>
      <c r="AV226" s="250" t="s">
        <v>80</v>
      </c>
      <c r="AW226" s="250" t="s">
        <v>6</v>
      </c>
      <c r="AX226" s="250" t="s">
        <v>78</v>
      </c>
      <c r="AY226" s="251" t="s">
        <v>196</v>
      </c>
    </row>
    <row r="227" spans="2:65" s="140" customFormat="1" ht="38.25" customHeight="1">
      <c r="B227" s="141"/>
      <c r="C227" s="227" t="s">
        <v>347</v>
      </c>
      <c r="D227" s="227" t="s">
        <v>198</v>
      </c>
      <c r="E227" s="228" t="s">
        <v>667</v>
      </c>
      <c r="F227" s="229" t="s">
        <v>668</v>
      </c>
      <c r="G227" s="230" t="s">
        <v>304</v>
      </c>
      <c r="H227" s="231">
        <v>19.5</v>
      </c>
      <c r="I227" s="26"/>
      <c r="J227" s="232">
        <f>ROUND(I227*H227,2)</f>
        <v>0</v>
      </c>
      <c r="K227" s="229" t="s">
        <v>5</v>
      </c>
      <c r="L227" s="141"/>
      <c r="M227" s="233" t="s">
        <v>5</v>
      </c>
      <c r="N227" s="234" t="s">
        <v>42</v>
      </c>
      <c r="O227" s="142"/>
      <c r="P227" s="235">
        <f>O227*H227</f>
        <v>0</v>
      </c>
      <c r="Q227" s="235">
        <v>0</v>
      </c>
      <c r="R227" s="235">
        <f>Q227*H227</f>
        <v>0</v>
      </c>
      <c r="S227" s="235">
        <v>0</v>
      </c>
      <c r="T227" s="236">
        <f>S227*H227</f>
        <v>0</v>
      </c>
      <c r="AR227" s="128" t="s">
        <v>203</v>
      </c>
      <c r="AT227" s="128" t="s">
        <v>198</v>
      </c>
      <c r="AU227" s="128" t="s">
        <v>80</v>
      </c>
      <c r="AY227" s="128" t="s">
        <v>196</v>
      </c>
      <c r="BE227" s="237">
        <f>IF(N227="základní",J227,0)</f>
        <v>0</v>
      </c>
      <c r="BF227" s="237">
        <f>IF(N227="snížená",J227,0)</f>
        <v>0</v>
      </c>
      <c r="BG227" s="237">
        <f>IF(N227="zákl. přenesená",J227,0)</f>
        <v>0</v>
      </c>
      <c r="BH227" s="237">
        <f>IF(N227="sníž. přenesená",J227,0)</f>
        <v>0</v>
      </c>
      <c r="BI227" s="237">
        <f>IF(N227="nulová",J227,0)</f>
        <v>0</v>
      </c>
      <c r="BJ227" s="128" t="s">
        <v>78</v>
      </c>
      <c r="BK227" s="237">
        <f>ROUND(I227*H227,2)</f>
        <v>0</v>
      </c>
      <c r="BL227" s="128" t="s">
        <v>203</v>
      </c>
      <c r="BM227" s="128" t="s">
        <v>2754</v>
      </c>
    </row>
    <row r="228" spans="2:47" s="140" customFormat="1" ht="94.5">
      <c r="B228" s="141"/>
      <c r="D228" s="238" t="s">
        <v>204</v>
      </c>
      <c r="F228" s="239" t="s">
        <v>642</v>
      </c>
      <c r="I228" s="22"/>
      <c r="L228" s="141"/>
      <c r="M228" s="240"/>
      <c r="N228" s="142"/>
      <c r="O228" s="142"/>
      <c r="P228" s="142"/>
      <c r="Q228" s="142"/>
      <c r="R228" s="142"/>
      <c r="S228" s="142"/>
      <c r="T228" s="241"/>
      <c r="AT228" s="128" t="s">
        <v>204</v>
      </c>
      <c r="AU228" s="128" t="s">
        <v>80</v>
      </c>
    </row>
    <row r="229" spans="2:51" s="250" customFormat="1" ht="13.5">
      <c r="B229" s="249"/>
      <c r="D229" s="238" t="s">
        <v>206</v>
      </c>
      <c r="E229" s="251" t="s">
        <v>5</v>
      </c>
      <c r="F229" s="252" t="s">
        <v>2755</v>
      </c>
      <c r="H229" s="253">
        <v>19.5</v>
      </c>
      <c r="I229" s="28"/>
      <c r="L229" s="249"/>
      <c r="M229" s="254"/>
      <c r="N229" s="255"/>
      <c r="O229" s="255"/>
      <c r="P229" s="255"/>
      <c r="Q229" s="255"/>
      <c r="R229" s="255"/>
      <c r="S229" s="255"/>
      <c r="T229" s="256"/>
      <c r="AT229" s="251" t="s">
        <v>206</v>
      </c>
      <c r="AU229" s="251" t="s">
        <v>80</v>
      </c>
      <c r="AV229" s="250" t="s">
        <v>80</v>
      </c>
      <c r="AW229" s="250" t="s">
        <v>34</v>
      </c>
      <c r="AX229" s="250" t="s">
        <v>71</v>
      </c>
      <c r="AY229" s="251" t="s">
        <v>196</v>
      </c>
    </row>
    <row r="230" spans="2:51" s="258" customFormat="1" ht="13.5">
      <c r="B230" s="257"/>
      <c r="D230" s="238" t="s">
        <v>206</v>
      </c>
      <c r="E230" s="259" t="s">
        <v>5</v>
      </c>
      <c r="F230" s="260" t="s">
        <v>209</v>
      </c>
      <c r="H230" s="261">
        <v>19.5</v>
      </c>
      <c r="I230" s="29"/>
      <c r="L230" s="257"/>
      <c r="M230" s="262"/>
      <c r="N230" s="263"/>
      <c r="O230" s="263"/>
      <c r="P230" s="263"/>
      <c r="Q230" s="263"/>
      <c r="R230" s="263"/>
      <c r="S230" s="263"/>
      <c r="T230" s="264"/>
      <c r="AT230" s="259" t="s">
        <v>206</v>
      </c>
      <c r="AU230" s="259" t="s">
        <v>80</v>
      </c>
      <c r="AV230" s="258" t="s">
        <v>203</v>
      </c>
      <c r="AW230" s="258" t="s">
        <v>34</v>
      </c>
      <c r="AX230" s="258" t="s">
        <v>78</v>
      </c>
      <c r="AY230" s="259" t="s">
        <v>196</v>
      </c>
    </row>
    <row r="231" spans="2:65" s="140" customFormat="1" ht="16.5" customHeight="1">
      <c r="B231" s="141"/>
      <c r="C231" s="266" t="s">
        <v>416</v>
      </c>
      <c r="D231" s="266" t="s">
        <v>297</v>
      </c>
      <c r="E231" s="267" t="s">
        <v>671</v>
      </c>
      <c r="F231" s="268" t="s">
        <v>672</v>
      </c>
      <c r="G231" s="269" t="s">
        <v>304</v>
      </c>
      <c r="H231" s="270">
        <v>20.475</v>
      </c>
      <c r="I231" s="30"/>
      <c r="J231" s="271">
        <f>ROUND(I231*H231,2)</f>
        <v>0</v>
      </c>
      <c r="K231" s="268" t="s">
        <v>202</v>
      </c>
      <c r="L231" s="272"/>
      <c r="M231" s="273" t="s">
        <v>5</v>
      </c>
      <c r="N231" s="274" t="s">
        <v>42</v>
      </c>
      <c r="O231" s="142"/>
      <c r="P231" s="235">
        <f>O231*H231</f>
        <v>0</v>
      </c>
      <c r="Q231" s="235">
        <v>4E-05</v>
      </c>
      <c r="R231" s="235">
        <f>Q231*H231</f>
        <v>0.0008190000000000002</v>
      </c>
      <c r="S231" s="235">
        <v>0</v>
      </c>
      <c r="T231" s="236">
        <f>S231*H231</f>
        <v>0</v>
      </c>
      <c r="AR231" s="128" t="s">
        <v>230</v>
      </c>
      <c r="AT231" s="128" t="s">
        <v>297</v>
      </c>
      <c r="AU231" s="128" t="s">
        <v>80</v>
      </c>
      <c r="AY231" s="128" t="s">
        <v>196</v>
      </c>
      <c r="BE231" s="237">
        <f>IF(N231="základní",J231,0)</f>
        <v>0</v>
      </c>
      <c r="BF231" s="237">
        <f>IF(N231="snížená",J231,0)</f>
        <v>0</v>
      </c>
      <c r="BG231" s="237">
        <f>IF(N231="zákl. přenesená",J231,0)</f>
        <v>0</v>
      </c>
      <c r="BH231" s="237">
        <f>IF(N231="sníž. přenesená",J231,0)</f>
        <v>0</v>
      </c>
      <c r="BI231" s="237">
        <f>IF(N231="nulová",J231,0)</f>
        <v>0</v>
      </c>
      <c r="BJ231" s="128" t="s">
        <v>78</v>
      </c>
      <c r="BK231" s="237">
        <f>ROUND(I231*H231,2)</f>
        <v>0</v>
      </c>
      <c r="BL231" s="128" t="s">
        <v>203</v>
      </c>
      <c r="BM231" s="128" t="s">
        <v>2756</v>
      </c>
    </row>
    <row r="232" spans="2:51" s="250" customFormat="1" ht="13.5">
      <c r="B232" s="249"/>
      <c r="D232" s="238" t="s">
        <v>206</v>
      </c>
      <c r="F232" s="252" t="s">
        <v>2757</v>
      </c>
      <c r="H232" s="253">
        <v>20.475</v>
      </c>
      <c r="I232" s="28"/>
      <c r="L232" s="249"/>
      <c r="M232" s="254"/>
      <c r="N232" s="255"/>
      <c r="O232" s="255"/>
      <c r="P232" s="255"/>
      <c r="Q232" s="255"/>
      <c r="R232" s="255"/>
      <c r="S232" s="255"/>
      <c r="T232" s="256"/>
      <c r="AT232" s="251" t="s">
        <v>206</v>
      </c>
      <c r="AU232" s="251" t="s">
        <v>80</v>
      </c>
      <c r="AV232" s="250" t="s">
        <v>80</v>
      </c>
      <c r="AW232" s="250" t="s">
        <v>6</v>
      </c>
      <c r="AX232" s="250" t="s">
        <v>78</v>
      </c>
      <c r="AY232" s="251" t="s">
        <v>196</v>
      </c>
    </row>
    <row r="233" spans="2:65" s="140" customFormat="1" ht="25.5" customHeight="1">
      <c r="B233" s="141"/>
      <c r="C233" s="227" t="s">
        <v>350</v>
      </c>
      <c r="D233" s="227" t="s">
        <v>198</v>
      </c>
      <c r="E233" s="228" t="s">
        <v>606</v>
      </c>
      <c r="F233" s="229" t="s">
        <v>607</v>
      </c>
      <c r="G233" s="230" t="s">
        <v>330</v>
      </c>
      <c r="H233" s="231">
        <v>8.45</v>
      </c>
      <c r="I233" s="26"/>
      <c r="J233" s="232">
        <f>ROUND(I233*H233,2)</f>
        <v>0</v>
      </c>
      <c r="K233" s="229" t="s">
        <v>202</v>
      </c>
      <c r="L233" s="141"/>
      <c r="M233" s="233" t="s">
        <v>5</v>
      </c>
      <c r="N233" s="234" t="s">
        <v>42</v>
      </c>
      <c r="O233" s="142"/>
      <c r="P233" s="235">
        <f>O233*H233</f>
        <v>0</v>
      </c>
      <c r="Q233" s="235">
        <v>0</v>
      </c>
      <c r="R233" s="235">
        <f>Q233*H233</f>
        <v>0</v>
      </c>
      <c r="S233" s="235">
        <v>0</v>
      </c>
      <c r="T233" s="236">
        <f>S233*H233</f>
        <v>0</v>
      </c>
      <c r="AR233" s="128" t="s">
        <v>203</v>
      </c>
      <c r="AT233" s="128" t="s">
        <v>198</v>
      </c>
      <c r="AU233" s="128" t="s">
        <v>80</v>
      </c>
      <c r="AY233" s="128" t="s">
        <v>196</v>
      </c>
      <c r="BE233" s="237">
        <f>IF(N233="základní",J233,0)</f>
        <v>0</v>
      </c>
      <c r="BF233" s="237">
        <f>IF(N233="snížená",J233,0)</f>
        <v>0</v>
      </c>
      <c r="BG233" s="237">
        <f>IF(N233="zákl. přenesená",J233,0)</f>
        <v>0</v>
      </c>
      <c r="BH233" s="237">
        <f>IF(N233="sníž. přenesená",J233,0)</f>
        <v>0</v>
      </c>
      <c r="BI233" s="237">
        <f>IF(N233="nulová",J233,0)</f>
        <v>0</v>
      </c>
      <c r="BJ233" s="128" t="s">
        <v>78</v>
      </c>
      <c r="BK233" s="237">
        <f>ROUND(I233*H233,2)</f>
        <v>0</v>
      </c>
      <c r="BL233" s="128" t="s">
        <v>203</v>
      </c>
      <c r="BM233" s="128" t="s">
        <v>412</v>
      </c>
    </row>
    <row r="234" spans="2:47" s="140" customFormat="1" ht="54">
      <c r="B234" s="141"/>
      <c r="D234" s="238" t="s">
        <v>204</v>
      </c>
      <c r="F234" s="239" t="s">
        <v>609</v>
      </c>
      <c r="I234" s="22"/>
      <c r="L234" s="141"/>
      <c r="M234" s="240"/>
      <c r="N234" s="142"/>
      <c r="O234" s="142"/>
      <c r="P234" s="142"/>
      <c r="Q234" s="142"/>
      <c r="R234" s="142"/>
      <c r="S234" s="142"/>
      <c r="T234" s="241"/>
      <c r="AT234" s="128" t="s">
        <v>204</v>
      </c>
      <c r="AU234" s="128" t="s">
        <v>80</v>
      </c>
    </row>
    <row r="235" spans="2:65" s="140" customFormat="1" ht="25.5" customHeight="1">
      <c r="B235" s="141"/>
      <c r="C235" s="227" t="s">
        <v>423</v>
      </c>
      <c r="D235" s="227" t="s">
        <v>198</v>
      </c>
      <c r="E235" s="228" t="s">
        <v>701</v>
      </c>
      <c r="F235" s="229" t="s">
        <v>702</v>
      </c>
      <c r="G235" s="230" t="s">
        <v>330</v>
      </c>
      <c r="H235" s="231">
        <v>86.67</v>
      </c>
      <c r="I235" s="26"/>
      <c r="J235" s="232">
        <f>ROUND(I235*H235,2)</f>
        <v>0</v>
      </c>
      <c r="K235" s="229" t="s">
        <v>202</v>
      </c>
      <c r="L235" s="141"/>
      <c r="M235" s="233" t="s">
        <v>5</v>
      </c>
      <c r="N235" s="234" t="s">
        <v>42</v>
      </c>
      <c r="O235" s="142"/>
      <c r="P235" s="235">
        <f>O235*H235</f>
        <v>0</v>
      </c>
      <c r="Q235" s="235">
        <v>0.00938</v>
      </c>
      <c r="R235" s="235">
        <f>Q235*H235</f>
        <v>0.8129645999999999</v>
      </c>
      <c r="S235" s="235">
        <v>0</v>
      </c>
      <c r="T235" s="236">
        <f>S235*H235</f>
        <v>0</v>
      </c>
      <c r="AR235" s="128" t="s">
        <v>203</v>
      </c>
      <c r="AT235" s="128" t="s">
        <v>198</v>
      </c>
      <c r="AU235" s="128" t="s">
        <v>80</v>
      </c>
      <c r="AY235" s="128" t="s">
        <v>196</v>
      </c>
      <c r="BE235" s="237">
        <f>IF(N235="základní",J235,0)</f>
        <v>0</v>
      </c>
      <c r="BF235" s="237">
        <f>IF(N235="snížená",J235,0)</f>
        <v>0</v>
      </c>
      <c r="BG235" s="237">
        <f>IF(N235="zákl. přenesená",J235,0)</f>
        <v>0</v>
      </c>
      <c r="BH235" s="237">
        <f>IF(N235="sníž. přenesená",J235,0)</f>
        <v>0</v>
      </c>
      <c r="BI235" s="237">
        <f>IF(N235="nulová",J235,0)</f>
        <v>0</v>
      </c>
      <c r="BJ235" s="128" t="s">
        <v>78</v>
      </c>
      <c r="BK235" s="237">
        <f>ROUND(I235*H235,2)</f>
        <v>0</v>
      </c>
      <c r="BL235" s="128" t="s">
        <v>203</v>
      </c>
      <c r="BM235" s="128" t="s">
        <v>2758</v>
      </c>
    </row>
    <row r="236" spans="2:47" s="140" customFormat="1" ht="283.5">
      <c r="B236" s="141"/>
      <c r="D236" s="238" t="s">
        <v>204</v>
      </c>
      <c r="F236" s="239" t="s">
        <v>689</v>
      </c>
      <c r="I236" s="22"/>
      <c r="L236" s="141"/>
      <c r="M236" s="240"/>
      <c r="N236" s="142"/>
      <c r="O236" s="142"/>
      <c r="P236" s="142"/>
      <c r="Q236" s="142"/>
      <c r="R236" s="142"/>
      <c r="S236" s="142"/>
      <c r="T236" s="241"/>
      <c r="AT236" s="128" t="s">
        <v>204</v>
      </c>
      <c r="AU236" s="128" t="s">
        <v>80</v>
      </c>
    </row>
    <row r="237" spans="2:65" s="140" customFormat="1" ht="25.5" customHeight="1">
      <c r="B237" s="141"/>
      <c r="C237" s="266" t="s">
        <v>356</v>
      </c>
      <c r="D237" s="266" t="s">
        <v>297</v>
      </c>
      <c r="E237" s="267" t="s">
        <v>704</v>
      </c>
      <c r="F237" s="268" t="s">
        <v>705</v>
      </c>
      <c r="G237" s="269" t="s">
        <v>330</v>
      </c>
      <c r="H237" s="270">
        <v>88.403</v>
      </c>
      <c r="I237" s="30"/>
      <c r="J237" s="271">
        <f>ROUND(I237*H237,2)</f>
        <v>0</v>
      </c>
      <c r="K237" s="268" t="s">
        <v>202</v>
      </c>
      <c r="L237" s="272"/>
      <c r="M237" s="273" t="s">
        <v>5</v>
      </c>
      <c r="N237" s="274" t="s">
        <v>42</v>
      </c>
      <c r="O237" s="142"/>
      <c r="P237" s="235">
        <f>O237*H237</f>
        <v>0</v>
      </c>
      <c r="Q237" s="235">
        <v>0.0135</v>
      </c>
      <c r="R237" s="235">
        <f>Q237*H237</f>
        <v>1.1934405000000001</v>
      </c>
      <c r="S237" s="235">
        <v>0</v>
      </c>
      <c r="T237" s="236">
        <f>S237*H237</f>
        <v>0</v>
      </c>
      <c r="AR237" s="128" t="s">
        <v>230</v>
      </c>
      <c r="AT237" s="128" t="s">
        <v>297</v>
      </c>
      <c r="AU237" s="128" t="s">
        <v>80</v>
      </c>
      <c r="AY237" s="128" t="s">
        <v>196</v>
      </c>
      <c r="BE237" s="237">
        <f>IF(N237="základní",J237,0)</f>
        <v>0</v>
      </c>
      <c r="BF237" s="237">
        <f>IF(N237="snížená",J237,0)</f>
        <v>0</v>
      </c>
      <c r="BG237" s="237">
        <f>IF(N237="zákl. přenesená",J237,0)</f>
        <v>0</v>
      </c>
      <c r="BH237" s="237">
        <f>IF(N237="sníž. přenesená",J237,0)</f>
        <v>0</v>
      </c>
      <c r="BI237" s="237">
        <f>IF(N237="nulová",J237,0)</f>
        <v>0</v>
      </c>
      <c r="BJ237" s="128" t="s">
        <v>78</v>
      </c>
      <c r="BK237" s="237">
        <f>ROUND(I237*H237,2)</f>
        <v>0</v>
      </c>
      <c r="BL237" s="128" t="s">
        <v>203</v>
      </c>
      <c r="BM237" s="128" t="s">
        <v>2759</v>
      </c>
    </row>
    <row r="238" spans="2:51" s="250" customFormat="1" ht="13.5">
      <c r="B238" s="249"/>
      <c r="D238" s="238" t="s">
        <v>206</v>
      </c>
      <c r="F238" s="252" t="s">
        <v>2760</v>
      </c>
      <c r="H238" s="253">
        <v>88.403</v>
      </c>
      <c r="I238" s="28"/>
      <c r="L238" s="249"/>
      <c r="M238" s="254"/>
      <c r="N238" s="255"/>
      <c r="O238" s="255"/>
      <c r="P238" s="255"/>
      <c r="Q238" s="255"/>
      <c r="R238" s="255"/>
      <c r="S238" s="255"/>
      <c r="T238" s="256"/>
      <c r="AT238" s="251" t="s">
        <v>206</v>
      </c>
      <c r="AU238" s="251" t="s">
        <v>80</v>
      </c>
      <c r="AV238" s="250" t="s">
        <v>80</v>
      </c>
      <c r="AW238" s="250" t="s">
        <v>6</v>
      </c>
      <c r="AX238" s="250" t="s">
        <v>78</v>
      </c>
      <c r="AY238" s="251" t="s">
        <v>196</v>
      </c>
    </row>
    <row r="239" spans="2:65" s="140" customFormat="1" ht="25.5" customHeight="1">
      <c r="B239" s="141"/>
      <c r="C239" s="227" t="s">
        <v>431</v>
      </c>
      <c r="D239" s="227" t="s">
        <v>198</v>
      </c>
      <c r="E239" s="228" t="s">
        <v>709</v>
      </c>
      <c r="F239" s="229" t="s">
        <v>710</v>
      </c>
      <c r="G239" s="230" t="s">
        <v>330</v>
      </c>
      <c r="H239" s="231">
        <v>86.67</v>
      </c>
      <c r="I239" s="26"/>
      <c r="J239" s="232">
        <f>ROUND(I239*H239,2)</f>
        <v>0</v>
      </c>
      <c r="K239" s="229" t="s">
        <v>202</v>
      </c>
      <c r="L239" s="141"/>
      <c r="M239" s="233" t="s">
        <v>5</v>
      </c>
      <c r="N239" s="234" t="s">
        <v>42</v>
      </c>
      <c r="O239" s="142"/>
      <c r="P239" s="235">
        <f>O239*H239</f>
        <v>0</v>
      </c>
      <c r="Q239" s="235">
        <v>0.00288</v>
      </c>
      <c r="R239" s="235">
        <f>Q239*H239</f>
        <v>0.24960960000000001</v>
      </c>
      <c r="S239" s="235">
        <v>0</v>
      </c>
      <c r="T239" s="236">
        <f>S239*H239</f>
        <v>0</v>
      </c>
      <c r="AR239" s="128" t="s">
        <v>203</v>
      </c>
      <c r="AT239" s="128" t="s">
        <v>198</v>
      </c>
      <c r="AU239" s="128" t="s">
        <v>80</v>
      </c>
      <c r="AY239" s="128" t="s">
        <v>196</v>
      </c>
      <c r="BE239" s="237">
        <f>IF(N239="základní",J239,0)</f>
        <v>0</v>
      </c>
      <c r="BF239" s="237">
        <f>IF(N239="snížená",J239,0)</f>
        <v>0</v>
      </c>
      <c r="BG239" s="237">
        <f>IF(N239="zákl. přenesená",J239,0)</f>
        <v>0</v>
      </c>
      <c r="BH239" s="237">
        <f>IF(N239="sníž. přenesená",J239,0)</f>
        <v>0</v>
      </c>
      <c r="BI239" s="237">
        <f>IF(N239="nulová",J239,0)</f>
        <v>0</v>
      </c>
      <c r="BJ239" s="128" t="s">
        <v>78</v>
      </c>
      <c r="BK239" s="237">
        <f>ROUND(I239*H239,2)</f>
        <v>0</v>
      </c>
      <c r="BL239" s="128" t="s">
        <v>203</v>
      </c>
      <c r="BM239" s="128" t="s">
        <v>2761</v>
      </c>
    </row>
    <row r="240" spans="2:65" s="140" customFormat="1" ht="25.5" customHeight="1">
      <c r="B240" s="141"/>
      <c r="C240" s="227" t="s">
        <v>362</v>
      </c>
      <c r="D240" s="227" t="s">
        <v>198</v>
      </c>
      <c r="E240" s="228" t="s">
        <v>735</v>
      </c>
      <c r="F240" s="229" t="s">
        <v>736</v>
      </c>
      <c r="G240" s="230" t="s">
        <v>330</v>
      </c>
      <c r="H240" s="231">
        <v>7.75</v>
      </c>
      <c r="I240" s="26"/>
      <c r="J240" s="232">
        <f>ROUND(I240*H240,2)</f>
        <v>0</v>
      </c>
      <c r="K240" s="229" t="s">
        <v>202</v>
      </c>
      <c r="L240" s="141"/>
      <c r="M240" s="233" t="s">
        <v>5</v>
      </c>
      <c r="N240" s="234" t="s">
        <v>42</v>
      </c>
      <c r="O240" s="142"/>
      <c r="P240" s="235">
        <f>O240*H240</f>
        <v>0</v>
      </c>
      <c r="Q240" s="235">
        <v>0.00947</v>
      </c>
      <c r="R240" s="235">
        <f>Q240*H240</f>
        <v>0.0733925</v>
      </c>
      <c r="S240" s="235">
        <v>0</v>
      </c>
      <c r="T240" s="236">
        <f>S240*H240</f>
        <v>0</v>
      </c>
      <c r="AR240" s="128" t="s">
        <v>203</v>
      </c>
      <c r="AT240" s="128" t="s">
        <v>198</v>
      </c>
      <c r="AU240" s="128" t="s">
        <v>80</v>
      </c>
      <c r="AY240" s="128" t="s">
        <v>196</v>
      </c>
      <c r="BE240" s="237">
        <f>IF(N240="základní",J240,0)</f>
        <v>0</v>
      </c>
      <c r="BF240" s="237">
        <f>IF(N240="snížená",J240,0)</f>
        <v>0</v>
      </c>
      <c r="BG240" s="237">
        <f>IF(N240="zákl. přenesená",J240,0)</f>
        <v>0</v>
      </c>
      <c r="BH240" s="237">
        <f>IF(N240="sníž. přenesená",J240,0)</f>
        <v>0</v>
      </c>
      <c r="BI240" s="237">
        <f>IF(N240="nulová",J240,0)</f>
        <v>0</v>
      </c>
      <c r="BJ240" s="128" t="s">
        <v>78</v>
      </c>
      <c r="BK240" s="237">
        <f>ROUND(I240*H240,2)</f>
        <v>0</v>
      </c>
      <c r="BL240" s="128" t="s">
        <v>203</v>
      </c>
      <c r="BM240" s="128" t="s">
        <v>2762</v>
      </c>
    </row>
    <row r="241" spans="2:47" s="140" customFormat="1" ht="283.5">
      <c r="B241" s="141"/>
      <c r="D241" s="238" t="s">
        <v>204</v>
      </c>
      <c r="F241" s="239" t="s">
        <v>689</v>
      </c>
      <c r="I241" s="22"/>
      <c r="L241" s="141"/>
      <c r="M241" s="240"/>
      <c r="N241" s="142"/>
      <c r="O241" s="142"/>
      <c r="P241" s="142"/>
      <c r="Q241" s="142"/>
      <c r="R241" s="142"/>
      <c r="S241" s="142"/>
      <c r="T241" s="241"/>
      <c r="AT241" s="128" t="s">
        <v>204</v>
      </c>
      <c r="AU241" s="128" t="s">
        <v>80</v>
      </c>
    </row>
    <row r="242" spans="2:65" s="140" customFormat="1" ht="25.5" customHeight="1">
      <c r="B242" s="141"/>
      <c r="C242" s="266" t="s">
        <v>441</v>
      </c>
      <c r="D242" s="266" t="s">
        <v>297</v>
      </c>
      <c r="E242" s="267" t="s">
        <v>704</v>
      </c>
      <c r="F242" s="268" t="s">
        <v>705</v>
      </c>
      <c r="G242" s="269" t="s">
        <v>330</v>
      </c>
      <c r="H242" s="270">
        <v>7.905</v>
      </c>
      <c r="I242" s="30"/>
      <c r="J242" s="271">
        <f>ROUND(I242*H242,2)</f>
        <v>0</v>
      </c>
      <c r="K242" s="268" t="s">
        <v>202</v>
      </c>
      <c r="L242" s="272"/>
      <c r="M242" s="273" t="s">
        <v>5</v>
      </c>
      <c r="N242" s="274" t="s">
        <v>42</v>
      </c>
      <c r="O242" s="142"/>
      <c r="P242" s="235">
        <f>O242*H242</f>
        <v>0</v>
      </c>
      <c r="Q242" s="235">
        <v>0.0135</v>
      </c>
      <c r="R242" s="235">
        <f>Q242*H242</f>
        <v>0.1067175</v>
      </c>
      <c r="S242" s="235">
        <v>0</v>
      </c>
      <c r="T242" s="236">
        <f>S242*H242</f>
        <v>0</v>
      </c>
      <c r="AR242" s="128" t="s">
        <v>230</v>
      </c>
      <c r="AT242" s="128" t="s">
        <v>297</v>
      </c>
      <c r="AU242" s="128" t="s">
        <v>80</v>
      </c>
      <c r="AY242" s="128" t="s">
        <v>196</v>
      </c>
      <c r="BE242" s="237">
        <f>IF(N242="základní",J242,0)</f>
        <v>0</v>
      </c>
      <c r="BF242" s="237">
        <f>IF(N242="snížená",J242,0)</f>
        <v>0</v>
      </c>
      <c r="BG242" s="237">
        <f>IF(N242="zákl. přenesená",J242,0)</f>
        <v>0</v>
      </c>
      <c r="BH242" s="237">
        <f>IF(N242="sníž. přenesená",J242,0)</f>
        <v>0</v>
      </c>
      <c r="BI242" s="237">
        <f>IF(N242="nulová",J242,0)</f>
        <v>0</v>
      </c>
      <c r="BJ242" s="128" t="s">
        <v>78</v>
      </c>
      <c r="BK242" s="237">
        <f>ROUND(I242*H242,2)</f>
        <v>0</v>
      </c>
      <c r="BL242" s="128" t="s">
        <v>203</v>
      </c>
      <c r="BM242" s="128" t="s">
        <v>2763</v>
      </c>
    </row>
    <row r="243" spans="2:51" s="250" customFormat="1" ht="13.5">
      <c r="B243" s="249"/>
      <c r="D243" s="238" t="s">
        <v>206</v>
      </c>
      <c r="F243" s="252" t="s">
        <v>2764</v>
      </c>
      <c r="H243" s="253">
        <v>7.905</v>
      </c>
      <c r="I243" s="28"/>
      <c r="L243" s="249"/>
      <c r="M243" s="254"/>
      <c r="N243" s="255"/>
      <c r="O243" s="255"/>
      <c r="P243" s="255"/>
      <c r="Q243" s="255"/>
      <c r="R243" s="255"/>
      <c r="S243" s="255"/>
      <c r="T243" s="256"/>
      <c r="AT243" s="251" t="s">
        <v>206</v>
      </c>
      <c r="AU243" s="251" t="s">
        <v>80</v>
      </c>
      <c r="AV243" s="250" t="s">
        <v>80</v>
      </c>
      <c r="AW243" s="250" t="s">
        <v>6</v>
      </c>
      <c r="AX243" s="250" t="s">
        <v>78</v>
      </c>
      <c r="AY243" s="251" t="s">
        <v>196</v>
      </c>
    </row>
    <row r="244" spans="2:65" s="140" customFormat="1" ht="25.5" customHeight="1">
      <c r="B244" s="141"/>
      <c r="C244" s="227" t="s">
        <v>367</v>
      </c>
      <c r="D244" s="227" t="s">
        <v>198</v>
      </c>
      <c r="E244" s="228" t="s">
        <v>741</v>
      </c>
      <c r="F244" s="229" t="s">
        <v>742</v>
      </c>
      <c r="G244" s="230" t="s">
        <v>330</v>
      </c>
      <c r="H244" s="231">
        <v>7.75</v>
      </c>
      <c r="I244" s="26"/>
      <c r="J244" s="232">
        <f>ROUND(I244*H244,2)</f>
        <v>0</v>
      </c>
      <c r="K244" s="229" t="s">
        <v>202</v>
      </c>
      <c r="L244" s="141"/>
      <c r="M244" s="233" t="s">
        <v>5</v>
      </c>
      <c r="N244" s="234" t="s">
        <v>42</v>
      </c>
      <c r="O244" s="142"/>
      <c r="P244" s="235">
        <f>O244*H244</f>
        <v>0</v>
      </c>
      <c r="Q244" s="235">
        <v>0.00348</v>
      </c>
      <c r="R244" s="235">
        <f>Q244*H244</f>
        <v>0.02697</v>
      </c>
      <c r="S244" s="235">
        <v>0</v>
      </c>
      <c r="T244" s="236">
        <f>S244*H244</f>
        <v>0</v>
      </c>
      <c r="AR244" s="128" t="s">
        <v>203</v>
      </c>
      <c r="AT244" s="128" t="s">
        <v>198</v>
      </c>
      <c r="AU244" s="128" t="s">
        <v>80</v>
      </c>
      <c r="AY244" s="128" t="s">
        <v>196</v>
      </c>
      <c r="BE244" s="237">
        <f>IF(N244="základní",J244,0)</f>
        <v>0</v>
      </c>
      <c r="BF244" s="237">
        <f>IF(N244="snížená",J244,0)</f>
        <v>0</v>
      </c>
      <c r="BG244" s="237">
        <f>IF(N244="zákl. přenesená",J244,0)</f>
        <v>0</v>
      </c>
      <c r="BH244" s="237">
        <f>IF(N244="sníž. přenesená",J244,0)</f>
        <v>0</v>
      </c>
      <c r="BI244" s="237">
        <f>IF(N244="nulová",J244,0)</f>
        <v>0</v>
      </c>
      <c r="BJ244" s="128" t="s">
        <v>78</v>
      </c>
      <c r="BK244" s="237">
        <f>ROUND(I244*H244,2)</f>
        <v>0</v>
      </c>
      <c r="BL244" s="128" t="s">
        <v>203</v>
      </c>
      <c r="BM244" s="128" t="s">
        <v>2765</v>
      </c>
    </row>
    <row r="245" spans="2:65" s="140" customFormat="1" ht="25.5" customHeight="1">
      <c r="B245" s="141"/>
      <c r="C245" s="227" t="s">
        <v>452</v>
      </c>
      <c r="D245" s="227" t="s">
        <v>198</v>
      </c>
      <c r="E245" s="228" t="s">
        <v>723</v>
      </c>
      <c r="F245" s="229" t="s">
        <v>724</v>
      </c>
      <c r="G245" s="230" t="s">
        <v>330</v>
      </c>
      <c r="H245" s="231">
        <v>94.42</v>
      </c>
      <c r="I245" s="26"/>
      <c r="J245" s="232">
        <f>ROUND(I245*H245,2)</f>
        <v>0</v>
      </c>
      <c r="K245" s="229" t="s">
        <v>202</v>
      </c>
      <c r="L245" s="141"/>
      <c r="M245" s="233" t="s">
        <v>5</v>
      </c>
      <c r="N245" s="234" t="s">
        <v>42</v>
      </c>
      <c r="O245" s="142"/>
      <c r="P245" s="235">
        <f>O245*H245</f>
        <v>0</v>
      </c>
      <c r="Q245" s="235">
        <v>0</v>
      </c>
      <c r="R245" s="235">
        <f>Q245*H245</f>
        <v>0</v>
      </c>
      <c r="S245" s="235">
        <v>0</v>
      </c>
      <c r="T245" s="236">
        <f>S245*H245</f>
        <v>0</v>
      </c>
      <c r="AR245" s="128" t="s">
        <v>203</v>
      </c>
      <c r="AT245" s="128" t="s">
        <v>198</v>
      </c>
      <c r="AU245" s="128" t="s">
        <v>80</v>
      </c>
      <c r="AY245" s="128" t="s">
        <v>196</v>
      </c>
      <c r="BE245" s="237">
        <f>IF(N245="základní",J245,0)</f>
        <v>0</v>
      </c>
      <c r="BF245" s="237">
        <f>IF(N245="snížená",J245,0)</f>
        <v>0</v>
      </c>
      <c r="BG245" s="237">
        <f>IF(N245="zákl. přenesená",J245,0)</f>
        <v>0</v>
      </c>
      <c r="BH245" s="237">
        <f>IF(N245="sníž. přenesená",J245,0)</f>
        <v>0</v>
      </c>
      <c r="BI245" s="237">
        <f>IF(N245="nulová",J245,0)</f>
        <v>0</v>
      </c>
      <c r="BJ245" s="128" t="s">
        <v>78</v>
      </c>
      <c r="BK245" s="237">
        <f>ROUND(I245*H245,2)</f>
        <v>0</v>
      </c>
      <c r="BL245" s="128" t="s">
        <v>203</v>
      </c>
      <c r="BM245" s="128" t="s">
        <v>2766</v>
      </c>
    </row>
    <row r="246" spans="2:63" s="215" customFormat="1" ht="29.85" customHeight="1">
      <c r="B246" s="214"/>
      <c r="D246" s="216" t="s">
        <v>70</v>
      </c>
      <c r="E246" s="225" t="s">
        <v>477</v>
      </c>
      <c r="F246" s="225" t="s">
        <v>744</v>
      </c>
      <c r="I246" s="25"/>
      <c r="J246" s="226">
        <f>BK246</f>
        <v>0</v>
      </c>
      <c r="L246" s="214"/>
      <c r="M246" s="219"/>
      <c r="N246" s="220"/>
      <c r="O246" s="220"/>
      <c r="P246" s="221">
        <f>SUM(P247:P252)</f>
        <v>0</v>
      </c>
      <c r="Q246" s="220"/>
      <c r="R246" s="221">
        <f>SUM(R247:R252)</f>
        <v>12.064675839999998</v>
      </c>
      <c r="S246" s="220"/>
      <c r="T246" s="222">
        <f>SUM(T247:T252)</f>
        <v>0</v>
      </c>
      <c r="AR246" s="216" t="s">
        <v>78</v>
      </c>
      <c r="AT246" s="223" t="s">
        <v>70</v>
      </c>
      <c r="AU246" s="223" t="s">
        <v>78</v>
      </c>
      <c r="AY246" s="216" t="s">
        <v>196</v>
      </c>
      <c r="BK246" s="224">
        <f>SUM(BK247:BK252)</f>
        <v>0</v>
      </c>
    </row>
    <row r="247" spans="2:65" s="140" customFormat="1" ht="25.5" customHeight="1">
      <c r="B247" s="141"/>
      <c r="C247" s="227" t="s">
        <v>371</v>
      </c>
      <c r="D247" s="227" t="s">
        <v>198</v>
      </c>
      <c r="E247" s="228" t="s">
        <v>746</v>
      </c>
      <c r="F247" s="229" t="s">
        <v>747</v>
      </c>
      <c r="G247" s="230" t="s">
        <v>201</v>
      </c>
      <c r="H247" s="231">
        <v>4.606</v>
      </c>
      <c r="I247" s="26"/>
      <c r="J247" s="232">
        <f>ROUND(I247*H247,2)</f>
        <v>0</v>
      </c>
      <c r="K247" s="229" t="s">
        <v>202</v>
      </c>
      <c r="L247" s="141"/>
      <c r="M247" s="233" t="s">
        <v>5</v>
      </c>
      <c r="N247" s="234" t="s">
        <v>42</v>
      </c>
      <c r="O247" s="142"/>
      <c r="P247" s="235">
        <f>O247*H247</f>
        <v>0</v>
      </c>
      <c r="Q247" s="235">
        <v>2.25634</v>
      </c>
      <c r="R247" s="235">
        <f>Q247*H247</f>
        <v>10.392702039999998</v>
      </c>
      <c r="S247" s="235">
        <v>0</v>
      </c>
      <c r="T247" s="236">
        <f>S247*H247</f>
        <v>0</v>
      </c>
      <c r="AR247" s="128" t="s">
        <v>203</v>
      </c>
      <c r="AT247" s="128" t="s">
        <v>198</v>
      </c>
      <c r="AU247" s="128" t="s">
        <v>80</v>
      </c>
      <c r="AY247" s="128" t="s">
        <v>196</v>
      </c>
      <c r="BE247" s="237">
        <f>IF(N247="základní",J247,0)</f>
        <v>0</v>
      </c>
      <c r="BF247" s="237">
        <f>IF(N247="snížená",J247,0)</f>
        <v>0</v>
      </c>
      <c r="BG247" s="237">
        <f>IF(N247="zákl. přenesená",J247,0)</f>
        <v>0</v>
      </c>
      <c r="BH247" s="237">
        <f>IF(N247="sníž. přenesená",J247,0)</f>
        <v>0</v>
      </c>
      <c r="BI247" s="237">
        <f>IF(N247="nulová",J247,0)</f>
        <v>0</v>
      </c>
      <c r="BJ247" s="128" t="s">
        <v>78</v>
      </c>
      <c r="BK247" s="237">
        <f>ROUND(I247*H247,2)</f>
        <v>0</v>
      </c>
      <c r="BL247" s="128" t="s">
        <v>203</v>
      </c>
      <c r="BM247" s="128" t="s">
        <v>429</v>
      </c>
    </row>
    <row r="248" spans="2:47" s="140" customFormat="1" ht="229.5">
      <c r="B248" s="141"/>
      <c r="D248" s="238" t="s">
        <v>204</v>
      </c>
      <c r="F248" s="239" t="s">
        <v>749</v>
      </c>
      <c r="I248" s="22"/>
      <c r="L248" s="141"/>
      <c r="M248" s="240"/>
      <c r="N248" s="142"/>
      <c r="O248" s="142"/>
      <c r="P248" s="142"/>
      <c r="Q248" s="142"/>
      <c r="R248" s="142"/>
      <c r="S248" s="142"/>
      <c r="T248" s="241"/>
      <c r="AT248" s="128" t="s">
        <v>204</v>
      </c>
      <c r="AU248" s="128" t="s">
        <v>80</v>
      </c>
    </row>
    <row r="249" spans="2:65" s="140" customFormat="1" ht="25.5" customHeight="1">
      <c r="B249" s="141"/>
      <c r="C249" s="227" t="s">
        <v>463</v>
      </c>
      <c r="D249" s="227" t="s">
        <v>198</v>
      </c>
      <c r="E249" s="228" t="s">
        <v>777</v>
      </c>
      <c r="F249" s="229" t="s">
        <v>778</v>
      </c>
      <c r="G249" s="230" t="s">
        <v>330</v>
      </c>
      <c r="H249" s="231">
        <v>13.398</v>
      </c>
      <c r="I249" s="26"/>
      <c r="J249" s="232">
        <f>ROUND(I249*H249,2)</f>
        <v>0</v>
      </c>
      <c r="K249" s="229" t="s">
        <v>202</v>
      </c>
      <c r="L249" s="141"/>
      <c r="M249" s="233" t="s">
        <v>5</v>
      </c>
      <c r="N249" s="234" t="s">
        <v>42</v>
      </c>
      <c r="O249" s="142"/>
      <c r="P249" s="235">
        <f>O249*H249</f>
        <v>0</v>
      </c>
      <c r="Q249" s="235">
        <v>0.1231</v>
      </c>
      <c r="R249" s="235">
        <f>Q249*H249</f>
        <v>1.6492938</v>
      </c>
      <c r="S249" s="235">
        <v>0</v>
      </c>
      <c r="T249" s="236">
        <f>S249*H249</f>
        <v>0</v>
      </c>
      <c r="AR249" s="128" t="s">
        <v>203</v>
      </c>
      <c r="AT249" s="128" t="s">
        <v>198</v>
      </c>
      <c r="AU249" s="128" t="s">
        <v>80</v>
      </c>
      <c r="AY249" s="128" t="s">
        <v>196</v>
      </c>
      <c r="BE249" s="237">
        <f>IF(N249="základní",J249,0)</f>
        <v>0</v>
      </c>
      <c r="BF249" s="237">
        <f>IF(N249="snížená",J249,0)</f>
        <v>0</v>
      </c>
      <c r="BG249" s="237">
        <f>IF(N249="zákl. přenesená",J249,0)</f>
        <v>0</v>
      </c>
      <c r="BH249" s="237">
        <f>IF(N249="sníž. přenesená",J249,0)</f>
        <v>0</v>
      </c>
      <c r="BI249" s="237">
        <f>IF(N249="nulová",J249,0)</f>
        <v>0</v>
      </c>
      <c r="BJ249" s="128" t="s">
        <v>78</v>
      </c>
      <c r="BK249" s="237">
        <f>ROUND(I249*H249,2)</f>
        <v>0</v>
      </c>
      <c r="BL249" s="128" t="s">
        <v>203</v>
      </c>
      <c r="BM249" s="128" t="s">
        <v>440</v>
      </c>
    </row>
    <row r="250" spans="2:47" s="140" customFormat="1" ht="81">
      <c r="B250" s="141"/>
      <c r="D250" s="238" t="s">
        <v>204</v>
      </c>
      <c r="F250" s="239" t="s">
        <v>780</v>
      </c>
      <c r="I250" s="22"/>
      <c r="L250" s="141"/>
      <c r="M250" s="240"/>
      <c r="N250" s="142"/>
      <c r="O250" s="142"/>
      <c r="P250" s="142"/>
      <c r="Q250" s="142"/>
      <c r="R250" s="142"/>
      <c r="S250" s="142"/>
      <c r="T250" s="241"/>
      <c r="AT250" s="128" t="s">
        <v>204</v>
      </c>
      <c r="AU250" s="128" t="s">
        <v>80</v>
      </c>
    </row>
    <row r="251" spans="2:65" s="140" customFormat="1" ht="25.5" customHeight="1">
      <c r="B251" s="141"/>
      <c r="C251" s="227" t="s">
        <v>375</v>
      </c>
      <c r="D251" s="227" t="s">
        <v>198</v>
      </c>
      <c r="E251" s="228" t="s">
        <v>797</v>
      </c>
      <c r="F251" s="229" t="s">
        <v>798</v>
      </c>
      <c r="G251" s="230" t="s">
        <v>330</v>
      </c>
      <c r="H251" s="231">
        <v>0.36</v>
      </c>
      <c r="I251" s="26"/>
      <c r="J251" s="232">
        <f>ROUND(I251*H251,2)</f>
        <v>0</v>
      </c>
      <c r="K251" s="229" t="s">
        <v>202</v>
      </c>
      <c r="L251" s="141"/>
      <c r="M251" s="233" t="s">
        <v>5</v>
      </c>
      <c r="N251" s="234" t="s">
        <v>42</v>
      </c>
      <c r="O251" s="142"/>
      <c r="P251" s="235">
        <f>O251*H251</f>
        <v>0</v>
      </c>
      <c r="Q251" s="235">
        <v>0.063</v>
      </c>
      <c r="R251" s="235">
        <f>Q251*H251</f>
        <v>0.02268</v>
      </c>
      <c r="S251" s="235">
        <v>0</v>
      </c>
      <c r="T251" s="236">
        <f>S251*H251</f>
        <v>0</v>
      </c>
      <c r="AR251" s="128" t="s">
        <v>203</v>
      </c>
      <c r="AT251" s="128" t="s">
        <v>198</v>
      </c>
      <c r="AU251" s="128" t="s">
        <v>80</v>
      </c>
      <c r="AY251" s="128" t="s">
        <v>196</v>
      </c>
      <c r="BE251" s="237">
        <f>IF(N251="základní",J251,0)</f>
        <v>0</v>
      </c>
      <c r="BF251" s="237">
        <f>IF(N251="snížená",J251,0)</f>
        <v>0</v>
      </c>
      <c r="BG251" s="237">
        <f>IF(N251="zákl. přenesená",J251,0)</f>
        <v>0</v>
      </c>
      <c r="BH251" s="237">
        <f>IF(N251="sníž. přenesená",J251,0)</f>
        <v>0</v>
      </c>
      <c r="BI251" s="237">
        <f>IF(N251="nulová",J251,0)</f>
        <v>0</v>
      </c>
      <c r="BJ251" s="128" t="s">
        <v>78</v>
      </c>
      <c r="BK251" s="237">
        <f>ROUND(I251*H251,2)</f>
        <v>0</v>
      </c>
      <c r="BL251" s="128" t="s">
        <v>203</v>
      </c>
      <c r="BM251" s="128" t="s">
        <v>449</v>
      </c>
    </row>
    <row r="252" spans="2:47" s="140" customFormat="1" ht="175.5">
      <c r="B252" s="141"/>
      <c r="D252" s="238" t="s">
        <v>204</v>
      </c>
      <c r="F252" s="239" t="s">
        <v>800</v>
      </c>
      <c r="I252" s="22"/>
      <c r="L252" s="141"/>
      <c r="M252" s="240"/>
      <c r="N252" s="142"/>
      <c r="O252" s="142"/>
      <c r="P252" s="142"/>
      <c r="Q252" s="142"/>
      <c r="R252" s="142"/>
      <c r="S252" s="142"/>
      <c r="T252" s="241"/>
      <c r="AT252" s="128" t="s">
        <v>204</v>
      </c>
      <c r="AU252" s="128" t="s">
        <v>80</v>
      </c>
    </row>
    <row r="253" spans="2:63" s="215" customFormat="1" ht="29.85" customHeight="1">
      <c r="B253" s="214"/>
      <c r="D253" s="216" t="s">
        <v>70</v>
      </c>
      <c r="E253" s="225" t="s">
        <v>382</v>
      </c>
      <c r="F253" s="225" t="s">
        <v>801</v>
      </c>
      <c r="I253" s="25"/>
      <c r="J253" s="226">
        <f>BK253</f>
        <v>0</v>
      </c>
      <c r="L253" s="214"/>
      <c r="M253" s="219"/>
      <c r="N253" s="220"/>
      <c r="O253" s="220"/>
      <c r="P253" s="221">
        <f>SUM(P254:P266)</f>
        <v>0</v>
      </c>
      <c r="Q253" s="220"/>
      <c r="R253" s="221">
        <f>SUM(R254:R266)</f>
        <v>0.62575</v>
      </c>
      <c r="S253" s="220"/>
      <c r="T253" s="222">
        <f>SUM(T254:T266)</f>
        <v>0</v>
      </c>
      <c r="AR253" s="216" t="s">
        <v>78</v>
      </c>
      <c r="AT253" s="223" t="s">
        <v>70</v>
      </c>
      <c r="AU253" s="223" t="s">
        <v>78</v>
      </c>
      <c r="AY253" s="216" t="s">
        <v>196</v>
      </c>
      <c r="BK253" s="224">
        <f>SUM(BK254:BK266)</f>
        <v>0</v>
      </c>
    </row>
    <row r="254" spans="2:65" s="140" customFormat="1" ht="25.5" customHeight="1">
      <c r="B254" s="141"/>
      <c r="C254" s="227" t="s">
        <v>470</v>
      </c>
      <c r="D254" s="227" t="s">
        <v>198</v>
      </c>
      <c r="E254" s="228" t="s">
        <v>803</v>
      </c>
      <c r="F254" s="229" t="s">
        <v>804</v>
      </c>
      <c r="G254" s="230" t="s">
        <v>355</v>
      </c>
      <c r="H254" s="231">
        <v>5</v>
      </c>
      <c r="I254" s="26"/>
      <c r="J254" s="232">
        <f>ROUND(I254*H254,2)</f>
        <v>0</v>
      </c>
      <c r="K254" s="229" t="s">
        <v>202</v>
      </c>
      <c r="L254" s="141"/>
      <c r="M254" s="233" t="s">
        <v>5</v>
      </c>
      <c r="N254" s="234" t="s">
        <v>42</v>
      </c>
      <c r="O254" s="142"/>
      <c r="P254" s="235">
        <f>O254*H254</f>
        <v>0</v>
      </c>
      <c r="Q254" s="235">
        <v>0.01698</v>
      </c>
      <c r="R254" s="235">
        <f>Q254*H254</f>
        <v>0.08489999999999999</v>
      </c>
      <c r="S254" s="235">
        <v>0</v>
      </c>
      <c r="T254" s="236">
        <f>S254*H254</f>
        <v>0</v>
      </c>
      <c r="AR254" s="128" t="s">
        <v>203</v>
      </c>
      <c r="AT254" s="128" t="s">
        <v>198</v>
      </c>
      <c r="AU254" s="128" t="s">
        <v>80</v>
      </c>
      <c r="AY254" s="128" t="s">
        <v>196</v>
      </c>
      <c r="BE254" s="237">
        <f>IF(N254="základní",J254,0)</f>
        <v>0</v>
      </c>
      <c r="BF254" s="237">
        <f>IF(N254="snížená",J254,0)</f>
        <v>0</v>
      </c>
      <c r="BG254" s="237">
        <f>IF(N254="zákl. přenesená",J254,0)</f>
        <v>0</v>
      </c>
      <c r="BH254" s="237">
        <f>IF(N254="sníž. přenesená",J254,0)</f>
        <v>0</v>
      </c>
      <c r="BI254" s="237">
        <f>IF(N254="nulová",J254,0)</f>
        <v>0</v>
      </c>
      <c r="BJ254" s="128" t="s">
        <v>78</v>
      </c>
      <c r="BK254" s="237">
        <f>ROUND(I254*H254,2)</f>
        <v>0</v>
      </c>
      <c r="BL254" s="128" t="s">
        <v>203</v>
      </c>
      <c r="BM254" s="128" t="s">
        <v>455</v>
      </c>
    </row>
    <row r="255" spans="2:47" s="140" customFormat="1" ht="216">
      <c r="B255" s="141"/>
      <c r="D255" s="238" t="s">
        <v>204</v>
      </c>
      <c r="F255" s="239" t="s">
        <v>806</v>
      </c>
      <c r="I255" s="22"/>
      <c r="L255" s="141"/>
      <c r="M255" s="240"/>
      <c r="N255" s="142"/>
      <c r="O255" s="142"/>
      <c r="P255" s="142"/>
      <c r="Q255" s="142"/>
      <c r="R255" s="142"/>
      <c r="S255" s="142"/>
      <c r="T255" s="241"/>
      <c r="AT255" s="128" t="s">
        <v>204</v>
      </c>
      <c r="AU255" s="128" t="s">
        <v>80</v>
      </c>
    </row>
    <row r="256" spans="2:65" s="140" customFormat="1" ht="38.25" customHeight="1">
      <c r="B256" s="141"/>
      <c r="C256" s="227" t="s">
        <v>378</v>
      </c>
      <c r="D256" s="227" t="s">
        <v>198</v>
      </c>
      <c r="E256" s="228" t="s">
        <v>2767</v>
      </c>
      <c r="F256" s="229" t="s">
        <v>2768</v>
      </c>
      <c r="G256" s="230" t="s">
        <v>355</v>
      </c>
      <c r="H256" s="231">
        <v>4</v>
      </c>
      <c r="I256" s="26"/>
      <c r="J256" s="232">
        <f>ROUND(I256*H256,2)</f>
        <v>0</v>
      </c>
      <c r="K256" s="229" t="s">
        <v>202</v>
      </c>
      <c r="L256" s="141"/>
      <c r="M256" s="233" t="s">
        <v>5</v>
      </c>
      <c r="N256" s="234" t="s">
        <v>42</v>
      </c>
      <c r="O256" s="142"/>
      <c r="P256" s="235">
        <f>O256*H256</f>
        <v>0</v>
      </c>
      <c r="Q256" s="235">
        <v>0.00022</v>
      </c>
      <c r="R256" s="235">
        <f>Q256*H256</f>
        <v>0.00088</v>
      </c>
      <c r="S256" s="235">
        <v>0</v>
      </c>
      <c r="T256" s="236">
        <f>S256*H256</f>
        <v>0</v>
      </c>
      <c r="AR256" s="128" t="s">
        <v>203</v>
      </c>
      <c r="AT256" s="128" t="s">
        <v>198</v>
      </c>
      <c r="AU256" s="128" t="s">
        <v>80</v>
      </c>
      <c r="AY256" s="128" t="s">
        <v>196</v>
      </c>
      <c r="BE256" s="237">
        <f>IF(N256="základní",J256,0)</f>
        <v>0</v>
      </c>
      <c r="BF256" s="237">
        <f>IF(N256="snížená",J256,0)</f>
        <v>0</v>
      </c>
      <c r="BG256" s="237">
        <f>IF(N256="zákl. přenesená",J256,0)</f>
        <v>0</v>
      </c>
      <c r="BH256" s="237">
        <f>IF(N256="sníž. přenesená",J256,0)</f>
        <v>0</v>
      </c>
      <c r="BI256" s="237">
        <f>IF(N256="nulová",J256,0)</f>
        <v>0</v>
      </c>
      <c r="BJ256" s="128" t="s">
        <v>78</v>
      </c>
      <c r="BK256" s="237">
        <f>ROUND(I256*H256,2)</f>
        <v>0</v>
      </c>
      <c r="BL256" s="128" t="s">
        <v>203</v>
      </c>
      <c r="BM256" s="128" t="s">
        <v>461</v>
      </c>
    </row>
    <row r="257" spans="2:47" s="140" customFormat="1" ht="283.5">
      <c r="B257" s="141"/>
      <c r="D257" s="238" t="s">
        <v>204</v>
      </c>
      <c r="F257" s="239" t="s">
        <v>1283</v>
      </c>
      <c r="I257" s="22"/>
      <c r="L257" s="141"/>
      <c r="M257" s="240"/>
      <c r="N257" s="142"/>
      <c r="O257" s="142"/>
      <c r="P257" s="142"/>
      <c r="Q257" s="142"/>
      <c r="R257" s="142"/>
      <c r="S257" s="142"/>
      <c r="T257" s="241"/>
      <c r="AT257" s="128" t="s">
        <v>204</v>
      </c>
      <c r="AU257" s="128" t="s">
        <v>80</v>
      </c>
    </row>
    <row r="258" spans="2:65" s="140" customFormat="1" ht="38.25" customHeight="1">
      <c r="B258" s="141"/>
      <c r="C258" s="227" t="s">
        <v>477</v>
      </c>
      <c r="D258" s="227" t="s">
        <v>198</v>
      </c>
      <c r="E258" s="228" t="s">
        <v>2769</v>
      </c>
      <c r="F258" s="229" t="s">
        <v>2770</v>
      </c>
      <c r="G258" s="230" t="s">
        <v>355</v>
      </c>
      <c r="H258" s="231">
        <v>1</v>
      </c>
      <c r="I258" s="26"/>
      <c r="J258" s="232">
        <f>ROUND(I258*H258,2)</f>
        <v>0</v>
      </c>
      <c r="K258" s="229" t="s">
        <v>202</v>
      </c>
      <c r="L258" s="141"/>
      <c r="M258" s="233" t="s">
        <v>5</v>
      </c>
      <c r="N258" s="234" t="s">
        <v>42</v>
      </c>
      <c r="O258" s="142"/>
      <c r="P258" s="235">
        <f>O258*H258</f>
        <v>0</v>
      </c>
      <c r="Q258" s="235">
        <v>0.03373</v>
      </c>
      <c r="R258" s="235">
        <f>Q258*H258</f>
        <v>0.03373</v>
      </c>
      <c r="S258" s="235">
        <v>0</v>
      </c>
      <c r="T258" s="236">
        <f>S258*H258</f>
        <v>0</v>
      </c>
      <c r="AR258" s="128" t="s">
        <v>203</v>
      </c>
      <c r="AT258" s="128" t="s">
        <v>198</v>
      </c>
      <c r="AU258" s="128" t="s">
        <v>80</v>
      </c>
      <c r="AY258" s="128" t="s">
        <v>196</v>
      </c>
      <c r="BE258" s="237">
        <f>IF(N258="základní",J258,0)</f>
        <v>0</v>
      </c>
      <c r="BF258" s="237">
        <f>IF(N258="snížená",J258,0)</f>
        <v>0</v>
      </c>
      <c r="BG258" s="237">
        <f>IF(N258="zákl. přenesená",J258,0)</f>
        <v>0</v>
      </c>
      <c r="BH258" s="237">
        <f>IF(N258="sníž. přenesená",J258,0)</f>
        <v>0</v>
      </c>
      <c r="BI258" s="237">
        <f>IF(N258="nulová",J258,0)</f>
        <v>0</v>
      </c>
      <c r="BJ258" s="128" t="s">
        <v>78</v>
      </c>
      <c r="BK258" s="237">
        <f>ROUND(I258*H258,2)</f>
        <v>0</v>
      </c>
      <c r="BL258" s="128" t="s">
        <v>203</v>
      </c>
      <c r="BM258" s="128" t="s">
        <v>466</v>
      </c>
    </row>
    <row r="259" spans="2:47" s="140" customFormat="1" ht="216">
      <c r="B259" s="141"/>
      <c r="D259" s="238" t="s">
        <v>204</v>
      </c>
      <c r="F259" s="239" t="s">
        <v>806</v>
      </c>
      <c r="I259" s="22"/>
      <c r="L259" s="141"/>
      <c r="M259" s="240"/>
      <c r="N259" s="142"/>
      <c r="O259" s="142"/>
      <c r="P259" s="142"/>
      <c r="Q259" s="142"/>
      <c r="R259" s="142"/>
      <c r="S259" s="142"/>
      <c r="T259" s="241"/>
      <c r="AT259" s="128" t="s">
        <v>204</v>
      </c>
      <c r="AU259" s="128" t="s">
        <v>80</v>
      </c>
    </row>
    <row r="260" spans="2:65" s="140" customFormat="1" ht="25.5" customHeight="1">
      <c r="B260" s="141"/>
      <c r="C260" s="227" t="s">
        <v>382</v>
      </c>
      <c r="D260" s="227" t="s">
        <v>198</v>
      </c>
      <c r="E260" s="228" t="s">
        <v>807</v>
      </c>
      <c r="F260" s="229" t="s">
        <v>808</v>
      </c>
      <c r="G260" s="230" t="s">
        <v>355</v>
      </c>
      <c r="H260" s="231">
        <v>1</v>
      </c>
      <c r="I260" s="26"/>
      <c r="J260" s="232">
        <f>ROUND(I260*H260,2)</f>
        <v>0</v>
      </c>
      <c r="K260" s="229" t="s">
        <v>202</v>
      </c>
      <c r="L260" s="141"/>
      <c r="M260" s="233" t="s">
        <v>5</v>
      </c>
      <c r="N260" s="234" t="s">
        <v>42</v>
      </c>
      <c r="O260" s="142"/>
      <c r="P260" s="235">
        <f>O260*H260</f>
        <v>0</v>
      </c>
      <c r="Q260" s="235">
        <v>0.4417</v>
      </c>
      <c r="R260" s="235">
        <f>Q260*H260</f>
        <v>0.4417</v>
      </c>
      <c r="S260" s="235">
        <v>0</v>
      </c>
      <c r="T260" s="236">
        <f>S260*H260</f>
        <v>0</v>
      </c>
      <c r="AR260" s="128" t="s">
        <v>203</v>
      </c>
      <c r="AT260" s="128" t="s">
        <v>198</v>
      </c>
      <c r="AU260" s="128" t="s">
        <v>80</v>
      </c>
      <c r="AY260" s="128" t="s">
        <v>196</v>
      </c>
      <c r="BE260" s="237">
        <f>IF(N260="základní",J260,0)</f>
        <v>0</v>
      </c>
      <c r="BF260" s="237">
        <f>IF(N260="snížená",J260,0)</f>
        <v>0</v>
      </c>
      <c r="BG260" s="237">
        <f>IF(N260="zákl. přenesená",J260,0)</f>
        <v>0</v>
      </c>
      <c r="BH260" s="237">
        <f>IF(N260="sníž. přenesená",J260,0)</f>
        <v>0</v>
      </c>
      <c r="BI260" s="237">
        <f>IF(N260="nulová",J260,0)</f>
        <v>0</v>
      </c>
      <c r="BJ260" s="128" t="s">
        <v>78</v>
      </c>
      <c r="BK260" s="237">
        <f>ROUND(I260*H260,2)</f>
        <v>0</v>
      </c>
      <c r="BL260" s="128" t="s">
        <v>203</v>
      </c>
      <c r="BM260" s="128" t="s">
        <v>469</v>
      </c>
    </row>
    <row r="261" spans="2:47" s="140" customFormat="1" ht="135">
      <c r="B261" s="141"/>
      <c r="D261" s="238" t="s">
        <v>204</v>
      </c>
      <c r="F261" s="239" t="s">
        <v>810</v>
      </c>
      <c r="I261" s="22"/>
      <c r="L261" s="141"/>
      <c r="M261" s="240"/>
      <c r="N261" s="142"/>
      <c r="O261" s="142"/>
      <c r="P261" s="142"/>
      <c r="Q261" s="142"/>
      <c r="R261" s="142"/>
      <c r="S261" s="142"/>
      <c r="T261" s="241"/>
      <c r="AT261" s="128" t="s">
        <v>204</v>
      </c>
      <c r="AU261" s="128" t="s">
        <v>80</v>
      </c>
    </row>
    <row r="262" spans="2:65" s="140" customFormat="1" ht="16.5" customHeight="1">
      <c r="B262" s="141"/>
      <c r="C262" s="227" t="s">
        <v>485</v>
      </c>
      <c r="D262" s="227" t="s">
        <v>198</v>
      </c>
      <c r="E262" s="228" t="s">
        <v>822</v>
      </c>
      <c r="F262" s="229" t="s">
        <v>2771</v>
      </c>
      <c r="G262" s="230" t="s">
        <v>355</v>
      </c>
      <c r="H262" s="231">
        <v>1</v>
      </c>
      <c r="I262" s="26"/>
      <c r="J262" s="232">
        <f>ROUND(I262*H262,2)</f>
        <v>0</v>
      </c>
      <c r="K262" s="229" t="s">
        <v>5</v>
      </c>
      <c r="L262" s="141"/>
      <c r="M262" s="233" t="s">
        <v>5</v>
      </c>
      <c r="N262" s="234" t="s">
        <v>42</v>
      </c>
      <c r="O262" s="142"/>
      <c r="P262" s="235">
        <f>O262*H262</f>
        <v>0</v>
      </c>
      <c r="Q262" s="235">
        <v>0</v>
      </c>
      <c r="R262" s="235">
        <f>Q262*H262</f>
        <v>0</v>
      </c>
      <c r="S262" s="235">
        <v>0</v>
      </c>
      <c r="T262" s="236">
        <f>S262*H262</f>
        <v>0</v>
      </c>
      <c r="AR262" s="128" t="s">
        <v>203</v>
      </c>
      <c r="AT262" s="128" t="s">
        <v>198</v>
      </c>
      <c r="AU262" s="128" t="s">
        <v>80</v>
      </c>
      <c r="AY262" s="128" t="s">
        <v>196</v>
      </c>
      <c r="BE262" s="237">
        <f>IF(N262="základní",J262,0)</f>
        <v>0</v>
      </c>
      <c r="BF262" s="237">
        <f>IF(N262="snížená",J262,0)</f>
        <v>0</v>
      </c>
      <c r="BG262" s="237">
        <f>IF(N262="zákl. přenesená",J262,0)</f>
        <v>0</v>
      </c>
      <c r="BH262" s="237">
        <f>IF(N262="sníž. přenesená",J262,0)</f>
        <v>0</v>
      </c>
      <c r="BI262" s="237">
        <f>IF(N262="nulová",J262,0)</f>
        <v>0</v>
      </c>
      <c r="BJ262" s="128" t="s">
        <v>78</v>
      </c>
      <c r="BK262" s="237">
        <f>ROUND(I262*H262,2)</f>
        <v>0</v>
      </c>
      <c r="BL262" s="128" t="s">
        <v>203</v>
      </c>
      <c r="BM262" s="128" t="s">
        <v>473</v>
      </c>
    </row>
    <row r="263" spans="2:65" s="140" customFormat="1" ht="16.5" customHeight="1">
      <c r="B263" s="141"/>
      <c r="C263" s="266" t="s">
        <v>385</v>
      </c>
      <c r="D263" s="266" t="s">
        <v>297</v>
      </c>
      <c r="E263" s="267" t="s">
        <v>826</v>
      </c>
      <c r="F263" s="268" t="s">
        <v>827</v>
      </c>
      <c r="G263" s="269" t="s">
        <v>355</v>
      </c>
      <c r="H263" s="270">
        <v>4</v>
      </c>
      <c r="I263" s="30"/>
      <c r="J263" s="271">
        <f>ROUND(I263*H263,2)</f>
        <v>0</v>
      </c>
      <c r="K263" s="268" t="s">
        <v>202</v>
      </c>
      <c r="L263" s="272"/>
      <c r="M263" s="273" t="s">
        <v>5</v>
      </c>
      <c r="N263" s="274" t="s">
        <v>42</v>
      </c>
      <c r="O263" s="142"/>
      <c r="P263" s="235">
        <f>O263*H263</f>
        <v>0</v>
      </c>
      <c r="Q263" s="235">
        <v>0.01286</v>
      </c>
      <c r="R263" s="235">
        <f>Q263*H263</f>
        <v>0.05144</v>
      </c>
      <c r="S263" s="235">
        <v>0</v>
      </c>
      <c r="T263" s="236">
        <f>S263*H263</f>
        <v>0</v>
      </c>
      <c r="AR263" s="128" t="s">
        <v>230</v>
      </c>
      <c r="AT263" s="128" t="s">
        <v>297</v>
      </c>
      <c r="AU263" s="128" t="s">
        <v>80</v>
      </c>
      <c r="AY263" s="128" t="s">
        <v>196</v>
      </c>
      <c r="BE263" s="237">
        <f>IF(N263="základní",J263,0)</f>
        <v>0</v>
      </c>
      <c r="BF263" s="237">
        <f>IF(N263="snížená",J263,0)</f>
        <v>0</v>
      </c>
      <c r="BG263" s="237">
        <f>IF(N263="zákl. přenesená",J263,0)</f>
        <v>0</v>
      </c>
      <c r="BH263" s="237">
        <f>IF(N263="sníž. přenesená",J263,0)</f>
        <v>0</v>
      </c>
      <c r="BI263" s="237">
        <f>IF(N263="nulová",J263,0)</f>
        <v>0</v>
      </c>
      <c r="BJ263" s="128" t="s">
        <v>78</v>
      </c>
      <c r="BK263" s="237">
        <f>ROUND(I263*H263,2)</f>
        <v>0</v>
      </c>
      <c r="BL263" s="128" t="s">
        <v>203</v>
      </c>
      <c r="BM263" s="128" t="s">
        <v>476</v>
      </c>
    </row>
    <row r="264" spans="2:65" s="140" customFormat="1" ht="16.5" customHeight="1">
      <c r="B264" s="141"/>
      <c r="C264" s="266" t="s">
        <v>493</v>
      </c>
      <c r="D264" s="266" t="s">
        <v>297</v>
      </c>
      <c r="E264" s="267" t="s">
        <v>829</v>
      </c>
      <c r="F264" s="268" t="s">
        <v>830</v>
      </c>
      <c r="G264" s="269" t="s">
        <v>355</v>
      </c>
      <c r="H264" s="270">
        <v>1</v>
      </c>
      <c r="I264" s="30"/>
      <c r="J264" s="271">
        <f>ROUND(I264*H264,2)</f>
        <v>0</v>
      </c>
      <c r="K264" s="268" t="s">
        <v>202</v>
      </c>
      <c r="L264" s="272"/>
      <c r="M264" s="273" t="s">
        <v>5</v>
      </c>
      <c r="N264" s="274" t="s">
        <v>42</v>
      </c>
      <c r="O264" s="142"/>
      <c r="P264" s="235">
        <f>O264*H264</f>
        <v>0</v>
      </c>
      <c r="Q264" s="235">
        <v>0.0131</v>
      </c>
      <c r="R264" s="235">
        <f>Q264*H264</f>
        <v>0.0131</v>
      </c>
      <c r="S264" s="235">
        <v>0</v>
      </c>
      <c r="T264" s="236">
        <f>S264*H264</f>
        <v>0</v>
      </c>
      <c r="AR264" s="128" t="s">
        <v>230</v>
      </c>
      <c r="AT264" s="128" t="s">
        <v>297</v>
      </c>
      <c r="AU264" s="128" t="s">
        <v>80</v>
      </c>
      <c r="AY264" s="128" t="s">
        <v>196</v>
      </c>
      <c r="BE264" s="237">
        <f>IF(N264="základní",J264,0)</f>
        <v>0</v>
      </c>
      <c r="BF264" s="237">
        <f>IF(N264="snížená",J264,0)</f>
        <v>0</v>
      </c>
      <c r="BG264" s="237">
        <f>IF(N264="zákl. přenesená",J264,0)</f>
        <v>0</v>
      </c>
      <c r="BH264" s="237">
        <f>IF(N264="sníž. přenesená",J264,0)</f>
        <v>0</v>
      </c>
      <c r="BI264" s="237">
        <f>IF(N264="nulová",J264,0)</f>
        <v>0</v>
      </c>
      <c r="BJ264" s="128" t="s">
        <v>78</v>
      </c>
      <c r="BK264" s="237">
        <f>ROUND(I264*H264,2)</f>
        <v>0</v>
      </c>
      <c r="BL264" s="128" t="s">
        <v>203</v>
      </c>
      <c r="BM264" s="128" t="s">
        <v>484</v>
      </c>
    </row>
    <row r="265" spans="2:65" s="140" customFormat="1" ht="16.5" customHeight="1">
      <c r="B265" s="141"/>
      <c r="C265" s="266" t="s">
        <v>390</v>
      </c>
      <c r="D265" s="266" t="s">
        <v>297</v>
      </c>
      <c r="E265" s="267" t="s">
        <v>2772</v>
      </c>
      <c r="F265" s="268" t="s">
        <v>2773</v>
      </c>
      <c r="G265" s="269" t="s">
        <v>355</v>
      </c>
      <c r="H265" s="270">
        <v>4</v>
      </c>
      <c r="I265" s="30"/>
      <c r="J265" s="271">
        <f>ROUND(I265*H265,2)</f>
        <v>0</v>
      </c>
      <c r="K265" s="268" t="s">
        <v>5</v>
      </c>
      <c r="L265" s="272"/>
      <c r="M265" s="273" t="s">
        <v>5</v>
      </c>
      <c r="N265" s="274" t="s">
        <v>42</v>
      </c>
      <c r="O265" s="142"/>
      <c r="P265" s="235">
        <f>O265*H265</f>
        <v>0</v>
      </c>
      <c r="Q265" s="235">
        <v>0</v>
      </c>
      <c r="R265" s="235">
        <f>Q265*H265</f>
        <v>0</v>
      </c>
      <c r="S265" s="235">
        <v>0</v>
      </c>
      <c r="T265" s="236">
        <f>S265*H265</f>
        <v>0</v>
      </c>
      <c r="AR265" s="128" t="s">
        <v>230</v>
      </c>
      <c r="AT265" s="128" t="s">
        <v>297</v>
      </c>
      <c r="AU265" s="128" t="s">
        <v>80</v>
      </c>
      <c r="AY265" s="128" t="s">
        <v>196</v>
      </c>
      <c r="BE265" s="237">
        <f>IF(N265="základní",J265,0)</f>
        <v>0</v>
      </c>
      <c r="BF265" s="237">
        <f>IF(N265="snížená",J265,0)</f>
        <v>0</v>
      </c>
      <c r="BG265" s="237">
        <f>IF(N265="zákl. přenesená",J265,0)</f>
        <v>0</v>
      </c>
      <c r="BH265" s="237">
        <f>IF(N265="sníž. přenesená",J265,0)</f>
        <v>0</v>
      </c>
      <c r="BI265" s="237">
        <f>IF(N265="nulová",J265,0)</f>
        <v>0</v>
      </c>
      <c r="BJ265" s="128" t="s">
        <v>78</v>
      </c>
      <c r="BK265" s="237">
        <f>ROUND(I265*H265,2)</f>
        <v>0</v>
      </c>
      <c r="BL265" s="128" t="s">
        <v>203</v>
      </c>
      <c r="BM265" s="128" t="s">
        <v>488</v>
      </c>
    </row>
    <row r="266" spans="2:65" s="140" customFormat="1" ht="16.5" customHeight="1">
      <c r="B266" s="141"/>
      <c r="C266" s="266" t="s">
        <v>501</v>
      </c>
      <c r="D266" s="266" t="s">
        <v>297</v>
      </c>
      <c r="E266" s="267" t="s">
        <v>2774</v>
      </c>
      <c r="F266" s="268" t="s">
        <v>2775</v>
      </c>
      <c r="G266" s="269" t="s">
        <v>355</v>
      </c>
      <c r="H266" s="270">
        <v>1</v>
      </c>
      <c r="I266" s="30"/>
      <c r="J266" s="271">
        <f>ROUND(I266*H266,2)</f>
        <v>0</v>
      </c>
      <c r="K266" s="268" t="s">
        <v>5</v>
      </c>
      <c r="L266" s="272"/>
      <c r="M266" s="273" t="s">
        <v>5</v>
      </c>
      <c r="N266" s="274" t="s">
        <v>42</v>
      </c>
      <c r="O266" s="142"/>
      <c r="P266" s="235">
        <f>O266*H266</f>
        <v>0</v>
      </c>
      <c r="Q266" s="235">
        <v>0</v>
      </c>
      <c r="R266" s="235">
        <f>Q266*H266</f>
        <v>0</v>
      </c>
      <c r="S266" s="235">
        <v>0</v>
      </c>
      <c r="T266" s="236">
        <f>S266*H266</f>
        <v>0</v>
      </c>
      <c r="AR266" s="128" t="s">
        <v>230</v>
      </c>
      <c r="AT266" s="128" t="s">
        <v>297</v>
      </c>
      <c r="AU266" s="128" t="s">
        <v>80</v>
      </c>
      <c r="AY266" s="128" t="s">
        <v>196</v>
      </c>
      <c r="BE266" s="237">
        <f>IF(N266="základní",J266,0)</f>
        <v>0</v>
      </c>
      <c r="BF266" s="237">
        <f>IF(N266="snížená",J266,0)</f>
        <v>0</v>
      </c>
      <c r="BG266" s="237">
        <f>IF(N266="zákl. přenesená",J266,0)</f>
        <v>0</v>
      </c>
      <c r="BH266" s="237">
        <f>IF(N266="sníž. přenesená",J266,0)</f>
        <v>0</v>
      </c>
      <c r="BI266" s="237">
        <f>IF(N266="nulová",J266,0)</f>
        <v>0</v>
      </c>
      <c r="BJ266" s="128" t="s">
        <v>78</v>
      </c>
      <c r="BK266" s="237">
        <f>ROUND(I266*H266,2)</f>
        <v>0</v>
      </c>
      <c r="BL266" s="128" t="s">
        <v>203</v>
      </c>
      <c r="BM266" s="128" t="s">
        <v>492</v>
      </c>
    </row>
    <row r="267" spans="2:63" s="215" customFormat="1" ht="29.85" customHeight="1">
      <c r="B267" s="214"/>
      <c r="D267" s="216" t="s">
        <v>70</v>
      </c>
      <c r="E267" s="225" t="s">
        <v>449</v>
      </c>
      <c r="F267" s="225" t="s">
        <v>837</v>
      </c>
      <c r="I267" s="25"/>
      <c r="J267" s="226">
        <f>BK267</f>
        <v>0</v>
      </c>
      <c r="L267" s="214"/>
      <c r="M267" s="219"/>
      <c r="N267" s="220"/>
      <c r="O267" s="220"/>
      <c r="P267" s="221">
        <f>SUM(P268:P281)</f>
        <v>0</v>
      </c>
      <c r="Q267" s="220"/>
      <c r="R267" s="221">
        <f>SUM(R268:R281)</f>
        <v>0.04603702999999999</v>
      </c>
      <c r="S267" s="220"/>
      <c r="T267" s="222">
        <f>SUM(T268:T281)</f>
        <v>0</v>
      </c>
      <c r="AR267" s="216" t="s">
        <v>78</v>
      </c>
      <c r="AT267" s="223" t="s">
        <v>70</v>
      </c>
      <c r="AU267" s="223" t="s">
        <v>78</v>
      </c>
      <c r="AY267" s="216" t="s">
        <v>196</v>
      </c>
      <c r="BK267" s="224">
        <f>SUM(BK268:BK281)</f>
        <v>0</v>
      </c>
    </row>
    <row r="268" spans="2:65" s="140" customFormat="1" ht="38.25" customHeight="1">
      <c r="B268" s="141"/>
      <c r="C268" s="227" t="s">
        <v>393</v>
      </c>
      <c r="D268" s="227" t="s">
        <v>198</v>
      </c>
      <c r="E268" s="228" t="s">
        <v>838</v>
      </c>
      <c r="F268" s="229" t="s">
        <v>839</v>
      </c>
      <c r="G268" s="230" t="s">
        <v>330</v>
      </c>
      <c r="H268" s="231">
        <v>599.4</v>
      </c>
      <c r="I268" s="26"/>
      <c r="J268" s="232">
        <f>ROUND(I268*H268,2)</f>
        <v>0</v>
      </c>
      <c r="K268" s="229" t="s">
        <v>202</v>
      </c>
      <c r="L268" s="141"/>
      <c r="M268" s="233" t="s">
        <v>5</v>
      </c>
      <c r="N268" s="234" t="s">
        <v>42</v>
      </c>
      <c r="O268" s="142"/>
      <c r="P268" s="235">
        <f>O268*H268</f>
        <v>0</v>
      </c>
      <c r="Q268" s="235">
        <v>0</v>
      </c>
      <c r="R268" s="235">
        <f>Q268*H268</f>
        <v>0</v>
      </c>
      <c r="S268" s="235">
        <v>0</v>
      </c>
      <c r="T268" s="236">
        <f>S268*H268</f>
        <v>0</v>
      </c>
      <c r="AR268" s="128" t="s">
        <v>203</v>
      </c>
      <c r="AT268" s="128" t="s">
        <v>198</v>
      </c>
      <c r="AU268" s="128" t="s">
        <v>80</v>
      </c>
      <c r="AY268" s="128" t="s">
        <v>196</v>
      </c>
      <c r="BE268" s="237">
        <f>IF(N268="základní",J268,0)</f>
        <v>0</v>
      </c>
      <c r="BF268" s="237">
        <f>IF(N268="snížená",J268,0)</f>
        <v>0</v>
      </c>
      <c r="BG268" s="237">
        <f>IF(N268="zákl. přenesená",J268,0)</f>
        <v>0</v>
      </c>
      <c r="BH268" s="237">
        <f>IF(N268="sníž. přenesená",J268,0)</f>
        <v>0</v>
      </c>
      <c r="BI268" s="237">
        <f>IF(N268="nulová",J268,0)</f>
        <v>0</v>
      </c>
      <c r="BJ268" s="128" t="s">
        <v>78</v>
      </c>
      <c r="BK268" s="237">
        <f>ROUND(I268*H268,2)</f>
        <v>0</v>
      </c>
      <c r="BL268" s="128" t="s">
        <v>203</v>
      </c>
      <c r="BM268" s="128" t="s">
        <v>496</v>
      </c>
    </row>
    <row r="269" spans="2:47" s="140" customFormat="1" ht="81">
      <c r="B269" s="141"/>
      <c r="D269" s="238" t="s">
        <v>204</v>
      </c>
      <c r="F269" s="239" t="s">
        <v>841</v>
      </c>
      <c r="I269" s="22"/>
      <c r="L269" s="141"/>
      <c r="M269" s="240"/>
      <c r="N269" s="142"/>
      <c r="O269" s="142"/>
      <c r="P269" s="142"/>
      <c r="Q269" s="142"/>
      <c r="R269" s="142"/>
      <c r="S269" s="142"/>
      <c r="T269" s="241"/>
      <c r="AT269" s="128" t="s">
        <v>204</v>
      </c>
      <c r="AU269" s="128" t="s">
        <v>80</v>
      </c>
    </row>
    <row r="270" spans="2:65" s="140" customFormat="1" ht="38.25" customHeight="1">
      <c r="B270" s="141"/>
      <c r="C270" s="227" t="s">
        <v>511</v>
      </c>
      <c r="D270" s="227" t="s">
        <v>198</v>
      </c>
      <c r="E270" s="228" t="s">
        <v>843</v>
      </c>
      <c r="F270" s="229" t="s">
        <v>844</v>
      </c>
      <c r="G270" s="230" t="s">
        <v>330</v>
      </c>
      <c r="H270" s="231">
        <v>17982</v>
      </c>
      <c r="I270" s="26"/>
      <c r="J270" s="232">
        <f>ROUND(I270*H270,2)</f>
        <v>0</v>
      </c>
      <c r="K270" s="229" t="s">
        <v>202</v>
      </c>
      <c r="L270" s="141"/>
      <c r="M270" s="233" t="s">
        <v>5</v>
      </c>
      <c r="N270" s="234" t="s">
        <v>42</v>
      </c>
      <c r="O270" s="142"/>
      <c r="P270" s="235">
        <f>O270*H270</f>
        <v>0</v>
      </c>
      <c r="Q270" s="235">
        <v>0</v>
      </c>
      <c r="R270" s="235">
        <f>Q270*H270</f>
        <v>0</v>
      </c>
      <c r="S270" s="235">
        <v>0</v>
      </c>
      <c r="T270" s="236">
        <f>S270*H270</f>
        <v>0</v>
      </c>
      <c r="AR270" s="128" t="s">
        <v>203</v>
      </c>
      <c r="AT270" s="128" t="s">
        <v>198</v>
      </c>
      <c r="AU270" s="128" t="s">
        <v>80</v>
      </c>
      <c r="AY270" s="128" t="s">
        <v>196</v>
      </c>
      <c r="BE270" s="237">
        <f>IF(N270="základní",J270,0)</f>
        <v>0</v>
      </c>
      <c r="BF270" s="237">
        <f>IF(N270="snížená",J270,0)</f>
        <v>0</v>
      </c>
      <c r="BG270" s="237">
        <f>IF(N270="zákl. přenesená",J270,0)</f>
        <v>0</v>
      </c>
      <c r="BH270" s="237">
        <f>IF(N270="sníž. přenesená",J270,0)</f>
        <v>0</v>
      </c>
      <c r="BI270" s="237">
        <f>IF(N270="nulová",J270,0)</f>
        <v>0</v>
      </c>
      <c r="BJ270" s="128" t="s">
        <v>78</v>
      </c>
      <c r="BK270" s="237">
        <f>ROUND(I270*H270,2)</f>
        <v>0</v>
      </c>
      <c r="BL270" s="128" t="s">
        <v>203</v>
      </c>
      <c r="BM270" s="128" t="s">
        <v>499</v>
      </c>
    </row>
    <row r="271" spans="2:47" s="140" customFormat="1" ht="81">
      <c r="B271" s="141"/>
      <c r="D271" s="238" t="s">
        <v>204</v>
      </c>
      <c r="F271" s="239" t="s">
        <v>841</v>
      </c>
      <c r="I271" s="22"/>
      <c r="L271" s="141"/>
      <c r="M271" s="240"/>
      <c r="N271" s="142"/>
      <c r="O271" s="142"/>
      <c r="P271" s="142"/>
      <c r="Q271" s="142"/>
      <c r="R271" s="142"/>
      <c r="S271" s="142"/>
      <c r="T271" s="241"/>
      <c r="AT271" s="128" t="s">
        <v>204</v>
      </c>
      <c r="AU271" s="128" t="s">
        <v>80</v>
      </c>
    </row>
    <row r="272" spans="2:51" s="250" customFormat="1" ht="13.5">
      <c r="B272" s="249"/>
      <c r="D272" s="238" t="s">
        <v>206</v>
      </c>
      <c r="F272" s="252" t="s">
        <v>2776</v>
      </c>
      <c r="H272" s="253">
        <v>17982</v>
      </c>
      <c r="I272" s="28"/>
      <c r="L272" s="249"/>
      <c r="M272" s="254"/>
      <c r="N272" s="255"/>
      <c r="O272" s="255"/>
      <c r="P272" s="255"/>
      <c r="Q272" s="255"/>
      <c r="R272" s="255"/>
      <c r="S272" s="255"/>
      <c r="T272" s="256"/>
      <c r="AT272" s="251" t="s">
        <v>206</v>
      </c>
      <c r="AU272" s="251" t="s">
        <v>80</v>
      </c>
      <c r="AV272" s="250" t="s">
        <v>80</v>
      </c>
      <c r="AW272" s="250" t="s">
        <v>6</v>
      </c>
      <c r="AX272" s="250" t="s">
        <v>78</v>
      </c>
      <c r="AY272" s="251" t="s">
        <v>196</v>
      </c>
    </row>
    <row r="273" spans="2:65" s="140" customFormat="1" ht="38.25" customHeight="1">
      <c r="B273" s="141"/>
      <c r="C273" s="227" t="s">
        <v>397</v>
      </c>
      <c r="D273" s="227" t="s">
        <v>198</v>
      </c>
      <c r="E273" s="228" t="s">
        <v>847</v>
      </c>
      <c r="F273" s="229" t="s">
        <v>848</v>
      </c>
      <c r="G273" s="230" t="s">
        <v>330</v>
      </c>
      <c r="H273" s="231">
        <v>599.4</v>
      </c>
      <c r="I273" s="26"/>
      <c r="J273" s="232">
        <f>ROUND(I273*H273,2)</f>
        <v>0</v>
      </c>
      <c r="K273" s="229" t="s">
        <v>202</v>
      </c>
      <c r="L273" s="141"/>
      <c r="M273" s="233" t="s">
        <v>5</v>
      </c>
      <c r="N273" s="234" t="s">
        <v>42</v>
      </c>
      <c r="O273" s="142"/>
      <c r="P273" s="235">
        <f>O273*H273</f>
        <v>0</v>
      </c>
      <c r="Q273" s="235">
        <v>0</v>
      </c>
      <c r="R273" s="235">
        <f>Q273*H273</f>
        <v>0</v>
      </c>
      <c r="S273" s="235">
        <v>0</v>
      </c>
      <c r="T273" s="236">
        <f>S273*H273</f>
        <v>0</v>
      </c>
      <c r="AR273" s="128" t="s">
        <v>203</v>
      </c>
      <c r="AT273" s="128" t="s">
        <v>198</v>
      </c>
      <c r="AU273" s="128" t="s">
        <v>80</v>
      </c>
      <c r="AY273" s="128" t="s">
        <v>196</v>
      </c>
      <c r="BE273" s="237">
        <f>IF(N273="základní",J273,0)</f>
        <v>0</v>
      </c>
      <c r="BF273" s="237">
        <f>IF(N273="snížená",J273,0)</f>
        <v>0</v>
      </c>
      <c r="BG273" s="237">
        <f>IF(N273="zákl. přenesená",J273,0)</f>
        <v>0</v>
      </c>
      <c r="BH273" s="237">
        <f>IF(N273="sníž. přenesená",J273,0)</f>
        <v>0</v>
      </c>
      <c r="BI273" s="237">
        <f>IF(N273="nulová",J273,0)</f>
        <v>0</v>
      </c>
      <c r="BJ273" s="128" t="s">
        <v>78</v>
      </c>
      <c r="BK273" s="237">
        <f>ROUND(I273*H273,2)</f>
        <v>0</v>
      </c>
      <c r="BL273" s="128" t="s">
        <v>203</v>
      </c>
      <c r="BM273" s="128" t="s">
        <v>504</v>
      </c>
    </row>
    <row r="274" spans="2:47" s="140" customFormat="1" ht="40.5">
      <c r="B274" s="141"/>
      <c r="D274" s="238" t="s">
        <v>204</v>
      </c>
      <c r="F274" s="239" t="s">
        <v>850</v>
      </c>
      <c r="I274" s="22"/>
      <c r="L274" s="141"/>
      <c r="M274" s="240"/>
      <c r="N274" s="142"/>
      <c r="O274" s="142"/>
      <c r="P274" s="142"/>
      <c r="Q274" s="142"/>
      <c r="R274" s="142"/>
      <c r="S274" s="142"/>
      <c r="T274" s="241"/>
      <c r="AT274" s="128" t="s">
        <v>204</v>
      </c>
      <c r="AU274" s="128" t="s">
        <v>80</v>
      </c>
    </row>
    <row r="275" spans="2:65" s="140" customFormat="1" ht="25.5" customHeight="1">
      <c r="B275" s="141"/>
      <c r="C275" s="227" t="s">
        <v>519</v>
      </c>
      <c r="D275" s="227" t="s">
        <v>198</v>
      </c>
      <c r="E275" s="228" t="s">
        <v>852</v>
      </c>
      <c r="F275" s="229" t="s">
        <v>853</v>
      </c>
      <c r="G275" s="230" t="s">
        <v>330</v>
      </c>
      <c r="H275" s="231">
        <v>354.131</v>
      </c>
      <c r="I275" s="26"/>
      <c r="J275" s="232">
        <f>ROUND(I275*H275,2)</f>
        <v>0</v>
      </c>
      <c r="K275" s="229" t="s">
        <v>202</v>
      </c>
      <c r="L275" s="141"/>
      <c r="M275" s="233" t="s">
        <v>5</v>
      </c>
      <c r="N275" s="234" t="s">
        <v>42</v>
      </c>
      <c r="O275" s="142"/>
      <c r="P275" s="235">
        <f>O275*H275</f>
        <v>0</v>
      </c>
      <c r="Q275" s="235">
        <v>0.00013</v>
      </c>
      <c r="R275" s="235">
        <f>Q275*H275</f>
        <v>0.04603702999999999</v>
      </c>
      <c r="S275" s="235">
        <v>0</v>
      </c>
      <c r="T275" s="236">
        <f>S275*H275</f>
        <v>0</v>
      </c>
      <c r="AR275" s="128" t="s">
        <v>203</v>
      </c>
      <c r="AT275" s="128" t="s">
        <v>198</v>
      </c>
      <c r="AU275" s="128" t="s">
        <v>80</v>
      </c>
      <c r="AY275" s="128" t="s">
        <v>196</v>
      </c>
      <c r="BE275" s="237">
        <f>IF(N275="základní",J275,0)</f>
        <v>0</v>
      </c>
      <c r="BF275" s="237">
        <f>IF(N275="snížená",J275,0)</f>
        <v>0</v>
      </c>
      <c r="BG275" s="237">
        <f>IF(N275="zákl. přenesená",J275,0)</f>
        <v>0</v>
      </c>
      <c r="BH275" s="237">
        <f>IF(N275="sníž. přenesená",J275,0)</f>
        <v>0</v>
      </c>
      <c r="BI275" s="237">
        <f>IF(N275="nulová",J275,0)</f>
        <v>0</v>
      </c>
      <c r="BJ275" s="128" t="s">
        <v>78</v>
      </c>
      <c r="BK275" s="237">
        <f>ROUND(I275*H275,2)</f>
        <v>0</v>
      </c>
      <c r="BL275" s="128" t="s">
        <v>203</v>
      </c>
      <c r="BM275" s="128" t="s">
        <v>508</v>
      </c>
    </row>
    <row r="276" spans="2:47" s="140" customFormat="1" ht="81">
      <c r="B276" s="141"/>
      <c r="D276" s="238" t="s">
        <v>204</v>
      </c>
      <c r="F276" s="239" t="s">
        <v>855</v>
      </c>
      <c r="I276" s="22"/>
      <c r="L276" s="141"/>
      <c r="M276" s="240"/>
      <c r="N276" s="142"/>
      <c r="O276" s="142"/>
      <c r="P276" s="142"/>
      <c r="Q276" s="142"/>
      <c r="R276" s="142"/>
      <c r="S276" s="142"/>
      <c r="T276" s="241"/>
      <c r="AT276" s="128" t="s">
        <v>204</v>
      </c>
      <c r="AU276" s="128" t="s">
        <v>80</v>
      </c>
    </row>
    <row r="277" spans="2:65" s="140" customFormat="1" ht="25.5" customHeight="1">
      <c r="B277" s="141"/>
      <c r="C277" s="227" t="s">
        <v>400</v>
      </c>
      <c r="D277" s="227" t="s">
        <v>198</v>
      </c>
      <c r="E277" s="228" t="s">
        <v>864</v>
      </c>
      <c r="F277" s="229" t="s">
        <v>865</v>
      </c>
      <c r="G277" s="230" t="s">
        <v>860</v>
      </c>
      <c r="H277" s="231">
        <v>5</v>
      </c>
      <c r="I277" s="26"/>
      <c r="J277" s="232">
        <f>ROUND(I277*H277,2)</f>
        <v>0</v>
      </c>
      <c r="K277" s="229" t="s">
        <v>202</v>
      </c>
      <c r="L277" s="141"/>
      <c r="M277" s="233" t="s">
        <v>5</v>
      </c>
      <c r="N277" s="234" t="s">
        <v>42</v>
      </c>
      <c r="O277" s="142"/>
      <c r="P277" s="235">
        <f>O277*H277</f>
        <v>0</v>
      </c>
      <c r="Q277" s="235">
        <v>0</v>
      </c>
      <c r="R277" s="235">
        <f>Q277*H277</f>
        <v>0</v>
      </c>
      <c r="S277" s="235">
        <v>0</v>
      </c>
      <c r="T277" s="236">
        <f>S277*H277</f>
        <v>0</v>
      </c>
      <c r="AR277" s="128" t="s">
        <v>203</v>
      </c>
      <c r="AT277" s="128" t="s">
        <v>198</v>
      </c>
      <c r="AU277" s="128" t="s">
        <v>80</v>
      </c>
      <c r="AY277" s="128" t="s">
        <v>196</v>
      </c>
      <c r="BE277" s="237">
        <f>IF(N277="základní",J277,0)</f>
        <v>0</v>
      </c>
      <c r="BF277" s="237">
        <f>IF(N277="snížená",J277,0)</f>
        <v>0</v>
      </c>
      <c r="BG277" s="237">
        <f>IF(N277="zákl. přenesená",J277,0)</f>
        <v>0</v>
      </c>
      <c r="BH277" s="237">
        <f>IF(N277="sníž. přenesená",J277,0)</f>
        <v>0</v>
      </c>
      <c r="BI277" s="237">
        <f>IF(N277="nulová",J277,0)</f>
        <v>0</v>
      </c>
      <c r="BJ277" s="128" t="s">
        <v>78</v>
      </c>
      <c r="BK277" s="237">
        <f>ROUND(I277*H277,2)</f>
        <v>0</v>
      </c>
      <c r="BL277" s="128" t="s">
        <v>203</v>
      </c>
      <c r="BM277" s="128" t="s">
        <v>2777</v>
      </c>
    </row>
    <row r="278" spans="2:47" s="140" customFormat="1" ht="54">
      <c r="B278" s="141"/>
      <c r="D278" s="238" t="s">
        <v>204</v>
      </c>
      <c r="F278" s="239" t="s">
        <v>862</v>
      </c>
      <c r="I278" s="22"/>
      <c r="L278" s="141"/>
      <c r="M278" s="240"/>
      <c r="N278" s="142"/>
      <c r="O278" s="142"/>
      <c r="P278" s="142"/>
      <c r="Q278" s="142"/>
      <c r="R278" s="142"/>
      <c r="S278" s="142"/>
      <c r="T278" s="241"/>
      <c r="AT278" s="128" t="s">
        <v>204</v>
      </c>
      <c r="AU278" s="128" t="s">
        <v>80</v>
      </c>
    </row>
    <row r="279" spans="2:65" s="140" customFormat="1" ht="25.5" customHeight="1">
      <c r="B279" s="141"/>
      <c r="C279" s="227" t="s">
        <v>529</v>
      </c>
      <c r="D279" s="227" t="s">
        <v>198</v>
      </c>
      <c r="E279" s="228" t="s">
        <v>879</v>
      </c>
      <c r="F279" s="229" t="s">
        <v>880</v>
      </c>
      <c r="G279" s="230" t="s">
        <v>860</v>
      </c>
      <c r="H279" s="231">
        <v>150</v>
      </c>
      <c r="I279" s="26"/>
      <c r="J279" s="232">
        <f>ROUND(I279*H279,2)</f>
        <v>0</v>
      </c>
      <c r="K279" s="229" t="s">
        <v>202</v>
      </c>
      <c r="L279" s="141"/>
      <c r="M279" s="233" t="s">
        <v>5</v>
      </c>
      <c r="N279" s="234" t="s">
        <v>42</v>
      </c>
      <c r="O279" s="142"/>
      <c r="P279" s="235">
        <f>O279*H279</f>
        <v>0</v>
      </c>
      <c r="Q279" s="235">
        <v>0</v>
      </c>
      <c r="R279" s="235">
        <f>Q279*H279</f>
        <v>0</v>
      </c>
      <c r="S279" s="235">
        <v>0</v>
      </c>
      <c r="T279" s="236">
        <f>S279*H279</f>
        <v>0</v>
      </c>
      <c r="AR279" s="128" t="s">
        <v>203</v>
      </c>
      <c r="AT279" s="128" t="s">
        <v>198</v>
      </c>
      <c r="AU279" s="128" t="s">
        <v>80</v>
      </c>
      <c r="AY279" s="128" t="s">
        <v>196</v>
      </c>
      <c r="BE279" s="237">
        <f>IF(N279="základní",J279,0)</f>
        <v>0</v>
      </c>
      <c r="BF279" s="237">
        <f>IF(N279="snížená",J279,0)</f>
        <v>0</v>
      </c>
      <c r="BG279" s="237">
        <f>IF(N279="zákl. přenesená",J279,0)</f>
        <v>0</v>
      </c>
      <c r="BH279" s="237">
        <f>IF(N279="sníž. přenesená",J279,0)</f>
        <v>0</v>
      </c>
      <c r="BI279" s="237">
        <f>IF(N279="nulová",J279,0)</f>
        <v>0</v>
      </c>
      <c r="BJ279" s="128" t="s">
        <v>78</v>
      </c>
      <c r="BK279" s="237">
        <f>ROUND(I279*H279,2)</f>
        <v>0</v>
      </c>
      <c r="BL279" s="128" t="s">
        <v>203</v>
      </c>
      <c r="BM279" s="128" t="s">
        <v>2778</v>
      </c>
    </row>
    <row r="280" spans="2:47" s="140" customFormat="1" ht="54">
      <c r="B280" s="141"/>
      <c r="D280" s="238" t="s">
        <v>204</v>
      </c>
      <c r="F280" s="239" t="s">
        <v>862</v>
      </c>
      <c r="I280" s="22"/>
      <c r="L280" s="141"/>
      <c r="M280" s="240"/>
      <c r="N280" s="142"/>
      <c r="O280" s="142"/>
      <c r="P280" s="142"/>
      <c r="Q280" s="142"/>
      <c r="R280" s="142"/>
      <c r="S280" s="142"/>
      <c r="T280" s="241"/>
      <c r="AT280" s="128" t="s">
        <v>204</v>
      </c>
      <c r="AU280" s="128" t="s">
        <v>80</v>
      </c>
    </row>
    <row r="281" spans="2:51" s="250" customFormat="1" ht="13.5">
      <c r="B281" s="249"/>
      <c r="D281" s="238" t="s">
        <v>206</v>
      </c>
      <c r="F281" s="252" t="s">
        <v>2779</v>
      </c>
      <c r="H281" s="253">
        <v>150</v>
      </c>
      <c r="I281" s="28"/>
      <c r="L281" s="249"/>
      <c r="M281" s="254"/>
      <c r="N281" s="255"/>
      <c r="O281" s="255"/>
      <c r="P281" s="255"/>
      <c r="Q281" s="255"/>
      <c r="R281" s="255"/>
      <c r="S281" s="255"/>
      <c r="T281" s="256"/>
      <c r="AT281" s="251" t="s">
        <v>206</v>
      </c>
      <c r="AU281" s="251" t="s">
        <v>80</v>
      </c>
      <c r="AV281" s="250" t="s">
        <v>80</v>
      </c>
      <c r="AW281" s="250" t="s">
        <v>6</v>
      </c>
      <c r="AX281" s="250" t="s">
        <v>78</v>
      </c>
      <c r="AY281" s="251" t="s">
        <v>196</v>
      </c>
    </row>
    <row r="282" spans="2:63" s="215" customFormat="1" ht="29.85" customHeight="1">
      <c r="B282" s="214"/>
      <c r="D282" s="216" t="s">
        <v>70</v>
      </c>
      <c r="E282" s="225" t="s">
        <v>614</v>
      </c>
      <c r="F282" s="225" t="s">
        <v>895</v>
      </c>
      <c r="I282" s="25"/>
      <c r="J282" s="226">
        <f>BK282</f>
        <v>0</v>
      </c>
      <c r="L282" s="214"/>
      <c r="M282" s="219"/>
      <c r="N282" s="220"/>
      <c r="O282" s="220"/>
      <c r="P282" s="221">
        <f>SUM(P283:P291)</f>
        <v>0</v>
      </c>
      <c r="Q282" s="220"/>
      <c r="R282" s="221">
        <f>SUM(R283:R291)</f>
        <v>0.17071336</v>
      </c>
      <c r="S282" s="220"/>
      <c r="T282" s="222">
        <f>SUM(T283:T291)</f>
        <v>0</v>
      </c>
      <c r="AR282" s="216" t="s">
        <v>78</v>
      </c>
      <c r="AT282" s="223" t="s">
        <v>70</v>
      </c>
      <c r="AU282" s="223" t="s">
        <v>78</v>
      </c>
      <c r="AY282" s="216" t="s">
        <v>196</v>
      </c>
      <c r="BK282" s="224">
        <f>SUM(BK283:BK291)</f>
        <v>0</v>
      </c>
    </row>
    <row r="283" spans="2:65" s="140" customFormat="1" ht="25.5" customHeight="1">
      <c r="B283" s="141"/>
      <c r="C283" s="227" t="s">
        <v>405</v>
      </c>
      <c r="D283" s="227" t="s">
        <v>198</v>
      </c>
      <c r="E283" s="228" t="s">
        <v>897</v>
      </c>
      <c r="F283" s="229" t="s">
        <v>898</v>
      </c>
      <c r="G283" s="230" t="s">
        <v>330</v>
      </c>
      <c r="H283" s="231">
        <v>625.998</v>
      </c>
      <c r="I283" s="26"/>
      <c r="J283" s="232">
        <f>ROUND(I283*H283,2)</f>
        <v>0</v>
      </c>
      <c r="K283" s="229" t="s">
        <v>202</v>
      </c>
      <c r="L283" s="141"/>
      <c r="M283" s="233" t="s">
        <v>5</v>
      </c>
      <c r="N283" s="234" t="s">
        <v>42</v>
      </c>
      <c r="O283" s="142"/>
      <c r="P283" s="235">
        <f>O283*H283</f>
        <v>0</v>
      </c>
      <c r="Q283" s="235">
        <v>4E-05</v>
      </c>
      <c r="R283" s="235">
        <f>Q283*H283</f>
        <v>0.025039920000000004</v>
      </c>
      <c r="S283" s="235">
        <v>0</v>
      </c>
      <c r="T283" s="236">
        <f>S283*H283</f>
        <v>0</v>
      </c>
      <c r="AR283" s="128" t="s">
        <v>203</v>
      </c>
      <c r="AT283" s="128" t="s">
        <v>198</v>
      </c>
      <c r="AU283" s="128" t="s">
        <v>80</v>
      </c>
      <c r="AY283" s="128" t="s">
        <v>196</v>
      </c>
      <c r="BE283" s="237">
        <f>IF(N283="základní",J283,0)</f>
        <v>0</v>
      </c>
      <c r="BF283" s="237">
        <f>IF(N283="snížená",J283,0)</f>
        <v>0</v>
      </c>
      <c r="BG283" s="237">
        <f>IF(N283="zákl. přenesená",J283,0)</f>
        <v>0</v>
      </c>
      <c r="BH283" s="237">
        <f>IF(N283="sníž. přenesená",J283,0)</f>
        <v>0</v>
      </c>
      <c r="BI283" s="237">
        <f>IF(N283="nulová",J283,0)</f>
        <v>0</v>
      </c>
      <c r="BJ283" s="128" t="s">
        <v>78</v>
      </c>
      <c r="BK283" s="237">
        <f>ROUND(I283*H283,2)</f>
        <v>0</v>
      </c>
      <c r="BL283" s="128" t="s">
        <v>203</v>
      </c>
      <c r="BM283" s="128" t="s">
        <v>518</v>
      </c>
    </row>
    <row r="284" spans="2:47" s="140" customFormat="1" ht="256.5">
      <c r="B284" s="141"/>
      <c r="D284" s="238" t="s">
        <v>204</v>
      </c>
      <c r="F284" s="239" t="s">
        <v>900</v>
      </c>
      <c r="I284" s="22"/>
      <c r="L284" s="141"/>
      <c r="M284" s="240"/>
      <c r="N284" s="142"/>
      <c r="O284" s="142"/>
      <c r="P284" s="142"/>
      <c r="Q284" s="142"/>
      <c r="R284" s="142"/>
      <c r="S284" s="142"/>
      <c r="T284" s="241"/>
      <c r="AT284" s="128" t="s">
        <v>204</v>
      </c>
      <c r="AU284" s="128" t="s">
        <v>80</v>
      </c>
    </row>
    <row r="285" spans="2:65" s="140" customFormat="1" ht="25.5" customHeight="1">
      <c r="B285" s="141"/>
      <c r="C285" s="227" t="s">
        <v>536</v>
      </c>
      <c r="D285" s="227" t="s">
        <v>198</v>
      </c>
      <c r="E285" s="228" t="s">
        <v>901</v>
      </c>
      <c r="F285" s="229" t="s">
        <v>902</v>
      </c>
      <c r="G285" s="230" t="s">
        <v>330</v>
      </c>
      <c r="H285" s="231">
        <v>21.336</v>
      </c>
      <c r="I285" s="26"/>
      <c r="J285" s="232">
        <f>ROUND(I285*H285,2)</f>
        <v>0</v>
      </c>
      <c r="K285" s="229" t="s">
        <v>202</v>
      </c>
      <c r="L285" s="141"/>
      <c r="M285" s="233" t="s">
        <v>5</v>
      </c>
      <c r="N285" s="234" t="s">
        <v>42</v>
      </c>
      <c r="O285" s="142"/>
      <c r="P285" s="235">
        <f>O285*H285</f>
        <v>0</v>
      </c>
      <c r="Q285" s="235">
        <v>4E-05</v>
      </c>
      <c r="R285" s="235">
        <f>Q285*H285</f>
        <v>0.00085344</v>
      </c>
      <c r="S285" s="235">
        <v>0</v>
      </c>
      <c r="T285" s="236">
        <f>S285*H285</f>
        <v>0</v>
      </c>
      <c r="AR285" s="128" t="s">
        <v>203</v>
      </c>
      <c r="AT285" s="128" t="s">
        <v>198</v>
      </c>
      <c r="AU285" s="128" t="s">
        <v>80</v>
      </c>
      <c r="AY285" s="128" t="s">
        <v>196</v>
      </c>
      <c r="BE285" s="237">
        <f>IF(N285="základní",J285,0)</f>
        <v>0</v>
      </c>
      <c r="BF285" s="237">
        <f>IF(N285="snížená",J285,0)</f>
        <v>0</v>
      </c>
      <c r="BG285" s="237">
        <f>IF(N285="zákl. přenesená",J285,0)</f>
        <v>0</v>
      </c>
      <c r="BH285" s="237">
        <f>IF(N285="sníž. přenesená",J285,0)</f>
        <v>0</v>
      </c>
      <c r="BI285" s="237">
        <f>IF(N285="nulová",J285,0)</f>
        <v>0</v>
      </c>
      <c r="BJ285" s="128" t="s">
        <v>78</v>
      </c>
      <c r="BK285" s="237">
        <f>ROUND(I285*H285,2)</f>
        <v>0</v>
      </c>
      <c r="BL285" s="128" t="s">
        <v>203</v>
      </c>
      <c r="BM285" s="128" t="s">
        <v>522</v>
      </c>
    </row>
    <row r="286" spans="2:47" s="140" customFormat="1" ht="256.5">
      <c r="B286" s="141"/>
      <c r="D286" s="238" t="s">
        <v>204</v>
      </c>
      <c r="F286" s="239" t="s">
        <v>900</v>
      </c>
      <c r="I286" s="22"/>
      <c r="L286" s="141"/>
      <c r="M286" s="240"/>
      <c r="N286" s="142"/>
      <c r="O286" s="142"/>
      <c r="P286" s="142"/>
      <c r="Q286" s="142"/>
      <c r="R286" s="142"/>
      <c r="S286" s="142"/>
      <c r="T286" s="241"/>
      <c r="AT286" s="128" t="s">
        <v>204</v>
      </c>
      <c r="AU286" s="128" t="s">
        <v>80</v>
      </c>
    </row>
    <row r="287" spans="2:65" s="140" customFormat="1" ht="38.25" customHeight="1">
      <c r="B287" s="141"/>
      <c r="C287" s="227" t="s">
        <v>408</v>
      </c>
      <c r="D287" s="227" t="s">
        <v>198</v>
      </c>
      <c r="E287" s="228" t="s">
        <v>905</v>
      </c>
      <c r="F287" s="229" t="s">
        <v>906</v>
      </c>
      <c r="G287" s="230" t="s">
        <v>355</v>
      </c>
      <c r="H287" s="231">
        <v>12</v>
      </c>
      <c r="I287" s="26"/>
      <c r="J287" s="232">
        <f>ROUND(I287*H287,2)</f>
        <v>0</v>
      </c>
      <c r="K287" s="229" t="s">
        <v>202</v>
      </c>
      <c r="L287" s="141"/>
      <c r="M287" s="233" t="s">
        <v>5</v>
      </c>
      <c r="N287" s="234" t="s">
        <v>42</v>
      </c>
      <c r="O287" s="142"/>
      <c r="P287" s="235">
        <f>O287*H287</f>
        <v>0</v>
      </c>
      <c r="Q287" s="235">
        <v>0.00234</v>
      </c>
      <c r="R287" s="235">
        <f>Q287*H287</f>
        <v>0.02808</v>
      </c>
      <c r="S287" s="235">
        <v>0</v>
      </c>
      <c r="T287" s="236">
        <f>S287*H287</f>
        <v>0</v>
      </c>
      <c r="AR287" s="128" t="s">
        <v>203</v>
      </c>
      <c r="AT287" s="128" t="s">
        <v>198</v>
      </c>
      <c r="AU287" s="128" t="s">
        <v>80</v>
      </c>
      <c r="AY287" s="128" t="s">
        <v>196</v>
      </c>
      <c r="BE287" s="237">
        <f>IF(N287="základní",J287,0)</f>
        <v>0</v>
      </c>
      <c r="BF287" s="237">
        <f>IF(N287="snížená",J287,0)</f>
        <v>0</v>
      </c>
      <c r="BG287" s="237">
        <f>IF(N287="zákl. přenesená",J287,0)</f>
        <v>0</v>
      </c>
      <c r="BH287" s="237">
        <f>IF(N287="sníž. přenesená",J287,0)</f>
        <v>0</v>
      </c>
      <c r="BI287" s="237">
        <f>IF(N287="nulová",J287,0)</f>
        <v>0</v>
      </c>
      <c r="BJ287" s="128" t="s">
        <v>78</v>
      </c>
      <c r="BK287" s="237">
        <f>ROUND(I287*H287,2)</f>
        <v>0</v>
      </c>
      <c r="BL287" s="128" t="s">
        <v>203</v>
      </c>
      <c r="BM287" s="128" t="s">
        <v>528</v>
      </c>
    </row>
    <row r="288" spans="2:47" s="140" customFormat="1" ht="121.5">
      <c r="B288" s="141"/>
      <c r="D288" s="238" t="s">
        <v>204</v>
      </c>
      <c r="F288" s="239" t="s">
        <v>908</v>
      </c>
      <c r="I288" s="22"/>
      <c r="L288" s="141"/>
      <c r="M288" s="240"/>
      <c r="N288" s="142"/>
      <c r="O288" s="142"/>
      <c r="P288" s="142"/>
      <c r="Q288" s="142"/>
      <c r="R288" s="142"/>
      <c r="S288" s="142"/>
      <c r="T288" s="241"/>
      <c r="AT288" s="128" t="s">
        <v>204</v>
      </c>
      <c r="AU288" s="128" t="s">
        <v>80</v>
      </c>
    </row>
    <row r="289" spans="2:65" s="140" customFormat="1" ht="38.25" customHeight="1">
      <c r="B289" s="141"/>
      <c r="C289" s="227" t="s">
        <v>545</v>
      </c>
      <c r="D289" s="227" t="s">
        <v>198</v>
      </c>
      <c r="E289" s="228" t="s">
        <v>910</v>
      </c>
      <c r="F289" s="229" t="s">
        <v>911</v>
      </c>
      <c r="G289" s="230" t="s">
        <v>355</v>
      </c>
      <c r="H289" s="231">
        <v>26</v>
      </c>
      <c r="I289" s="26"/>
      <c r="J289" s="232">
        <f>ROUND(I289*H289,2)</f>
        <v>0</v>
      </c>
      <c r="K289" s="229" t="s">
        <v>202</v>
      </c>
      <c r="L289" s="141"/>
      <c r="M289" s="233" t="s">
        <v>5</v>
      </c>
      <c r="N289" s="234" t="s">
        <v>42</v>
      </c>
      <c r="O289" s="142"/>
      <c r="P289" s="235">
        <f>O289*H289</f>
        <v>0</v>
      </c>
      <c r="Q289" s="235">
        <v>0.00449</v>
      </c>
      <c r="R289" s="235">
        <f>Q289*H289</f>
        <v>0.11674</v>
      </c>
      <c r="S289" s="235">
        <v>0</v>
      </c>
      <c r="T289" s="236">
        <f>S289*H289</f>
        <v>0</v>
      </c>
      <c r="AR289" s="128" t="s">
        <v>203</v>
      </c>
      <c r="AT289" s="128" t="s">
        <v>198</v>
      </c>
      <c r="AU289" s="128" t="s">
        <v>80</v>
      </c>
      <c r="AY289" s="128" t="s">
        <v>196</v>
      </c>
      <c r="BE289" s="237">
        <f>IF(N289="základní",J289,0)</f>
        <v>0</v>
      </c>
      <c r="BF289" s="237">
        <f>IF(N289="snížená",J289,0)</f>
        <v>0</v>
      </c>
      <c r="BG289" s="237">
        <f>IF(N289="zákl. přenesená",J289,0)</f>
        <v>0</v>
      </c>
      <c r="BH289" s="237">
        <f>IF(N289="sníž. přenesená",J289,0)</f>
        <v>0</v>
      </c>
      <c r="BI289" s="237">
        <f>IF(N289="nulová",J289,0)</f>
        <v>0</v>
      </c>
      <c r="BJ289" s="128" t="s">
        <v>78</v>
      </c>
      <c r="BK289" s="237">
        <f>ROUND(I289*H289,2)</f>
        <v>0</v>
      </c>
      <c r="BL289" s="128" t="s">
        <v>203</v>
      </c>
      <c r="BM289" s="128" t="s">
        <v>532</v>
      </c>
    </row>
    <row r="290" spans="2:47" s="140" customFormat="1" ht="121.5">
      <c r="B290" s="141"/>
      <c r="D290" s="238" t="s">
        <v>204</v>
      </c>
      <c r="F290" s="239" t="s">
        <v>908</v>
      </c>
      <c r="I290" s="22"/>
      <c r="L290" s="141"/>
      <c r="M290" s="240"/>
      <c r="N290" s="142"/>
      <c r="O290" s="142"/>
      <c r="P290" s="142"/>
      <c r="Q290" s="142"/>
      <c r="R290" s="142"/>
      <c r="S290" s="142"/>
      <c r="T290" s="241"/>
      <c r="AT290" s="128" t="s">
        <v>204</v>
      </c>
      <c r="AU290" s="128" t="s">
        <v>80</v>
      </c>
    </row>
    <row r="291" spans="2:65" s="140" customFormat="1" ht="16.5" customHeight="1">
      <c r="B291" s="141"/>
      <c r="C291" s="227" t="s">
        <v>412</v>
      </c>
      <c r="D291" s="227" t="s">
        <v>198</v>
      </c>
      <c r="E291" s="228" t="s">
        <v>914</v>
      </c>
      <c r="F291" s="229" t="s">
        <v>2780</v>
      </c>
      <c r="G291" s="230" t="s">
        <v>916</v>
      </c>
      <c r="H291" s="231">
        <v>1</v>
      </c>
      <c r="I291" s="26"/>
      <c r="J291" s="232">
        <f>ROUND(I291*H291,2)</f>
        <v>0</v>
      </c>
      <c r="K291" s="229" t="s">
        <v>5</v>
      </c>
      <c r="L291" s="141"/>
      <c r="M291" s="233" t="s">
        <v>5</v>
      </c>
      <c r="N291" s="234" t="s">
        <v>42</v>
      </c>
      <c r="O291" s="142"/>
      <c r="P291" s="235">
        <f>O291*H291</f>
        <v>0</v>
      </c>
      <c r="Q291" s="235">
        <v>0</v>
      </c>
      <c r="R291" s="235">
        <f>Q291*H291</f>
        <v>0</v>
      </c>
      <c r="S291" s="235">
        <v>0</v>
      </c>
      <c r="T291" s="236">
        <f>S291*H291</f>
        <v>0</v>
      </c>
      <c r="AR291" s="128" t="s">
        <v>203</v>
      </c>
      <c r="AT291" s="128" t="s">
        <v>198</v>
      </c>
      <c r="AU291" s="128" t="s">
        <v>80</v>
      </c>
      <c r="AY291" s="128" t="s">
        <v>196</v>
      </c>
      <c r="BE291" s="237">
        <f>IF(N291="základní",J291,0)</f>
        <v>0</v>
      </c>
      <c r="BF291" s="237">
        <f>IF(N291="snížená",J291,0)</f>
        <v>0</v>
      </c>
      <c r="BG291" s="237">
        <f>IF(N291="zákl. přenesená",J291,0)</f>
        <v>0</v>
      </c>
      <c r="BH291" s="237">
        <f>IF(N291="sníž. přenesená",J291,0)</f>
        <v>0</v>
      </c>
      <c r="BI291" s="237">
        <f>IF(N291="nulová",J291,0)</f>
        <v>0</v>
      </c>
      <c r="BJ291" s="128" t="s">
        <v>78</v>
      </c>
      <c r="BK291" s="237">
        <f>ROUND(I291*H291,2)</f>
        <v>0</v>
      </c>
      <c r="BL291" s="128" t="s">
        <v>203</v>
      </c>
      <c r="BM291" s="128" t="s">
        <v>535</v>
      </c>
    </row>
    <row r="292" spans="2:63" s="215" customFormat="1" ht="29.85" customHeight="1">
      <c r="B292" s="214"/>
      <c r="D292" s="216" t="s">
        <v>70</v>
      </c>
      <c r="E292" s="225" t="s">
        <v>455</v>
      </c>
      <c r="F292" s="225" t="s">
        <v>918</v>
      </c>
      <c r="I292" s="25"/>
      <c r="J292" s="226">
        <f>BK292</f>
        <v>0</v>
      </c>
      <c r="L292" s="214"/>
      <c r="M292" s="219"/>
      <c r="N292" s="220"/>
      <c r="O292" s="220"/>
      <c r="P292" s="221">
        <f>SUM(P293:P313)</f>
        <v>0</v>
      </c>
      <c r="Q292" s="220"/>
      <c r="R292" s="221">
        <f>SUM(R293:R313)</f>
        <v>0</v>
      </c>
      <c r="S292" s="220"/>
      <c r="T292" s="222">
        <f>SUM(T293:T313)</f>
        <v>212.90229</v>
      </c>
      <c r="AR292" s="216" t="s">
        <v>78</v>
      </c>
      <c r="AT292" s="223" t="s">
        <v>70</v>
      </c>
      <c r="AU292" s="223" t="s">
        <v>78</v>
      </c>
      <c r="AY292" s="216" t="s">
        <v>196</v>
      </c>
      <c r="BK292" s="224">
        <f>SUM(BK293:BK313)</f>
        <v>0</v>
      </c>
    </row>
    <row r="293" spans="2:65" s="140" customFormat="1" ht="25.5" customHeight="1">
      <c r="B293" s="141"/>
      <c r="C293" s="227" t="s">
        <v>552</v>
      </c>
      <c r="D293" s="227" t="s">
        <v>198</v>
      </c>
      <c r="E293" s="228" t="s">
        <v>2781</v>
      </c>
      <c r="F293" s="229" t="s">
        <v>2782</v>
      </c>
      <c r="G293" s="230" t="s">
        <v>201</v>
      </c>
      <c r="H293" s="231">
        <v>32</v>
      </c>
      <c r="I293" s="26"/>
      <c r="J293" s="232">
        <f>ROUND(I293*H293,2)</f>
        <v>0</v>
      </c>
      <c r="K293" s="229" t="s">
        <v>202</v>
      </c>
      <c r="L293" s="141"/>
      <c r="M293" s="233" t="s">
        <v>5</v>
      </c>
      <c r="N293" s="234" t="s">
        <v>42</v>
      </c>
      <c r="O293" s="142"/>
      <c r="P293" s="235">
        <f>O293*H293</f>
        <v>0</v>
      </c>
      <c r="Q293" s="235">
        <v>0</v>
      </c>
      <c r="R293" s="235">
        <f>Q293*H293</f>
        <v>0</v>
      </c>
      <c r="S293" s="235">
        <v>1.95</v>
      </c>
      <c r="T293" s="236">
        <f>S293*H293</f>
        <v>62.4</v>
      </c>
      <c r="AR293" s="128" t="s">
        <v>203</v>
      </c>
      <c r="AT293" s="128" t="s">
        <v>198</v>
      </c>
      <c r="AU293" s="128" t="s">
        <v>80</v>
      </c>
      <c r="AY293" s="128" t="s">
        <v>196</v>
      </c>
      <c r="BE293" s="237">
        <f>IF(N293="základní",J293,0)</f>
        <v>0</v>
      </c>
      <c r="BF293" s="237">
        <f>IF(N293="snížená",J293,0)</f>
        <v>0</v>
      </c>
      <c r="BG293" s="237">
        <f>IF(N293="zákl. přenesená",J293,0)</f>
        <v>0</v>
      </c>
      <c r="BH293" s="237">
        <f>IF(N293="sníž. přenesená",J293,0)</f>
        <v>0</v>
      </c>
      <c r="BI293" s="237">
        <f>IF(N293="nulová",J293,0)</f>
        <v>0</v>
      </c>
      <c r="BJ293" s="128" t="s">
        <v>78</v>
      </c>
      <c r="BK293" s="237">
        <f>ROUND(I293*H293,2)</f>
        <v>0</v>
      </c>
      <c r="BL293" s="128" t="s">
        <v>203</v>
      </c>
      <c r="BM293" s="128" t="s">
        <v>539</v>
      </c>
    </row>
    <row r="294" spans="2:47" s="140" customFormat="1" ht="54">
      <c r="B294" s="141"/>
      <c r="D294" s="238" t="s">
        <v>204</v>
      </c>
      <c r="F294" s="239" t="s">
        <v>2783</v>
      </c>
      <c r="I294" s="22"/>
      <c r="L294" s="141"/>
      <c r="M294" s="240"/>
      <c r="N294" s="142"/>
      <c r="O294" s="142"/>
      <c r="P294" s="142"/>
      <c r="Q294" s="142"/>
      <c r="R294" s="142"/>
      <c r="S294" s="142"/>
      <c r="T294" s="241"/>
      <c r="AT294" s="128" t="s">
        <v>204</v>
      </c>
      <c r="AU294" s="128" t="s">
        <v>80</v>
      </c>
    </row>
    <row r="295" spans="2:51" s="243" customFormat="1" ht="13.5">
      <c r="B295" s="242"/>
      <c r="D295" s="238" t="s">
        <v>206</v>
      </c>
      <c r="E295" s="244" t="s">
        <v>5</v>
      </c>
      <c r="F295" s="245" t="s">
        <v>2784</v>
      </c>
      <c r="H295" s="244" t="s">
        <v>5</v>
      </c>
      <c r="I295" s="27"/>
      <c r="L295" s="242"/>
      <c r="M295" s="246"/>
      <c r="N295" s="247"/>
      <c r="O295" s="247"/>
      <c r="P295" s="247"/>
      <c r="Q295" s="247"/>
      <c r="R295" s="247"/>
      <c r="S295" s="247"/>
      <c r="T295" s="248"/>
      <c r="AT295" s="244" t="s">
        <v>206</v>
      </c>
      <c r="AU295" s="244" t="s">
        <v>80</v>
      </c>
      <c r="AV295" s="243" t="s">
        <v>78</v>
      </c>
      <c r="AW295" s="243" t="s">
        <v>34</v>
      </c>
      <c r="AX295" s="243" t="s">
        <v>71</v>
      </c>
      <c r="AY295" s="244" t="s">
        <v>196</v>
      </c>
    </row>
    <row r="296" spans="2:51" s="250" customFormat="1" ht="13.5">
      <c r="B296" s="249"/>
      <c r="D296" s="238" t="s">
        <v>206</v>
      </c>
      <c r="E296" s="251" t="s">
        <v>5</v>
      </c>
      <c r="F296" s="252" t="s">
        <v>2785</v>
      </c>
      <c r="H296" s="253">
        <v>32</v>
      </c>
      <c r="I296" s="28"/>
      <c r="L296" s="249"/>
      <c r="M296" s="254"/>
      <c r="N296" s="255"/>
      <c r="O296" s="255"/>
      <c r="P296" s="255"/>
      <c r="Q296" s="255"/>
      <c r="R296" s="255"/>
      <c r="S296" s="255"/>
      <c r="T296" s="256"/>
      <c r="AT296" s="251" t="s">
        <v>206</v>
      </c>
      <c r="AU296" s="251" t="s">
        <v>80</v>
      </c>
      <c r="AV296" s="250" t="s">
        <v>80</v>
      </c>
      <c r="AW296" s="250" t="s">
        <v>34</v>
      </c>
      <c r="AX296" s="250" t="s">
        <v>71</v>
      </c>
      <c r="AY296" s="251" t="s">
        <v>196</v>
      </c>
    </row>
    <row r="297" spans="2:51" s="258" customFormat="1" ht="13.5">
      <c r="B297" s="257"/>
      <c r="D297" s="238" t="s">
        <v>206</v>
      </c>
      <c r="E297" s="259" t="s">
        <v>5</v>
      </c>
      <c r="F297" s="260" t="s">
        <v>209</v>
      </c>
      <c r="H297" s="261">
        <v>32</v>
      </c>
      <c r="I297" s="29"/>
      <c r="L297" s="257"/>
      <c r="M297" s="262"/>
      <c r="N297" s="263"/>
      <c r="O297" s="263"/>
      <c r="P297" s="263"/>
      <c r="Q297" s="263"/>
      <c r="R297" s="263"/>
      <c r="S297" s="263"/>
      <c r="T297" s="264"/>
      <c r="AT297" s="259" t="s">
        <v>206</v>
      </c>
      <c r="AU297" s="259" t="s">
        <v>80</v>
      </c>
      <c r="AV297" s="258" t="s">
        <v>203</v>
      </c>
      <c r="AW297" s="258" t="s">
        <v>34</v>
      </c>
      <c r="AX297" s="258" t="s">
        <v>78</v>
      </c>
      <c r="AY297" s="259" t="s">
        <v>196</v>
      </c>
    </row>
    <row r="298" spans="2:65" s="140" customFormat="1" ht="16.5" customHeight="1">
      <c r="B298" s="141"/>
      <c r="C298" s="227" t="s">
        <v>415</v>
      </c>
      <c r="D298" s="227" t="s">
        <v>198</v>
      </c>
      <c r="E298" s="228" t="s">
        <v>923</v>
      </c>
      <c r="F298" s="229" t="s">
        <v>924</v>
      </c>
      <c r="G298" s="230" t="s">
        <v>304</v>
      </c>
      <c r="H298" s="231">
        <v>25.4</v>
      </c>
      <c r="I298" s="26"/>
      <c r="J298" s="232">
        <f>ROUND(I298*H298,2)</f>
        <v>0</v>
      </c>
      <c r="K298" s="229" t="s">
        <v>202</v>
      </c>
      <c r="L298" s="141"/>
      <c r="M298" s="233" t="s">
        <v>5</v>
      </c>
      <c r="N298" s="234" t="s">
        <v>42</v>
      </c>
      <c r="O298" s="142"/>
      <c r="P298" s="235">
        <f>O298*H298</f>
        <v>0</v>
      </c>
      <c r="Q298" s="235">
        <v>0</v>
      </c>
      <c r="R298" s="235">
        <f>Q298*H298</f>
        <v>0</v>
      </c>
      <c r="S298" s="235">
        <v>0.082</v>
      </c>
      <c r="T298" s="236">
        <f>S298*H298</f>
        <v>2.0827999999999998</v>
      </c>
      <c r="AR298" s="128" t="s">
        <v>203</v>
      </c>
      <c r="AT298" s="128" t="s">
        <v>198</v>
      </c>
      <c r="AU298" s="128" t="s">
        <v>80</v>
      </c>
      <c r="AY298" s="128" t="s">
        <v>196</v>
      </c>
      <c r="BE298" s="237">
        <f>IF(N298="základní",J298,0)</f>
        <v>0</v>
      </c>
      <c r="BF298" s="237">
        <f>IF(N298="snížená",J298,0)</f>
        <v>0</v>
      </c>
      <c r="BG298" s="237">
        <f>IF(N298="zákl. přenesená",J298,0)</f>
        <v>0</v>
      </c>
      <c r="BH298" s="237">
        <f>IF(N298="sníž. přenesená",J298,0)</f>
        <v>0</v>
      </c>
      <c r="BI298" s="237">
        <f>IF(N298="nulová",J298,0)</f>
        <v>0</v>
      </c>
      <c r="BJ298" s="128" t="s">
        <v>78</v>
      </c>
      <c r="BK298" s="237">
        <f>ROUND(I298*H298,2)</f>
        <v>0</v>
      </c>
      <c r="BL298" s="128" t="s">
        <v>203</v>
      </c>
      <c r="BM298" s="128" t="s">
        <v>544</v>
      </c>
    </row>
    <row r="299" spans="2:51" s="243" customFormat="1" ht="13.5">
      <c r="B299" s="242"/>
      <c r="D299" s="238" t="s">
        <v>206</v>
      </c>
      <c r="E299" s="244" t="s">
        <v>5</v>
      </c>
      <c r="F299" s="245" t="s">
        <v>2786</v>
      </c>
      <c r="H299" s="244" t="s">
        <v>5</v>
      </c>
      <c r="I299" s="27"/>
      <c r="L299" s="242"/>
      <c r="M299" s="246"/>
      <c r="N299" s="247"/>
      <c r="O299" s="247"/>
      <c r="P299" s="247"/>
      <c r="Q299" s="247"/>
      <c r="R299" s="247"/>
      <c r="S299" s="247"/>
      <c r="T299" s="248"/>
      <c r="AT299" s="244" t="s">
        <v>206</v>
      </c>
      <c r="AU299" s="244" t="s">
        <v>80</v>
      </c>
      <c r="AV299" s="243" t="s">
        <v>78</v>
      </c>
      <c r="AW299" s="243" t="s">
        <v>34</v>
      </c>
      <c r="AX299" s="243" t="s">
        <v>71</v>
      </c>
      <c r="AY299" s="244" t="s">
        <v>196</v>
      </c>
    </row>
    <row r="300" spans="2:51" s="250" customFormat="1" ht="13.5">
      <c r="B300" s="249"/>
      <c r="D300" s="238" t="s">
        <v>206</v>
      </c>
      <c r="E300" s="251" t="s">
        <v>5</v>
      </c>
      <c r="F300" s="252" t="s">
        <v>2787</v>
      </c>
      <c r="H300" s="253">
        <v>25.4</v>
      </c>
      <c r="I300" s="28"/>
      <c r="L300" s="249"/>
      <c r="M300" s="254"/>
      <c r="N300" s="255"/>
      <c r="O300" s="255"/>
      <c r="P300" s="255"/>
      <c r="Q300" s="255"/>
      <c r="R300" s="255"/>
      <c r="S300" s="255"/>
      <c r="T300" s="256"/>
      <c r="AT300" s="251" t="s">
        <v>206</v>
      </c>
      <c r="AU300" s="251" t="s">
        <v>80</v>
      </c>
      <c r="AV300" s="250" t="s">
        <v>80</v>
      </c>
      <c r="AW300" s="250" t="s">
        <v>34</v>
      </c>
      <c r="AX300" s="250" t="s">
        <v>71</v>
      </c>
      <c r="AY300" s="251" t="s">
        <v>196</v>
      </c>
    </row>
    <row r="301" spans="2:51" s="258" customFormat="1" ht="13.5">
      <c r="B301" s="257"/>
      <c r="D301" s="238" t="s">
        <v>206</v>
      </c>
      <c r="E301" s="259" t="s">
        <v>5</v>
      </c>
      <c r="F301" s="260" t="s">
        <v>209</v>
      </c>
      <c r="H301" s="261">
        <v>25.4</v>
      </c>
      <c r="I301" s="29"/>
      <c r="L301" s="257"/>
      <c r="M301" s="262"/>
      <c r="N301" s="263"/>
      <c r="O301" s="263"/>
      <c r="P301" s="263"/>
      <c r="Q301" s="263"/>
      <c r="R301" s="263"/>
      <c r="S301" s="263"/>
      <c r="T301" s="264"/>
      <c r="AT301" s="259" t="s">
        <v>206</v>
      </c>
      <c r="AU301" s="259" t="s">
        <v>80</v>
      </c>
      <c r="AV301" s="258" t="s">
        <v>203</v>
      </c>
      <c r="AW301" s="258" t="s">
        <v>34</v>
      </c>
      <c r="AX301" s="258" t="s">
        <v>78</v>
      </c>
      <c r="AY301" s="259" t="s">
        <v>196</v>
      </c>
    </row>
    <row r="302" spans="2:65" s="140" customFormat="1" ht="25.5" customHeight="1">
      <c r="B302" s="141"/>
      <c r="C302" s="227" t="s">
        <v>561</v>
      </c>
      <c r="D302" s="227" t="s">
        <v>198</v>
      </c>
      <c r="E302" s="228" t="s">
        <v>932</v>
      </c>
      <c r="F302" s="229" t="s">
        <v>933</v>
      </c>
      <c r="G302" s="230" t="s">
        <v>355</v>
      </c>
      <c r="H302" s="231">
        <v>4</v>
      </c>
      <c r="I302" s="26"/>
      <c r="J302" s="232">
        <f>ROUND(I302*H302,2)</f>
        <v>0</v>
      </c>
      <c r="K302" s="229" t="s">
        <v>202</v>
      </c>
      <c r="L302" s="141"/>
      <c r="M302" s="233" t="s">
        <v>5</v>
      </c>
      <c r="N302" s="234" t="s">
        <v>42</v>
      </c>
      <c r="O302" s="142"/>
      <c r="P302" s="235">
        <f>O302*H302</f>
        <v>0</v>
      </c>
      <c r="Q302" s="235">
        <v>0</v>
      </c>
      <c r="R302" s="235">
        <f>Q302*H302</f>
        <v>0</v>
      </c>
      <c r="S302" s="235">
        <v>0.039</v>
      </c>
      <c r="T302" s="236">
        <f>S302*H302</f>
        <v>0.156</v>
      </c>
      <c r="AR302" s="128" t="s">
        <v>203</v>
      </c>
      <c r="AT302" s="128" t="s">
        <v>198</v>
      </c>
      <c r="AU302" s="128" t="s">
        <v>80</v>
      </c>
      <c r="AY302" s="128" t="s">
        <v>196</v>
      </c>
      <c r="BE302" s="237">
        <f>IF(N302="základní",J302,0)</f>
        <v>0</v>
      </c>
      <c r="BF302" s="237">
        <f>IF(N302="snížená",J302,0)</f>
        <v>0</v>
      </c>
      <c r="BG302" s="237">
        <f>IF(N302="zákl. přenesená",J302,0)</f>
        <v>0</v>
      </c>
      <c r="BH302" s="237">
        <f>IF(N302="sníž. přenesená",J302,0)</f>
        <v>0</v>
      </c>
      <c r="BI302" s="237">
        <f>IF(N302="nulová",J302,0)</f>
        <v>0</v>
      </c>
      <c r="BJ302" s="128" t="s">
        <v>78</v>
      </c>
      <c r="BK302" s="237">
        <f>ROUND(I302*H302,2)</f>
        <v>0</v>
      </c>
      <c r="BL302" s="128" t="s">
        <v>203</v>
      </c>
      <c r="BM302" s="128" t="s">
        <v>548</v>
      </c>
    </row>
    <row r="303" spans="2:47" s="140" customFormat="1" ht="40.5">
      <c r="B303" s="141"/>
      <c r="D303" s="238" t="s">
        <v>204</v>
      </c>
      <c r="F303" s="239" t="s">
        <v>935</v>
      </c>
      <c r="I303" s="22"/>
      <c r="L303" s="141"/>
      <c r="M303" s="240"/>
      <c r="N303" s="142"/>
      <c r="O303" s="142"/>
      <c r="P303" s="142"/>
      <c r="Q303" s="142"/>
      <c r="R303" s="142"/>
      <c r="S303" s="142"/>
      <c r="T303" s="241"/>
      <c r="AT303" s="128" t="s">
        <v>204</v>
      </c>
      <c r="AU303" s="128" t="s">
        <v>80</v>
      </c>
    </row>
    <row r="304" spans="2:51" s="243" customFormat="1" ht="13.5">
      <c r="B304" s="242"/>
      <c r="D304" s="238" t="s">
        <v>206</v>
      </c>
      <c r="E304" s="244" t="s">
        <v>5</v>
      </c>
      <c r="F304" s="245" t="s">
        <v>2788</v>
      </c>
      <c r="H304" s="244" t="s">
        <v>5</v>
      </c>
      <c r="I304" s="27"/>
      <c r="L304" s="242"/>
      <c r="M304" s="246"/>
      <c r="N304" s="247"/>
      <c r="O304" s="247"/>
      <c r="P304" s="247"/>
      <c r="Q304" s="247"/>
      <c r="R304" s="247"/>
      <c r="S304" s="247"/>
      <c r="T304" s="248"/>
      <c r="AT304" s="244" t="s">
        <v>206</v>
      </c>
      <c r="AU304" s="244" t="s">
        <v>80</v>
      </c>
      <c r="AV304" s="243" t="s">
        <v>78</v>
      </c>
      <c r="AW304" s="243" t="s">
        <v>34</v>
      </c>
      <c r="AX304" s="243" t="s">
        <v>71</v>
      </c>
      <c r="AY304" s="244" t="s">
        <v>196</v>
      </c>
    </row>
    <row r="305" spans="2:51" s="250" customFormat="1" ht="13.5">
      <c r="B305" s="249"/>
      <c r="D305" s="238" t="s">
        <v>206</v>
      </c>
      <c r="E305" s="251" t="s">
        <v>5</v>
      </c>
      <c r="F305" s="252" t="s">
        <v>2789</v>
      </c>
      <c r="H305" s="253">
        <v>4</v>
      </c>
      <c r="I305" s="28"/>
      <c r="L305" s="249"/>
      <c r="M305" s="254"/>
      <c r="N305" s="255"/>
      <c r="O305" s="255"/>
      <c r="P305" s="255"/>
      <c r="Q305" s="255"/>
      <c r="R305" s="255"/>
      <c r="S305" s="255"/>
      <c r="T305" s="256"/>
      <c r="AT305" s="251" t="s">
        <v>206</v>
      </c>
      <c r="AU305" s="251" t="s">
        <v>80</v>
      </c>
      <c r="AV305" s="250" t="s">
        <v>80</v>
      </c>
      <c r="AW305" s="250" t="s">
        <v>34</v>
      </c>
      <c r="AX305" s="250" t="s">
        <v>71</v>
      </c>
      <c r="AY305" s="251" t="s">
        <v>196</v>
      </c>
    </row>
    <row r="306" spans="2:51" s="258" customFormat="1" ht="13.5">
      <c r="B306" s="257"/>
      <c r="D306" s="238" t="s">
        <v>206</v>
      </c>
      <c r="E306" s="259" t="s">
        <v>5</v>
      </c>
      <c r="F306" s="260" t="s">
        <v>209</v>
      </c>
      <c r="H306" s="261">
        <v>4</v>
      </c>
      <c r="I306" s="29"/>
      <c r="L306" s="257"/>
      <c r="M306" s="262"/>
      <c r="N306" s="263"/>
      <c r="O306" s="263"/>
      <c r="P306" s="263"/>
      <c r="Q306" s="263"/>
      <c r="R306" s="263"/>
      <c r="S306" s="263"/>
      <c r="T306" s="264"/>
      <c r="AT306" s="259" t="s">
        <v>206</v>
      </c>
      <c r="AU306" s="259" t="s">
        <v>80</v>
      </c>
      <c r="AV306" s="258" t="s">
        <v>203</v>
      </c>
      <c r="AW306" s="258" t="s">
        <v>34</v>
      </c>
      <c r="AX306" s="258" t="s">
        <v>78</v>
      </c>
      <c r="AY306" s="259" t="s">
        <v>196</v>
      </c>
    </row>
    <row r="307" spans="2:65" s="140" customFormat="1" ht="25.5" customHeight="1">
      <c r="B307" s="141"/>
      <c r="C307" s="227" t="s">
        <v>419</v>
      </c>
      <c r="D307" s="227" t="s">
        <v>198</v>
      </c>
      <c r="E307" s="228" t="s">
        <v>944</v>
      </c>
      <c r="F307" s="229" t="s">
        <v>945</v>
      </c>
      <c r="G307" s="230" t="s">
        <v>304</v>
      </c>
      <c r="H307" s="231">
        <v>2.89</v>
      </c>
      <c r="I307" s="26"/>
      <c r="J307" s="232">
        <f>ROUND(I307*H307,2)</f>
        <v>0</v>
      </c>
      <c r="K307" s="229" t="s">
        <v>202</v>
      </c>
      <c r="L307" s="141"/>
      <c r="M307" s="233" t="s">
        <v>5</v>
      </c>
      <c r="N307" s="234" t="s">
        <v>42</v>
      </c>
      <c r="O307" s="142"/>
      <c r="P307" s="235">
        <f>O307*H307</f>
        <v>0</v>
      </c>
      <c r="Q307" s="235">
        <v>0</v>
      </c>
      <c r="R307" s="235">
        <f>Q307*H307</f>
        <v>0</v>
      </c>
      <c r="S307" s="235">
        <v>0.012</v>
      </c>
      <c r="T307" s="236">
        <f>S307*H307</f>
        <v>0.03468</v>
      </c>
      <c r="AR307" s="128" t="s">
        <v>203</v>
      </c>
      <c r="AT307" s="128" t="s">
        <v>198</v>
      </c>
      <c r="AU307" s="128" t="s">
        <v>80</v>
      </c>
      <c r="AY307" s="128" t="s">
        <v>196</v>
      </c>
      <c r="BE307" s="237">
        <f>IF(N307="základní",J307,0)</f>
        <v>0</v>
      </c>
      <c r="BF307" s="237">
        <f>IF(N307="snížená",J307,0)</f>
        <v>0</v>
      </c>
      <c r="BG307" s="237">
        <f>IF(N307="zákl. přenesená",J307,0)</f>
        <v>0</v>
      </c>
      <c r="BH307" s="237">
        <f>IF(N307="sníž. přenesená",J307,0)</f>
        <v>0</v>
      </c>
      <c r="BI307" s="237">
        <f>IF(N307="nulová",J307,0)</f>
        <v>0</v>
      </c>
      <c r="BJ307" s="128" t="s">
        <v>78</v>
      </c>
      <c r="BK307" s="237">
        <f>ROUND(I307*H307,2)</f>
        <v>0</v>
      </c>
      <c r="BL307" s="128" t="s">
        <v>203</v>
      </c>
      <c r="BM307" s="128" t="s">
        <v>551</v>
      </c>
    </row>
    <row r="308" spans="2:65" s="140" customFormat="1" ht="25.5" customHeight="1">
      <c r="B308" s="141"/>
      <c r="C308" s="227" t="s">
        <v>568</v>
      </c>
      <c r="D308" s="227" t="s">
        <v>198</v>
      </c>
      <c r="E308" s="228" t="s">
        <v>956</v>
      </c>
      <c r="F308" s="229" t="s">
        <v>957</v>
      </c>
      <c r="G308" s="230" t="s">
        <v>330</v>
      </c>
      <c r="H308" s="231">
        <v>52.43</v>
      </c>
      <c r="I308" s="26"/>
      <c r="J308" s="232">
        <f>ROUND(I308*H308,2)</f>
        <v>0</v>
      </c>
      <c r="K308" s="229" t="s">
        <v>202</v>
      </c>
      <c r="L308" s="141"/>
      <c r="M308" s="233" t="s">
        <v>5</v>
      </c>
      <c r="N308" s="234" t="s">
        <v>42</v>
      </c>
      <c r="O308" s="142"/>
      <c r="P308" s="235">
        <f>O308*H308</f>
        <v>0</v>
      </c>
      <c r="Q308" s="235">
        <v>0</v>
      </c>
      <c r="R308" s="235">
        <f>Q308*H308</f>
        <v>0</v>
      </c>
      <c r="S308" s="235">
        <v>0.046</v>
      </c>
      <c r="T308" s="236">
        <f>S308*H308</f>
        <v>2.41178</v>
      </c>
      <c r="AR308" s="128" t="s">
        <v>203</v>
      </c>
      <c r="AT308" s="128" t="s">
        <v>198</v>
      </c>
      <c r="AU308" s="128" t="s">
        <v>80</v>
      </c>
      <c r="AY308" s="128" t="s">
        <v>196</v>
      </c>
      <c r="BE308" s="237">
        <f>IF(N308="základní",J308,0)</f>
        <v>0</v>
      </c>
      <c r="BF308" s="237">
        <f>IF(N308="snížená",J308,0)</f>
        <v>0</v>
      </c>
      <c r="BG308" s="237">
        <f>IF(N308="zákl. přenesená",J308,0)</f>
        <v>0</v>
      </c>
      <c r="BH308" s="237">
        <f>IF(N308="sníž. přenesená",J308,0)</f>
        <v>0</v>
      </c>
      <c r="BI308" s="237">
        <f>IF(N308="nulová",J308,0)</f>
        <v>0</v>
      </c>
      <c r="BJ308" s="128" t="s">
        <v>78</v>
      </c>
      <c r="BK308" s="237">
        <f>ROUND(I308*H308,2)</f>
        <v>0</v>
      </c>
      <c r="BL308" s="128" t="s">
        <v>203</v>
      </c>
      <c r="BM308" s="128" t="s">
        <v>555</v>
      </c>
    </row>
    <row r="309" spans="2:47" s="140" customFormat="1" ht="40.5">
      <c r="B309" s="141"/>
      <c r="D309" s="238" t="s">
        <v>204</v>
      </c>
      <c r="F309" s="239" t="s">
        <v>959</v>
      </c>
      <c r="I309" s="22"/>
      <c r="L309" s="141"/>
      <c r="M309" s="240"/>
      <c r="N309" s="142"/>
      <c r="O309" s="142"/>
      <c r="P309" s="142"/>
      <c r="Q309" s="142"/>
      <c r="R309" s="142"/>
      <c r="S309" s="142"/>
      <c r="T309" s="241"/>
      <c r="AT309" s="128" t="s">
        <v>204</v>
      </c>
      <c r="AU309" s="128" t="s">
        <v>80</v>
      </c>
    </row>
    <row r="310" spans="2:65" s="140" customFormat="1" ht="38.25" customHeight="1">
      <c r="B310" s="141"/>
      <c r="C310" s="227" t="s">
        <v>422</v>
      </c>
      <c r="D310" s="227" t="s">
        <v>198</v>
      </c>
      <c r="E310" s="228" t="s">
        <v>961</v>
      </c>
      <c r="F310" s="229" t="s">
        <v>962</v>
      </c>
      <c r="G310" s="230" t="s">
        <v>330</v>
      </c>
      <c r="H310" s="231">
        <v>7.92</v>
      </c>
      <c r="I310" s="26"/>
      <c r="J310" s="232">
        <f>ROUND(I310*H310,2)</f>
        <v>0</v>
      </c>
      <c r="K310" s="229" t="s">
        <v>202</v>
      </c>
      <c r="L310" s="141"/>
      <c r="M310" s="233" t="s">
        <v>5</v>
      </c>
      <c r="N310" s="234" t="s">
        <v>42</v>
      </c>
      <c r="O310" s="142"/>
      <c r="P310" s="235">
        <f>O310*H310</f>
        <v>0</v>
      </c>
      <c r="Q310" s="235">
        <v>0</v>
      </c>
      <c r="R310" s="235">
        <f>Q310*H310</f>
        <v>0</v>
      </c>
      <c r="S310" s="235">
        <v>0.059</v>
      </c>
      <c r="T310" s="236">
        <f>S310*H310</f>
        <v>0.46728</v>
      </c>
      <c r="AR310" s="128" t="s">
        <v>203</v>
      </c>
      <c r="AT310" s="128" t="s">
        <v>198</v>
      </c>
      <c r="AU310" s="128" t="s">
        <v>80</v>
      </c>
      <c r="AY310" s="128" t="s">
        <v>196</v>
      </c>
      <c r="BE310" s="237">
        <f>IF(N310="základní",J310,0)</f>
        <v>0</v>
      </c>
      <c r="BF310" s="237">
        <f>IF(N310="snížená",J310,0)</f>
        <v>0</v>
      </c>
      <c r="BG310" s="237">
        <f>IF(N310="zákl. přenesená",J310,0)</f>
        <v>0</v>
      </c>
      <c r="BH310" s="237">
        <f>IF(N310="sníž. přenesená",J310,0)</f>
        <v>0</v>
      </c>
      <c r="BI310" s="237">
        <f>IF(N310="nulová",J310,0)</f>
        <v>0</v>
      </c>
      <c r="BJ310" s="128" t="s">
        <v>78</v>
      </c>
      <c r="BK310" s="237">
        <f>ROUND(I310*H310,2)</f>
        <v>0</v>
      </c>
      <c r="BL310" s="128" t="s">
        <v>203</v>
      </c>
      <c r="BM310" s="128" t="s">
        <v>560</v>
      </c>
    </row>
    <row r="311" spans="2:65" s="140" customFormat="1" ht="25.5" customHeight="1">
      <c r="B311" s="141"/>
      <c r="C311" s="227" t="s">
        <v>578</v>
      </c>
      <c r="D311" s="227" t="s">
        <v>198</v>
      </c>
      <c r="E311" s="228" t="s">
        <v>2790</v>
      </c>
      <c r="F311" s="229" t="s">
        <v>2791</v>
      </c>
      <c r="G311" s="230" t="s">
        <v>330</v>
      </c>
      <c r="H311" s="231">
        <v>447.23</v>
      </c>
      <c r="I311" s="26"/>
      <c r="J311" s="232">
        <f>ROUND(I311*H311,2)</f>
        <v>0</v>
      </c>
      <c r="K311" s="229" t="s">
        <v>202</v>
      </c>
      <c r="L311" s="141"/>
      <c r="M311" s="233" t="s">
        <v>5</v>
      </c>
      <c r="N311" s="234" t="s">
        <v>42</v>
      </c>
      <c r="O311" s="142"/>
      <c r="P311" s="235">
        <f>O311*H311</f>
        <v>0</v>
      </c>
      <c r="Q311" s="235">
        <v>0</v>
      </c>
      <c r="R311" s="235">
        <f>Q311*H311</f>
        <v>0</v>
      </c>
      <c r="S311" s="235">
        <v>0.045</v>
      </c>
      <c r="T311" s="236">
        <f>S311*H311</f>
        <v>20.12535</v>
      </c>
      <c r="AR311" s="128" t="s">
        <v>203</v>
      </c>
      <c r="AT311" s="128" t="s">
        <v>198</v>
      </c>
      <c r="AU311" s="128" t="s">
        <v>80</v>
      </c>
      <c r="AY311" s="128" t="s">
        <v>196</v>
      </c>
      <c r="BE311" s="237">
        <f>IF(N311="základní",J311,0)</f>
        <v>0</v>
      </c>
      <c r="BF311" s="237">
        <f>IF(N311="snížená",J311,0)</f>
        <v>0</v>
      </c>
      <c r="BG311" s="237">
        <f>IF(N311="zákl. přenesená",J311,0)</f>
        <v>0</v>
      </c>
      <c r="BH311" s="237">
        <f>IF(N311="sníž. přenesená",J311,0)</f>
        <v>0</v>
      </c>
      <c r="BI311" s="237">
        <f>IF(N311="nulová",J311,0)</f>
        <v>0</v>
      </c>
      <c r="BJ311" s="128" t="s">
        <v>78</v>
      </c>
      <c r="BK311" s="237">
        <f>ROUND(I311*H311,2)</f>
        <v>0</v>
      </c>
      <c r="BL311" s="128" t="s">
        <v>203</v>
      </c>
      <c r="BM311" s="128" t="s">
        <v>564</v>
      </c>
    </row>
    <row r="312" spans="2:47" s="140" customFormat="1" ht="40.5">
      <c r="B312" s="141"/>
      <c r="D312" s="238" t="s">
        <v>204</v>
      </c>
      <c r="F312" s="239" t="s">
        <v>2792</v>
      </c>
      <c r="I312" s="22"/>
      <c r="L312" s="141"/>
      <c r="M312" s="240"/>
      <c r="N312" s="142"/>
      <c r="O312" s="142"/>
      <c r="P312" s="142"/>
      <c r="Q312" s="142"/>
      <c r="R312" s="142"/>
      <c r="S312" s="142"/>
      <c r="T312" s="241"/>
      <c r="AT312" s="128" t="s">
        <v>204</v>
      </c>
      <c r="AU312" s="128" t="s">
        <v>80</v>
      </c>
    </row>
    <row r="313" spans="2:65" s="140" customFormat="1" ht="25.5" customHeight="1">
      <c r="B313" s="141"/>
      <c r="C313" s="227" t="s">
        <v>426</v>
      </c>
      <c r="D313" s="227" t="s">
        <v>198</v>
      </c>
      <c r="E313" s="228" t="s">
        <v>2793</v>
      </c>
      <c r="F313" s="229" t="s">
        <v>2794</v>
      </c>
      <c r="G313" s="230" t="s">
        <v>201</v>
      </c>
      <c r="H313" s="231">
        <v>89.446</v>
      </c>
      <c r="I313" s="26"/>
      <c r="J313" s="232">
        <f>ROUND(I313*H313,2)</f>
        <v>0</v>
      </c>
      <c r="K313" s="229" t="s">
        <v>202</v>
      </c>
      <c r="L313" s="141"/>
      <c r="M313" s="233" t="s">
        <v>5</v>
      </c>
      <c r="N313" s="234" t="s">
        <v>42</v>
      </c>
      <c r="O313" s="142"/>
      <c r="P313" s="235">
        <f>O313*H313</f>
        <v>0</v>
      </c>
      <c r="Q313" s="235">
        <v>0</v>
      </c>
      <c r="R313" s="235">
        <f>Q313*H313</f>
        <v>0</v>
      </c>
      <c r="S313" s="235">
        <v>1.4</v>
      </c>
      <c r="T313" s="236">
        <f>S313*H313</f>
        <v>125.22439999999999</v>
      </c>
      <c r="AR313" s="128" t="s">
        <v>203</v>
      </c>
      <c r="AT313" s="128" t="s">
        <v>198</v>
      </c>
      <c r="AU313" s="128" t="s">
        <v>80</v>
      </c>
      <c r="AY313" s="128" t="s">
        <v>196</v>
      </c>
      <c r="BE313" s="237">
        <f>IF(N313="základní",J313,0)</f>
        <v>0</v>
      </c>
      <c r="BF313" s="237">
        <f>IF(N313="snížená",J313,0)</f>
        <v>0</v>
      </c>
      <c r="BG313" s="237">
        <f>IF(N313="zákl. přenesená",J313,0)</f>
        <v>0</v>
      </c>
      <c r="BH313" s="237">
        <f>IF(N313="sníž. přenesená",J313,0)</f>
        <v>0</v>
      </c>
      <c r="BI313" s="237">
        <f>IF(N313="nulová",J313,0)</f>
        <v>0</v>
      </c>
      <c r="BJ313" s="128" t="s">
        <v>78</v>
      </c>
      <c r="BK313" s="237">
        <f>ROUND(I313*H313,2)</f>
        <v>0</v>
      </c>
      <c r="BL313" s="128" t="s">
        <v>203</v>
      </c>
      <c r="BM313" s="128" t="s">
        <v>2795</v>
      </c>
    </row>
    <row r="314" spans="2:63" s="215" customFormat="1" ht="29.85" customHeight="1">
      <c r="B314" s="214"/>
      <c r="D314" s="216" t="s">
        <v>70</v>
      </c>
      <c r="E314" s="225" t="s">
        <v>622</v>
      </c>
      <c r="F314" s="225" t="s">
        <v>964</v>
      </c>
      <c r="I314" s="25"/>
      <c r="J314" s="226">
        <f>BK314</f>
        <v>0</v>
      </c>
      <c r="L314" s="214"/>
      <c r="M314" s="219"/>
      <c r="N314" s="220"/>
      <c r="O314" s="220"/>
      <c r="P314" s="221">
        <f>SUM(P315:P316)</f>
        <v>0</v>
      </c>
      <c r="Q314" s="220"/>
      <c r="R314" s="221">
        <f>SUM(R315:R316)</f>
        <v>0.55233</v>
      </c>
      <c r="S314" s="220"/>
      <c r="T314" s="222">
        <f>SUM(T315:T316)</f>
        <v>0</v>
      </c>
      <c r="AR314" s="216" t="s">
        <v>78</v>
      </c>
      <c r="AT314" s="223" t="s">
        <v>70</v>
      </c>
      <c r="AU314" s="223" t="s">
        <v>78</v>
      </c>
      <c r="AY314" s="216" t="s">
        <v>196</v>
      </c>
      <c r="BK314" s="224">
        <f>SUM(BK315:BK316)</f>
        <v>0</v>
      </c>
    </row>
    <row r="315" spans="2:65" s="140" customFormat="1" ht="25.5" customHeight="1">
      <c r="B315" s="141"/>
      <c r="C315" s="227" t="s">
        <v>585</v>
      </c>
      <c r="D315" s="227" t="s">
        <v>198</v>
      </c>
      <c r="E315" s="228" t="s">
        <v>2796</v>
      </c>
      <c r="F315" s="229" t="s">
        <v>2797</v>
      </c>
      <c r="G315" s="230" t="s">
        <v>304</v>
      </c>
      <c r="H315" s="231">
        <v>30.6</v>
      </c>
      <c r="I315" s="26"/>
      <c r="J315" s="232">
        <f>ROUND(I315*H315,2)</f>
        <v>0</v>
      </c>
      <c r="K315" s="229" t="s">
        <v>202</v>
      </c>
      <c r="L315" s="141"/>
      <c r="M315" s="233" t="s">
        <v>5</v>
      </c>
      <c r="N315" s="234" t="s">
        <v>42</v>
      </c>
      <c r="O315" s="142"/>
      <c r="P315" s="235">
        <f>O315*H315</f>
        <v>0</v>
      </c>
      <c r="Q315" s="235">
        <v>0.01805</v>
      </c>
      <c r="R315" s="235">
        <f>Q315*H315</f>
        <v>0.55233</v>
      </c>
      <c r="S315" s="235">
        <v>0</v>
      </c>
      <c r="T315" s="236">
        <f>S315*H315</f>
        <v>0</v>
      </c>
      <c r="AR315" s="128" t="s">
        <v>203</v>
      </c>
      <c r="AT315" s="128" t="s">
        <v>198</v>
      </c>
      <c r="AU315" s="128" t="s">
        <v>80</v>
      </c>
      <c r="AY315" s="128" t="s">
        <v>196</v>
      </c>
      <c r="BE315" s="237">
        <f>IF(N315="základní",J315,0)</f>
        <v>0</v>
      </c>
      <c r="BF315" s="237">
        <f>IF(N315="snížená",J315,0)</f>
        <v>0</v>
      </c>
      <c r="BG315" s="237">
        <f>IF(N315="zákl. přenesená",J315,0)</f>
        <v>0</v>
      </c>
      <c r="BH315" s="237">
        <f>IF(N315="sníž. přenesená",J315,0)</f>
        <v>0</v>
      </c>
      <c r="BI315" s="237">
        <f>IF(N315="nulová",J315,0)</f>
        <v>0</v>
      </c>
      <c r="BJ315" s="128" t="s">
        <v>78</v>
      </c>
      <c r="BK315" s="237">
        <f>ROUND(I315*H315,2)</f>
        <v>0</v>
      </c>
      <c r="BL315" s="128" t="s">
        <v>203</v>
      </c>
      <c r="BM315" s="128" t="s">
        <v>567</v>
      </c>
    </row>
    <row r="316" spans="2:47" s="140" customFormat="1" ht="40.5">
      <c r="B316" s="141"/>
      <c r="D316" s="238" t="s">
        <v>204</v>
      </c>
      <c r="F316" s="239" t="s">
        <v>2798</v>
      </c>
      <c r="I316" s="22"/>
      <c r="L316" s="141"/>
      <c r="M316" s="240"/>
      <c r="N316" s="142"/>
      <c r="O316" s="142"/>
      <c r="P316" s="142"/>
      <c r="Q316" s="142"/>
      <c r="R316" s="142"/>
      <c r="S316" s="142"/>
      <c r="T316" s="241"/>
      <c r="AT316" s="128" t="s">
        <v>204</v>
      </c>
      <c r="AU316" s="128" t="s">
        <v>80</v>
      </c>
    </row>
    <row r="317" spans="2:63" s="215" customFormat="1" ht="29.85" customHeight="1">
      <c r="B317" s="214"/>
      <c r="D317" s="216" t="s">
        <v>70</v>
      </c>
      <c r="E317" s="225" t="s">
        <v>631</v>
      </c>
      <c r="F317" s="225" t="s">
        <v>969</v>
      </c>
      <c r="I317" s="25"/>
      <c r="J317" s="226">
        <f>BK317</f>
        <v>0</v>
      </c>
      <c r="L317" s="214"/>
      <c r="M317" s="219"/>
      <c r="N317" s="220"/>
      <c r="O317" s="220"/>
      <c r="P317" s="221">
        <f>SUM(P318:P319)</f>
        <v>0</v>
      </c>
      <c r="Q317" s="220"/>
      <c r="R317" s="221">
        <f>SUM(R318:R319)</f>
        <v>0</v>
      </c>
      <c r="S317" s="220"/>
      <c r="T317" s="222">
        <f>SUM(T318:T319)</f>
        <v>0</v>
      </c>
      <c r="AR317" s="216" t="s">
        <v>78</v>
      </c>
      <c r="AT317" s="223" t="s">
        <v>70</v>
      </c>
      <c r="AU317" s="223" t="s">
        <v>78</v>
      </c>
      <c r="AY317" s="216" t="s">
        <v>196</v>
      </c>
      <c r="BK317" s="224">
        <f>SUM(BK318:BK319)</f>
        <v>0</v>
      </c>
    </row>
    <row r="318" spans="2:65" s="140" customFormat="1" ht="38.25" customHeight="1">
      <c r="B318" s="141"/>
      <c r="C318" s="227" t="s">
        <v>429</v>
      </c>
      <c r="D318" s="227" t="s">
        <v>198</v>
      </c>
      <c r="E318" s="228" t="s">
        <v>971</v>
      </c>
      <c r="F318" s="229" t="s">
        <v>972</v>
      </c>
      <c r="G318" s="230" t="s">
        <v>285</v>
      </c>
      <c r="H318" s="231">
        <v>142.83</v>
      </c>
      <c r="I318" s="26"/>
      <c r="J318" s="232">
        <f>ROUND(I318*H318,2)</f>
        <v>0</v>
      </c>
      <c r="K318" s="229" t="s">
        <v>202</v>
      </c>
      <c r="L318" s="141"/>
      <c r="M318" s="233" t="s">
        <v>5</v>
      </c>
      <c r="N318" s="234" t="s">
        <v>42</v>
      </c>
      <c r="O318" s="142"/>
      <c r="P318" s="235">
        <f>O318*H318</f>
        <v>0</v>
      </c>
      <c r="Q318" s="235">
        <v>0</v>
      </c>
      <c r="R318" s="235">
        <f>Q318*H318</f>
        <v>0</v>
      </c>
      <c r="S318" s="235">
        <v>0</v>
      </c>
      <c r="T318" s="236">
        <f>S318*H318</f>
        <v>0</v>
      </c>
      <c r="AR318" s="128" t="s">
        <v>203</v>
      </c>
      <c r="AT318" s="128" t="s">
        <v>198</v>
      </c>
      <c r="AU318" s="128" t="s">
        <v>80</v>
      </c>
      <c r="AY318" s="128" t="s">
        <v>196</v>
      </c>
      <c r="BE318" s="237">
        <f>IF(N318="základní",J318,0)</f>
        <v>0</v>
      </c>
      <c r="BF318" s="237">
        <f>IF(N318="snížená",J318,0)</f>
        <v>0</v>
      </c>
      <c r="BG318" s="237">
        <f>IF(N318="zákl. přenesená",J318,0)</f>
        <v>0</v>
      </c>
      <c r="BH318" s="237">
        <f>IF(N318="sníž. přenesená",J318,0)</f>
        <v>0</v>
      </c>
      <c r="BI318" s="237">
        <f>IF(N318="nulová",J318,0)</f>
        <v>0</v>
      </c>
      <c r="BJ318" s="128" t="s">
        <v>78</v>
      </c>
      <c r="BK318" s="237">
        <f>ROUND(I318*H318,2)</f>
        <v>0</v>
      </c>
      <c r="BL318" s="128" t="s">
        <v>203</v>
      </c>
      <c r="BM318" s="128" t="s">
        <v>571</v>
      </c>
    </row>
    <row r="319" spans="2:47" s="140" customFormat="1" ht="108">
      <c r="B319" s="141"/>
      <c r="D319" s="238" t="s">
        <v>204</v>
      </c>
      <c r="F319" s="239" t="s">
        <v>974</v>
      </c>
      <c r="I319" s="22"/>
      <c r="L319" s="141"/>
      <c r="M319" s="240"/>
      <c r="N319" s="142"/>
      <c r="O319" s="142"/>
      <c r="P319" s="142"/>
      <c r="Q319" s="142"/>
      <c r="R319" s="142"/>
      <c r="S319" s="142"/>
      <c r="T319" s="241"/>
      <c r="AT319" s="128" t="s">
        <v>204</v>
      </c>
      <c r="AU319" s="128" t="s">
        <v>80</v>
      </c>
    </row>
    <row r="320" spans="2:63" s="215" customFormat="1" ht="29.85" customHeight="1">
      <c r="B320" s="214"/>
      <c r="D320" s="216" t="s">
        <v>70</v>
      </c>
      <c r="E320" s="225" t="s">
        <v>975</v>
      </c>
      <c r="F320" s="225" t="s">
        <v>976</v>
      </c>
      <c r="I320" s="25"/>
      <c r="J320" s="226">
        <f>BK320</f>
        <v>0</v>
      </c>
      <c r="L320" s="214"/>
      <c r="M320" s="219"/>
      <c r="N320" s="220"/>
      <c r="O320" s="220"/>
      <c r="P320" s="221">
        <f>SUM(P321:P334)</f>
        <v>0</v>
      </c>
      <c r="Q320" s="220"/>
      <c r="R320" s="221">
        <f>SUM(R321:R334)</f>
        <v>0</v>
      </c>
      <c r="S320" s="220"/>
      <c r="T320" s="222">
        <f>SUM(T321:T334)</f>
        <v>0</v>
      </c>
      <c r="AR320" s="216" t="s">
        <v>78</v>
      </c>
      <c r="AT320" s="223" t="s">
        <v>70</v>
      </c>
      <c r="AU320" s="223" t="s">
        <v>78</v>
      </c>
      <c r="AY320" s="216" t="s">
        <v>196</v>
      </c>
      <c r="BK320" s="224">
        <f>SUM(BK321:BK334)</f>
        <v>0</v>
      </c>
    </row>
    <row r="321" spans="2:65" s="140" customFormat="1" ht="25.5" customHeight="1">
      <c r="B321" s="141"/>
      <c r="C321" s="227" t="s">
        <v>592</v>
      </c>
      <c r="D321" s="227" t="s">
        <v>198</v>
      </c>
      <c r="E321" s="228" t="s">
        <v>977</v>
      </c>
      <c r="F321" s="229" t="s">
        <v>978</v>
      </c>
      <c r="G321" s="230" t="s">
        <v>285</v>
      </c>
      <c r="H321" s="231">
        <v>222.09</v>
      </c>
      <c r="I321" s="26"/>
      <c r="J321" s="232">
        <f>ROUND(I321*H321,2)</f>
        <v>0</v>
      </c>
      <c r="K321" s="229" t="s">
        <v>202</v>
      </c>
      <c r="L321" s="141"/>
      <c r="M321" s="233" t="s">
        <v>5</v>
      </c>
      <c r="N321" s="234" t="s">
        <v>42</v>
      </c>
      <c r="O321" s="142"/>
      <c r="P321" s="235">
        <f>O321*H321</f>
        <v>0</v>
      </c>
      <c r="Q321" s="235">
        <v>0</v>
      </c>
      <c r="R321" s="235">
        <f>Q321*H321</f>
        <v>0</v>
      </c>
      <c r="S321" s="235">
        <v>0</v>
      </c>
      <c r="T321" s="236">
        <f>S321*H321</f>
        <v>0</v>
      </c>
      <c r="AR321" s="128" t="s">
        <v>203</v>
      </c>
      <c r="AT321" s="128" t="s">
        <v>198</v>
      </c>
      <c r="AU321" s="128" t="s">
        <v>80</v>
      </c>
      <c r="AY321" s="128" t="s">
        <v>196</v>
      </c>
      <c r="BE321" s="237">
        <f>IF(N321="základní",J321,0)</f>
        <v>0</v>
      </c>
      <c r="BF321" s="237">
        <f>IF(N321="snížená",J321,0)</f>
        <v>0</v>
      </c>
      <c r="BG321" s="237">
        <f>IF(N321="zákl. přenesená",J321,0)</f>
        <v>0</v>
      </c>
      <c r="BH321" s="237">
        <f>IF(N321="sníž. přenesená",J321,0)</f>
        <v>0</v>
      </c>
      <c r="BI321" s="237">
        <f>IF(N321="nulová",J321,0)</f>
        <v>0</v>
      </c>
      <c r="BJ321" s="128" t="s">
        <v>78</v>
      </c>
      <c r="BK321" s="237">
        <f>ROUND(I321*H321,2)</f>
        <v>0</v>
      </c>
      <c r="BL321" s="128" t="s">
        <v>203</v>
      </c>
      <c r="BM321" s="128" t="s">
        <v>1529</v>
      </c>
    </row>
    <row r="322" spans="2:47" s="140" customFormat="1" ht="162">
      <c r="B322" s="141"/>
      <c r="D322" s="238" t="s">
        <v>204</v>
      </c>
      <c r="F322" s="239" t="s">
        <v>980</v>
      </c>
      <c r="I322" s="22"/>
      <c r="L322" s="141"/>
      <c r="M322" s="240"/>
      <c r="N322" s="142"/>
      <c r="O322" s="142"/>
      <c r="P322" s="142"/>
      <c r="Q322" s="142"/>
      <c r="R322" s="142"/>
      <c r="S322" s="142"/>
      <c r="T322" s="241"/>
      <c r="AT322" s="128" t="s">
        <v>204</v>
      </c>
      <c r="AU322" s="128" t="s">
        <v>80</v>
      </c>
    </row>
    <row r="323" spans="2:65" s="140" customFormat="1" ht="16.5" customHeight="1">
      <c r="B323" s="141"/>
      <c r="C323" s="227" t="s">
        <v>440</v>
      </c>
      <c r="D323" s="227" t="s">
        <v>198</v>
      </c>
      <c r="E323" s="228" t="s">
        <v>982</v>
      </c>
      <c r="F323" s="229" t="s">
        <v>983</v>
      </c>
      <c r="G323" s="230" t="s">
        <v>304</v>
      </c>
      <c r="H323" s="231">
        <v>17</v>
      </c>
      <c r="I323" s="26"/>
      <c r="J323" s="232">
        <f>ROUND(I323*H323,2)</f>
        <v>0</v>
      </c>
      <c r="K323" s="229" t="s">
        <v>202</v>
      </c>
      <c r="L323" s="141"/>
      <c r="M323" s="233" t="s">
        <v>5</v>
      </c>
      <c r="N323" s="234" t="s">
        <v>42</v>
      </c>
      <c r="O323" s="142"/>
      <c r="P323" s="235">
        <f>O323*H323</f>
        <v>0</v>
      </c>
      <c r="Q323" s="235">
        <v>0</v>
      </c>
      <c r="R323" s="235">
        <f>Q323*H323</f>
        <v>0</v>
      </c>
      <c r="S323" s="235">
        <v>0</v>
      </c>
      <c r="T323" s="236">
        <f>S323*H323</f>
        <v>0</v>
      </c>
      <c r="AR323" s="128" t="s">
        <v>203</v>
      </c>
      <c r="AT323" s="128" t="s">
        <v>198</v>
      </c>
      <c r="AU323" s="128" t="s">
        <v>80</v>
      </c>
      <c r="AY323" s="128" t="s">
        <v>196</v>
      </c>
      <c r="BE323" s="237">
        <f>IF(N323="základní",J323,0)</f>
        <v>0</v>
      </c>
      <c r="BF323" s="237">
        <f>IF(N323="snížená",J323,0)</f>
        <v>0</v>
      </c>
      <c r="BG323" s="237">
        <f>IF(N323="zákl. přenesená",J323,0)</f>
        <v>0</v>
      </c>
      <c r="BH323" s="237">
        <f>IF(N323="sníž. přenesená",J323,0)</f>
        <v>0</v>
      </c>
      <c r="BI323" s="237">
        <f>IF(N323="nulová",J323,0)</f>
        <v>0</v>
      </c>
      <c r="BJ323" s="128" t="s">
        <v>78</v>
      </c>
      <c r="BK323" s="237">
        <f>ROUND(I323*H323,2)</f>
        <v>0</v>
      </c>
      <c r="BL323" s="128" t="s">
        <v>203</v>
      </c>
      <c r="BM323" s="128" t="s">
        <v>2799</v>
      </c>
    </row>
    <row r="324" spans="2:47" s="140" customFormat="1" ht="81">
      <c r="B324" s="141"/>
      <c r="D324" s="238" t="s">
        <v>204</v>
      </c>
      <c r="F324" s="239" t="s">
        <v>985</v>
      </c>
      <c r="I324" s="22"/>
      <c r="L324" s="141"/>
      <c r="M324" s="240"/>
      <c r="N324" s="142"/>
      <c r="O324" s="142"/>
      <c r="P324" s="142"/>
      <c r="Q324" s="142"/>
      <c r="R324" s="142"/>
      <c r="S324" s="142"/>
      <c r="T324" s="241"/>
      <c r="AT324" s="128" t="s">
        <v>204</v>
      </c>
      <c r="AU324" s="128" t="s">
        <v>80</v>
      </c>
    </row>
    <row r="325" spans="2:65" s="140" customFormat="1" ht="25.5" customHeight="1">
      <c r="B325" s="141"/>
      <c r="C325" s="227" t="s">
        <v>605</v>
      </c>
      <c r="D325" s="227" t="s">
        <v>198</v>
      </c>
      <c r="E325" s="228" t="s">
        <v>986</v>
      </c>
      <c r="F325" s="229" t="s">
        <v>987</v>
      </c>
      <c r="G325" s="230" t="s">
        <v>304</v>
      </c>
      <c r="H325" s="231">
        <v>1020</v>
      </c>
      <c r="I325" s="26"/>
      <c r="J325" s="232">
        <f>ROUND(I325*H325,2)</f>
        <v>0</v>
      </c>
      <c r="K325" s="229" t="s">
        <v>202</v>
      </c>
      <c r="L325" s="141"/>
      <c r="M325" s="233" t="s">
        <v>5</v>
      </c>
      <c r="N325" s="234" t="s">
        <v>42</v>
      </c>
      <c r="O325" s="142"/>
      <c r="P325" s="235">
        <f>O325*H325</f>
        <v>0</v>
      </c>
      <c r="Q325" s="235">
        <v>0</v>
      </c>
      <c r="R325" s="235">
        <f>Q325*H325</f>
        <v>0</v>
      </c>
      <c r="S325" s="235">
        <v>0</v>
      </c>
      <c r="T325" s="236">
        <f>S325*H325</f>
        <v>0</v>
      </c>
      <c r="AR325" s="128" t="s">
        <v>203</v>
      </c>
      <c r="AT325" s="128" t="s">
        <v>198</v>
      </c>
      <c r="AU325" s="128" t="s">
        <v>80</v>
      </c>
      <c r="AY325" s="128" t="s">
        <v>196</v>
      </c>
      <c r="BE325" s="237">
        <f>IF(N325="základní",J325,0)</f>
        <v>0</v>
      </c>
      <c r="BF325" s="237">
        <f>IF(N325="snížená",J325,0)</f>
        <v>0</v>
      </c>
      <c r="BG325" s="237">
        <f>IF(N325="zákl. přenesená",J325,0)</f>
        <v>0</v>
      </c>
      <c r="BH325" s="237">
        <f>IF(N325="sníž. přenesená",J325,0)</f>
        <v>0</v>
      </c>
      <c r="BI325" s="237">
        <f>IF(N325="nulová",J325,0)</f>
        <v>0</v>
      </c>
      <c r="BJ325" s="128" t="s">
        <v>78</v>
      </c>
      <c r="BK325" s="237">
        <f>ROUND(I325*H325,2)</f>
        <v>0</v>
      </c>
      <c r="BL325" s="128" t="s">
        <v>203</v>
      </c>
      <c r="BM325" s="128" t="s">
        <v>2800</v>
      </c>
    </row>
    <row r="326" spans="2:47" s="140" customFormat="1" ht="81">
      <c r="B326" s="141"/>
      <c r="D326" s="238" t="s">
        <v>204</v>
      </c>
      <c r="F326" s="239" t="s">
        <v>985</v>
      </c>
      <c r="I326" s="22"/>
      <c r="L326" s="141"/>
      <c r="M326" s="240"/>
      <c r="N326" s="142"/>
      <c r="O326" s="142"/>
      <c r="P326" s="142"/>
      <c r="Q326" s="142"/>
      <c r="R326" s="142"/>
      <c r="S326" s="142"/>
      <c r="T326" s="241"/>
      <c r="AT326" s="128" t="s">
        <v>204</v>
      </c>
      <c r="AU326" s="128" t="s">
        <v>80</v>
      </c>
    </row>
    <row r="327" spans="2:51" s="250" customFormat="1" ht="13.5">
      <c r="B327" s="249"/>
      <c r="D327" s="238" t="s">
        <v>206</v>
      </c>
      <c r="F327" s="252" t="s">
        <v>989</v>
      </c>
      <c r="H327" s="253">
        <v>1020</v>
      </c>
      <c r="I327" s="28"/>
      <c r="L327" s="249"/>
      <c r="M327" s="254"/>
      <c r="N327" s="255"/>
      <c r="O327" s="255"/>
      <c r="P327" s="255"/>
      <c r="Q327" s="255"/>
      <c r="R327" s="255"/>
      <c r="S327" s="255"/>
      <c r="T327" s="256"/>
      <c r="AT327" s="251" t="s">
        <v>206</v>
      </c>
      <c r="AU327" s="251" t="s">
        <v>80</v>
      </c>
      <c r="AV327" s="250" t="s">
        <v>80</v>
      </c>
      <c r="AW327" s="250" t="s">
        <v>6</v>
      </c>
      <c r="AX327" s="250" t="s">
        <v>78</v>
      </c>
      <c r="AY327" s="251" t="s">
        <v>196</v>
      </c>
    </row>
    <row r="328" spans="2:65" s="140" customFormat="1" ht="25.5" customHeight="1">
      <c r="B328" s="141"/>
      <c r="C328" s="227" t="s">
        <v>449</v>
      </c>
      <c r="D328" s="227" t="s">
        <v>198</v>
      </c>
      <c r="E328" s="228" t="s">
        <v>991</v>
      </c>
      <c r="F328" s="229" t="s">
        <v>992</v>
      </c>
      <c r="G328" s="230" t="s">
        <v>285</v>
      </c>
      <c r="H328" s="231">
        <v>222.09</v>
      </c>
      <c r="I328" s="26"/>
      <c r="J328" s="232">
        <f>ROUND(I328*H328,2)</f>
        <v>0</v>
      </c>
      <c r="K328" s="229" t="s">
        <v>202</v>
      </c>
      <c r="L328" s="141"/>
      <c r="M328" s="233" t="s">
        <v>5</v>
      </c>
      <c r="N328" s="234" t="s">
        <v>42</v>
      </c>
      <c r="O328" s="142"/>
      <c r="P328" s="235">
        <f>O328*H328</f>
        <v>0</v>
      </c>
      <c r="Q328" s="235">
        <v>0</v>
      </c>
      <c r="R328" s="235">
        <f>Q328*H328</f>
        <v>0</v>
      </c>
      <c r="S328" s="235">
        <v>0</v>
      </c>
      <c r="T328" s="236">
        <f>S328*H328</f>
        <v>0</v>
      </c>
      <c r="AR328" s="128" t="s">
        <v>203</v>
      </c>
      <c r="AT328" s="128" t="s">
        <v>198</v>
      </c>
      <c r="AU328" s="128" t="s">
        <v>80</v>
      </c>
      <c r="AY328" s="128" t="s">
        <v>196</v>
      </c>
      <c r="BE328" s="237">
        <f>IF(N328="základní",J328,0)</f>
        <v>0</v>
      </c>
      <c r="BF328" s="237">
        <f>IF(N328="snížená",J328,0)</f>
        <v>0</v>
      </c>
      <c r="BG328" s="237">
        <f>IF(N328="zákl. přenesená",J328,0)</f>
        <v>0</v>
      </c>
      <c r="BH328" s="237">
        <f>IF(N328="sníž. přenesená",J328,0)</f>
        <v>0</v>
      </c>
      <c r="BI328" s="237">
        <f>IF(N328="nulová",J328,0)</f>
        <v>0</v>
      </c>
      <c r="BJ328" s="128" t="s">
        <v>78</v>
      </c>
      <c r="BK328" s="237">
        <f>ROUND(I328*H328,2)</f>
        <v>0</v>
      </c>
      <c r="BL328" s="128" t="s">
        <v>203</v>
      </c>
      <c r="BM328" s="128" t="s">
        <v>1540</v>
      </c>
    </row>
    <row r="329" spans="2:47" s="140" customFormat="1" ht="108">
      <c r="B329" s="141"/>
      <c r="D329" s="238" t="s">
        <v>204</v>
      </c>
      <c r="F329" s="239" t="s">
        <v>994</v>
      </c>
      <c r="I329" s="22"/>
      <c r="L329" s="141"/>
      <c r="M329" s="240"/>
      <c r="N329" s="142"/>
      <c r="O329" s="142"/>
      <c r="P329" s="142"/>
      <c r="Q329" s="142"/>
      <c r="R329" s="142"/>
      <c r="S329" s="142"/>
      <c r="T329" s="241"/>
      <c r="AT329" s="128" t="s">
        <v>204</v>
      </c>
      <c r="AU329" s="128" t="s">
        <v>80</v>
      </c>
    </row>
    <row r="330" spans="2:65" s="140" customFormat="1" ht="25.5" customHeight="1">
      <c r="B330" s="141"/>
      <c r="C330" s="227" t="s">
        <v>614</v>
      </c>
      <c r="D330" s="227" t="s">
        <v>198</v>
      </c>
      <c r="E330" s="228" t="s">
        <v>995</v>
      </c>
      <c r="F330" s="229" t="s">
        <v>996</v>
      </c>
      <c r="G330" s="230" t="s">
        <v>285</v>
      </c>
      <c r="H330" s="231">
        <v>666.27</v>
      </c>
      <c r="I330" s="26"/>
      <c r="J330" s="232">
        <f>ROUND(I330*H330,2)</f>
        <v>0</v>
      </c>
      <c r="K330" s="229" t="s">
        <v>202</v>
      </c>
      <c r="L330" s="141"/>
      <c r="M330" s="233" t="s">
        <v>5</v>
      </c>
      <c r="N330" s="234" t="s">
        <v>42</v>
      </c>
      <c r="O330" s="142"/>
      <c r="P330" s="235">
        <f>O330*H330</f>
        <v>0</v>
      </c>
      <c r="Q330" s="235">
        <v>0</v>
      </c>
      <c r="R330" s="235">
        <f>Q330*H330</f>
        <v>0</v>
      </c>
      <c r="S330" s="235">
        <v>0</v>
      </c>
      <c r="T330" s="236">
        <f>S330*H330</f>
        <v>0</v>
      </c>
      <c r="AR330" s="128" t="s">
        <v>203</v>
      </c>
      <c r="AT330" s="128" t="s">
        <v>198</v>
      </c>
      <c r="AU330" s="128" t="s">
        <v>80</v>
      </c>
      <c r="AY330" s="128" t="s">
        <v>196</v>
      </c>
      <c r="BE330" s="237">
        <f>IF(N330="základní",J330,0)</f>
        <v>0</v>
      </c>
      <c r="BF330" s="237">
        <f>IF(N330="snížená",J330,0)</f>
        <v>0</v>
      </c>
      <c r="BG330" s="237">
        <f>IF(N330="zákl. přenesená",J330,0)</f>
        <v>0</v>
      </c>
      <c r="BH330" s="237">
        <f>IF(N330="sníž. přenesená",J330,0)</f>
        <v>0</v>
      </c>
      <c r="BI330" s="237">
        <f>IF(N330="nulová",J330,0)</f>
        <v>0</v>
      </c>
      <c r="BJ330" s="128" t="s">
        <v>78</v>
      </c>
      <c r="BK330" s="237">
        <f>ROUND(I330*H330,2)</f>
        <v>0</v>
      </c>
      <c r="BL330" s="128" t="s">
        <v>203</v>
      </c>
      <c r="BM330" s="128" t="s">
        <v>1543</v>
      </c>
    </row>
    <row r="331" spans="2:47" s="140" customFormat="1" ht="108">
      <c r="B331" s="141"/>
      <c r="D331" s="238" t="s">
        <v>204</v>
      </c>
      <c r="F331" s="239" t="s">
        <v>994</v>
      </c>
      <c r="I331" s="22"/>
      <c r="L331" s="141"/>
      <c r="M331" s="240"/>
      <c r="N331" s="142"/>
      <c r="O331" s="142"/>
      <c r="P331" s="142"/>
      <c r="Q331" s="142"/>
      <c r="R331" s="142"/>
      <c r="S331" s="142"/>
      <c r="T331" s="241"/>
      <c r="AT331" s="128" t="s">
        <v>204</v>
      </c>
      <c r="AU331" s="128" t="s">
        <v>80</v>
      </c>
    </row>
    <row r="332" spans="2:51" s="250" customFormat="1" ht="13.5">
      <c r="B332" s="249"/>
      <c r="D332" s="238" t="s">
        <v>206</v>
      </c>
      <c r="F332" s="252" t="s">
        <v>2801</v>
      </c>
      <c r="H332" s="253">
        <v>666.27</v>
      </c>
      <c r="I332" s="28"/>
      <c r="L332" s="249"/>
      <c r="M332" s="254"/>
      <c r="N332" s="255"/>
      <c r="O332" s="255"/>
      <c r="P332" s="255"/>
      <c r="Q332" s="255"/>
      <c r="R332" s="255"/>
      <c r="S332" s="255"/>
      <c r="T332" s="256"/>
      <c r="AT332" s="251" t="s">
        <v>206</v>
      </c>
      <c r="AU332" s="251" t="s">
        <v>80</v>
      </c>
      <c r="AV332" s="250" t="s">
        <v>80</v>
      </c>
      <c r="AW332" s="250" t="s">
        <v>6</v>
      </c>
      <c r="AX332" s="250" t="s">
        <v>78</v>
      </c>
      <c r="AY332" s="251" t="s">
        <v>196</v>
      </c>
    </row>
    <row r="333" spans="2:65" s="140" customFormat="1" ht="38.25" customHeight="1">
      <c r="B333" s="141"/>
      <c r="C333" s="227" t="s">
        <v>455</v>
      </c>
      <c r="D333" s="227" t="s">
        <v>198</v>
      </c>
      <c r="E333" s="228" t="s">
        <v>1001</v>
      </c>
      <c r="F333" s="229" t="s">
        <v>1002</v>
      </c>
      <c r="G333" s="230" t="s">
        <v>285</v>
      </c>
      <c r="H333" s="231">
        <v>222.09</v>
      </c>
      <c r="I333" s="26"/>
      <c r="J333" s="232">
        <f>ROUND(I333*H333,2)</f>
        <v>0</v>
      </c>
      <c r="K333" s="229" t="s">
        <v>202</v>
      </c>
      <c r="L333" s="141"/>
      <c r="M333" s="233" t="s">
        <v>5</v>
      </c>
      <c r="N333" s="234" t="s">
        <v>42</v>
      </c>
      <c r="O333" s="142"/>
      <c r="P333" s="235">
        <f>O333*H333</f>
        <v>0</v>
      </c>
      <c r="Q333" s="235">
        <v>0</v>
      </c>
      <c r="R333" s="235">
        <f>Q333*H333</f>
        <v>0</v>
      </c>
      <c r="S333" s="235">
        <v>0</v>
      </c>
      <c r="T333" s="236">
        <f>S333*H333</f>
        <v>0</v>
      </c>
      <c r="AR333" s="128" t="s">
        <v>203</v>
      </c>
      <c r="AT333" s="128" t="s">
        <v>198</v>
      </c>
      <c r="AU333" s="128" t="s">
        <v>80</v>
      </c>
      <c r="AY333" s="128" t="s">
        <v>196</v>
      </c>
      <c r="BE333" s="237">
        <f>IF(N333="základní",J333,0)</f>
        <v>0</v>
      </c>
      <c r="BF333" s="237">
        <f>IF(N333="snížená",J333,0)</f>
        <v>0</v>
      </c>
      <c r="BG333" s="237">
        <f>IF(N333="zákl. přenesená",J333,0)</f>
        <v>0</v>
      </c>
      <c r="BH333" s="237">
        <f>IF(N333="sníž. přenesená",J333,0)</f>
        <v>0</v>
      </c>
      <c r="BI333" s="237">
        <f>IF(N333="nulová",J333,0)</f>
        <v>0</v>
      </c>
      <c r="BJ333" s="128" t="s">
        <v>78</v>
      </c>
      <c r="BK333" s="237">
        <f>ROUND(I333*H333,2)</f>
        <v>0</v>
      </c>
      <c r="BL333" s="128" t="s">
        <v>203</v>
      </c>
      <c r="BM333" s="128" t="s">
        <v>1552</v>
      </c>
    </row>
    <row r="334" spans="2:47" s="140" customFormat="1" ht="108">
      <c r="B334" s="141"/>
      <c r="D334" s="238" t="s">
        <v>204</v>
      </c>
      <c r="F334" s="239" t="s">
        <v>1004</v>
      </c>
      <c r="I334" s="22"/>
      <c r="L334" s="141"/>
      <c r="M334" s="240"/>
      <c r="N334" s="142"/>
      <c r="O334" s="142"/>
      <c r="P334" s="142"/>
      <c r="Q334" s="142"/>
      <c r="R334" s="142"/>
      <c r="S334" s="142"/>
      <c r="T334" s="241"/>
      <c r="AT334" s="128" t="s">
        <v>204</v>
      </c>
      <c r="AU334" s="128" t="s">
        <v>80</v>
      </c>
    </row>
    <row r="335" spans="2:63" s="215" customFormat="1" ht="37.35" customHeight="1">
      <c r="B335" s="214"/>
      <c r="D335" s="216" t="s">
        <v>70</v>
      </c>
      <c r="E335" s="217" t="s">
        <v>1005</v>
      </c>
      <c r="F335" s="217" t="s">
        <v>1006</v>
      </c>
      <c r="I335" s="25"/>
      <c r="J335" s="218">
        <f>BK335</f>
        <v>0</v>
      </c>
      <c r="L335" s="214"/>
      <c r="M335" s="219"/>
      <c r="N335" s="220"/>
      <c r="O335" s="220"/>
      <c r="P335" s="221">
        <f>P336+P340+P370+P443+P463+P490+P498+P570+P642+P659+P671+P687+P698+P705+P722</f>
        <v>0</v>
      </c>
      <c r="Q335" s="220"/>
      <c r="R335" s="221">
        <f>R336+R340+R370+R443+R463+R490+R498+R570+R642+R659+R671+R687+R698+R705+R722</f>
        <v>120.78435996</v>
      </c>
      <c r="S335" s="220"/>
      <c r="T335" s="222">
        <f>T336+T340+T370+T443+T463+T490+T498+T570+T642+T659+T671+T687+T698+T705+T722</f>
        <v>9.187777</v>
      </c>
      <c r="AR335" s="216" t="s">
        <v>80</v>
      </c>
      <c r="AT335" s="223" t="s">
        <v>70</v>
      </c>
      <c r="AU335" s="223" t="s">
        <v>71</v>
      </c>
      <c r="AY335" s="216" t="s">
        <v>196</v>
      </c>
      <c r="BK335" s="224">
        <f>BK336+BK340+BK370+BK443+BK463+BK490+BK498+BK570+BK642+BK659+BK671+BK687+BK698+BK705+BK722</f>
        <v>0</v>
      </c>
    </row>
    <row r="336" spans="2:63" s="215" customFormat="1" ht="19.9" customHeight="1">
      <c r="B336" s="214"/>
      <c r="D336" s="216" t="s">
        <v>70</v>
      </c>
      <c r="E336" s="225" t="s">
        <v>1007</v>
      </c>
      <c r="F336" s="225" t="s">
        <v>1008</v>
      </c>
      <c r="I336" s="25"/>
      <c r="J336" s="226">
        <f>BK336</f>
        <v>0</v>
      </c>
      <c r="L336" s="214"/>
      <c r="M336" s="219"/>
      <c r="N336" s="220"/>
      <c r="O336" s="220"/>
      <c r="P336" s="221">
        <f>SUM(P337:P339)</f>
        <v>0</v>
      </c>
      <c r="Q336" s="220"/>
      <c r="R336" s="221">
        <f>SUM(R337:R339)</f>
        <v>0.31986149999999997</v>
      </c>
      <c r="S336" s="220"/>
      <c r="T336" s="222">
        <f>SUM(T337:T339)</f>
        <v>0</v>
      </c>
      <c r="AR336" s="216" t="s">
        <v>80</v>
      </c>
      <c r="AT336" s="223" t="s">
        <v>70</v>
      </c>
      <c r="AU336" s="223" t="s">
        <v>78</v>
      </c>
      <c r="AY336" s="216" t="s">
        <v>196</v>
      </c>
      <c r="BK336" s="224">
        <f>SUM(BK337:BK339)</f>
        <v>0</v>
      </c>
    </row>
    <row r="337" spans="2:65" s="140" customFormat="1" ht="25.5" customHeight="1">
      <c r="B337" s="141"/>
      <c r="C337" s="227" t="s">
        <v>622</v>
      </c>
      <c r="D337" s="227" t="s">
        <v>198</v>
      </c>
      <c r="E337" s="228" t="s">
        <v>1043</v>
      </c>
      <c r="F337" s="229" t="s">
        <v>2802</v>
      </c>
      <c r="G337" s="230" t="s">
        <v>330</v>
      </c>
      <c r="H337" s="231">
        <v>91.389</v>
      </c>
      <c r="I337" s="26"/>
      <c r="J337" s="232">
        <f>ROUND(I337*H337,2)</f>
        <v>0</v>
      </c>
      <c r="K337" s="229" t="s">
        <v>202</v>
      </c>
      <c r="L337" s="141"/>
      <c r="M337" s="233" t="s">
        <v>5</v>
      </c>
      <c r="N337" s="234" t="s">
        <v>42</v>
      </c>
      <c r="O337" s="142"/>
      <c r="P337" s="235">
        <f>O337*H337</f>
        <v>0</v>
      </c>
      <c r="Q337" s="235">
        <v>0.0035</v>
      </c>
      <c r="R337" s="235">
        <f>Q337*H337</f>
        <v>0.31986149999999997</v>
      </c>
      <c r="S337" s="235">
        <v>0</v>
      </c>
      <c r="T337" s="236">
        <f>S337*H337</f>
        <v>0</v>
      </c>
      <c r="AR337" s="128" t="s">
        <v>263</v>
      </c>
      <c r="AT337" s="128" t="s">
        <v>198</v>
      </c>
      <c r="AU337" s="128" t="s">
        <v>80</v>
      </c>
      <c r="AY337" s="128" t="s">
        <v>196</v>
      </c>
      <c r="BE337" s="237">
        <f>IF(N337="základní",J337,0)</f>
        <v>0</v>
      </c>
      <c r="BF337" s="237">
        <f>IF(N337="snížená",J337,0)</f>
        <v>0</v>
      </c>
      <c r="BG337" s="237">
        <f>IF(N337="zákl. přenesená",J337,0)</f>
        <v>0</v>
      </c>
      <c r="BH337" s="237">
        <f>IF(N337="sníž. přenesená",J337,0)</f>
        <v>0</v>
      </c>
      <c r="BI337" s="237">
        <f>IF(N337="nulová",J337,0)</f>
        <v>0</v>
      </c>
      <c r="BJ337" s="128" t="s">
        <v>78</v>
      </c>
      <c r="BK337" s="237">
        <f>ROUND(I337*H337,2)</f>
        <v>0</v>
      </c>
      <c r="BL337" s="128" t="s">
        <v>263</v>
      </c>
      <c r="BM337" s="128" t="s">
        <v>581</v>
      </c>
    </row>
    <row r="338" spans="2:65" s="140" customFormat="1" ht="38.25" customHeight="1">
      <c r="B338" s="141"/>
      <c r="C338" s="227" t="s">
        <v>461</v>
      </c>
      <c r="D338" s="227" t="s">
        <v>198</v>
      </c>
      <c r="E338" s="228" t="s">
        <v>2803</v>
      </c>
      <c r="F338" s="229" t="s">
        <v>2804</v>
      </c>
      <c r="G338" s="230" t="s">
        <v>285</v>
      </c>
      <c r="H338" s="231">
        <v>0.32</v>
      </c>
      <c r="I338" s="26"/>
      <c r="J338" s="232">
        <f>ROUND(I338*H338,2)</f>
        <v>0</v>
      </c>
      <c r="K338" s="229" t="s">
        <v>202</v>
      </c>
      <c r="L338" s="141"/>
      <c r="M338" s="233" t="s">
        <v>5</v>
      </c>
      <c r="N338" s="234" t="s">
        <v>42</v>
      </c>
      <c r="O338" s="142"/>
      <c r="P338" s="235">
        <f>O338*H338</f>
        <v>0</v>
      </c>
      <c r="Q338" s="235">
        <v>0</v>
      </c>
      <c r="R338" s="235">
        <f>Q338*H338</f>
        <v>0</v>
      </c>
      <c r="S338" s="235">
        <v>0</v>
      </c>
      <c r="T338" s="236">
        <f>S338*H338</f>
        <v>0</v>
      </c>
      <c r="AR338" s="128" t="s">
        <v>263</v>
      </c>
      <c r="AT338" s="128" t="s">
        <v>198</v>
      </c>
      <c r="AU338" s="128" t="s">
        <v>80</v>
      </c>
      <c r="AY338" s="128" t="s">
        <v>196</v>
      </c>
      <c r="BE338" s="237">
        <f>IF(N338="základní",J338,0)</f>
        <v>0</v>
      </c>
      <c r="BF338" s="237">
        <f>IF(N338="snížená",J338,0)</f>
        <v>0</v>
      </c>
      <c r="BG338" s="237">
        <f>IF(N338="zákl. přenesená",J338,0)</f>
        <v>0</v>
      </c>
      <c r="BH338" s="237">
        <f>IF(N338="sníž. přenesená",J338,0)</f>
        <v>0</v>
      </c>
      <c r="BI338" s="237">
        <f>IF(N338="nulová",J338,0)</f>
        <v>0</v>
      </c>
      <c r="BJ338" s="128" t="s">
        <v>78</v>
      </c>
      <c r="BK338" s="237">
        <f>ROUND(I338*H338,2)</f>
        <v>0</v>
      </c>
      <c r="BL338" s="128" t="s">
        <v>263</v>
      </c>
      <c r="BM338" s="128" t="s">
        <v>584</v>
      </c>
    </row>
    <row r="339" spans="2:47" s="140" customFormat="1" ht="148.5">
      <c r="B339" s="141"/>
      <c r="D339" s="238" t="s">
        <v>204</v>
      </c>
      <c r="F339" s="239" t="s">
        <v>1057</v>
      </c>
      <c r="I339" s="22"/>
      <c r="L339" s="141"/>
      <c r="M339" s="240"/>
      <c r="N339" s="142"/>
      <c r="O339" s="142"/>
      <c r="P339" s="142"/>
      <c r="Q339" s="142"/>
      <c r="R339" s="142"/>
      <c r="S339" s="142"/>
      <c r="T339" s="241"/>
      <c r="AT339" s="128" t="s">
        <v>204</v>
      </c>
      <c r="AU339" s="128" t="s">
        <v>80</v>
      </c>
    </row>
    <row r="340" spans="2:63" s="215" customFormat="1" ht="29.85" customHeight="1">
      <c r="B340" s="214"/>
      <c r="D340" s="216" t="s">
        <v>70</v>
      </c>
      <c r="E340" s="225" t="s">
        <v>1058</v>
      </c>
      <c r="F340" s="225" t="s">
        <v>1059</v>
      </c>
      <c r="I340" s="25"/>
      <c r="J340" s="226">
        <f>BK340</f>
        <v>0</v>
      </c>
      <c r="L340" s="214"/>
      <c r="M340" s="219"/>
      <c r="N340" s="220"/>
      <c r="O340" s="220"/>
      <c r="P340" s="221">
        <f>SUM(P341:P369)</f>
        <v>0</v>
      </c>
      <c r="Q340" s="220"/>
      <c r="R340" s="221">
        <f>SUM(R341:R369)</f>
        <v>3.75858206</v>
      </c>
      <c r="S340" s="220"/>
      <c r="T340" s="222">
        <f>SUM(T341:T369)</f>
        <v>0</v>
      </c>
      <c r="AR340" s="216" t="s">
        <v>80</v>
      </c>
      <c r="AT340" s="223" t="s">
        <v>70</v>
      </c>
      <c r="AU340" s="223" t="s">
        <v>78</v>
      </c>
      <c r="AY340" s="216" t="s">
        <v>196</v>
      </c>
      <c r="BK340" s="224">
        <f>SUM(BK341:BK369)</f>
        <v>0</v>
      </c>
    </row>
    <row r="341" spans="2:65" s="140" customFormat="1" ht="38.25" customHeight="1">
      <c r="B341" s="141"/>
      <c r="C341" s="227" t="s">
        <v>631</v>
      </c>
      <c r="D341" s="227" t="s">
        <v>198</v>
      </c>
      <c r="E341" s="228" t="s">
        <v>1061</v>
      </c>
      <c r="F341" s="229" t="s">
        <v>1062</v>
      </c>
      <c r="G341" s="230" t="s">
        <v>330</v>
      </c>
      <c r="H341" s="231">
        <v>1059.025</v>
      </c>
      <c r="I341" s="26"/>
      <c r="J341" s="232">
        <f>ROUND(I341*H341,2)</f>
        <v>0</v>
      </c>
      <c r="K341" s="229" t="s">
        <v>202</v>
      </c>
      <c r="L341" s="141"/>
      <c r="M341" s="233" t="s">
        <v>5</v>
      </c>
      <c r="N341" s="234" t="s">
        <v>42</v>
      </c>
      <c r="O341" s="142"/>
      <c r="P341" s="235">
        <f>O341*H341</f>
        <v>0</v>
      </c>
      <c r="Q341" s="235">
        <v>0.0003</v>
      </c>
      <c r="R341" s="235">
        <f>Q341*H341</f>
        <v>0.3177075</v>
      </c>
      <c r="S341" s="235">
        <v>0</v>
      </c>
      <c r="T341" s="236">
        <f>S341*H341</f>
        <v>0</v>
      </c>
      <c r="AR341" s="128" t="s">
        <v>263</v>
      </c>
      <c r="AT341" s="128" t="s">
        <v>198</v>
      </c>
      <c r="AU341" s="128" t="s">
        <v>80</v>
      </c>
      <c r="AY341" s="128" t="s">
        <v>196</v>
      </c>
      <c r="BE341" s="237">
        <f>IF(N341="základní",J341,0)</f>
        <v>0</v>
      </c>
      <c r="BF341" s="237">
        <f>IF(N341="snížená",J341,0)</f>
        <v>0</v>
      </c>
      <c r="BG341" s="237">
        <f>IF(N341="zákl. přenesená",J341,0)</f>
        <v>0</v>
      </c>
      <c r="BH341" s="237">
        <f>IF(N341="sníž. přenesená",J341,0)</f>
        <v>0</v>
      </c>
      <c r="BI341" s="237">
        <f>IF(N341="nulová",J341,0)</f>
        <v>0</v>
      </c>
      <c r="BJ341" s="128" t="s">
        <v>78</v>
      </c>
      <c r="BK341" s="237">
        <f>ROUND(I341*H341,2)</f>
        <v>0</v>
      </c>
      <c r="BL341" s="128" t="s">
        <v>263</v>
      </c>
      <c r="BM341" s="128" t="s">
        <v>588</v>
      </c>
    </row>
    <row r="342" spans="2:51" s="243" customFormat="1" ht="13.5">
      <c r="B342" s="242"/>
      <c r="D342" s="238" t="s">
        <v>206</v>
      </c>
      <c r="E342" s="244" t="s">
        <v>5</v>
      </c>
      <c r="F342" s="245" t="s">
        <v>2805</v>
      </c>
      <c r="H342" s="244" t="s">
        <v>5</v>
      </c>
      <c r="I342" s="27"/>
      <c r="L342" s="242"/>
      <c r="M342" s="246"/>
      <c r="N342" s="247"/>
      <c r="O342" s="247"/>
      <c r="P342" s="247"/>
      <c r="Q342" s="247"/>
      <c r="R342" s="247"/>
      <c r="S342" s="247"/>
      <c r="T342" s="248"/>
      <c r="AT342" s="244" t="s">
        <v>206</v>
      </c>
      <c r="AU342" s="244" t="s">
        <v>80</v>
      </c>
      <c r="AV342" s="243" t="s">
        <v>78</v>
      </c>
      <c r="AW342" s="243" t="s">
        <v>34</v>
      </c>
      <c r="AX342" s="243" t="s">
        <v>71</v>
      </c>
      <c r="AY342" s="244" t="s">
        <v>196</v>
      </c>
    </row>
    <row r="343" spans="2:51" s="250" customFormat="1" ht="13.5">
      <c r="B343" s="249"/>
      <c r="D343" s="238" t="s">
        <v>206</v>
      </c>
      <c r="E343" s="251" t="s">
        <v>5</v>
      </c>
      <c r="F343" s="252" t="s">
        <v>2806</v>
      </c>
      <c r="H343" s="253">
        <v>1059.025</v>
      </c>
      <c r="I343" s="28"/>
      <c r="L343" s="249"/>
      <c r="M343" s="254"/>
      <c r="N343" s="255"/>
      <c r="O343" s="255"/>
      <c r="P343" s="255"/>
      <c r="Q343" s="255"/>
      <c r="R343" s="255"/>
      <c r="S343" s="255"/>
      <c r="T343" s="256"/>
      <c r="AT343" s="251" t="s">
        <v>206</v>
      </c>
      <c r="AU343" s="251" t="s">
        <v>80</v>
      </c>
      <c r="AV343" s="250" t="s">
        <v>80</v>
      </c>
      <c r="AW343" s="250" t="s">
        <v>34</v>
      </c>
      <c r="AX343" s="250" t="s">
        <v>71</v>
      </c>
      <c r="AY343" s="251" t="s">
        <v>196</v>
      </c>
    </row>
    <row r="344" spans="2:51" s="258" customFormat="1" ht="13.5">
      <c r="B344" s="257"/>
      <c r="D344" s="238" t="s">
        <v>206</v>
      </c>
      <c r="E344" s="259" t="s">
        <v>5</v>
      </c>
      <c r="F344" s="260" t="s">
        <v>209</v>
      </c>
      <c r="H344" s="261">
        <v>1059.025</v>
      </c>
      <c r="I344" s="29"/>
      <c r="L344" s="257"/>
      <c r="M344" s="262"/>
      <c r="N344" s="263"/>
      <c r="O344" s="263"/>
      <c r="P344" s="263"/>
      <c r="Q344" s="263"/>
      <c r="R344" s="263"/>
      <c r="S344" s="263"/>
      <c r="T344" s="264"/>
      <c r="AT344" s="259" t="s">
        <v>206</v>
      </c>
      <c r="AU344" s="259" t="s">
        <v>80</v>
      </c>
      <c r="AV344" s="258" t="s">
        <v>203</v>
      </c>
      <c r="AW344" s="258" t="s">
        <v>34</v>
      </c>
      <c r="AX344" s="258" t="s">
        <v>78</v>
      </c>
      <c r="AY344" s="259" t="s">
        <v>196</v>
      </c>
    </row>
    <row r="345" spans="2:65" s="140" customFormat="1" ht="25.5" customHeight="1">
      <c r="B345" s="141"/>
      <c r="C345" s="266" t="s">
        <v>466</v>
      </c>
      <c r="D345" s="266" t="s">
        <v>297</v>
      </c>
      <c r="E345" s="267" t="s">
        <v>2807</v>
      </c>
      <c r="F345" s="268" t="s">
        <v>2808</v>
      </c>
      <c r="G345" s="269" t="s">
        <v>330</v>
      </c>
      <c r="H345" s="270">
        <v>1111.976</v>
      </c>
      <c r="I345" s="30"/>
      <c r="J345" s="271">
        <f>ROUND(I345*H345,2)</f>
        <v>0</v>
      </c>
      <c r="K345" s="268" t="s">
        <v>202</v>
      </c>
      <c r="L345" s="272"/>
      <c r="M345" s="273" t="s">
        <v>5</v>
      </c>
      <c r="N345" s="274" t="s">
        <v>42</v>
      </c>
      <c r="O345" s="142"/>
      <c r="P345" s="235">
        <f>O345*H345</f>
        <v>0</v>
      </c>
      <c r="Q345" s="235">
        <v>0.0028</v>
      </c>
      <c r="R345" s="235">
        <f>Q345*H345</f>
        <v>3.1135328</v>
      </c>
      <c r="S345" s="235">
        <v>0</v>
      </c>
      <c r="T345" s="236">
        <f>S345*H345</f>
        <v>0</v>
      </c>
      <c r="AR345" s="128" t="s">
        <v>305</v>
      </c>
      <c r="AT345" s="128" t="s">
        <v>297</v>
      </c>
      <c r="AU345" s="128" t="s">
        <v>80</v>
      </c>
      <c r="AY345" s="128" t="s">
        <v>196</v>
      </c>
      <c r="BE345" s="237">
        <f>IF(N345="základní",J345,0)</f>
        <v>0</v>
      </c>
      <c r="BF345" s="237">
        <f>IF(N345="snížená",J345,0)</f>
        <v>0</v>
      </c>
      <c r="BG345" s="237">
        <f>IF(N345="zákl. přenesená",J345,0)</f>
        <v>0</v>
      </c>
      <c r="BH345" s="237">
        <f>IF(N345="sníž. přenesená",J345,0)</f>
        <v>0</v>
      </c>
      <c r="BI345" s="237">
        <f>IF(N345="nulová",J345,0)</f>
        <v>0</v>
      </c>
      <c r="BJ345" s="128" t="s">
        <v>78</v>
      </c>
      <c r="BK345" s="237">
        <f>ROUND(I345*H345,2)</f>
        <v>0</v>
      </c>
      <c r="BL345" s="128" t="s">
        <v>263</v>
      </c>
      <c r="BM345" s="128" t="s">
        <v>625</v>
      </c>
    </row>
    <row r="346" spans="2:65" s="140" customFormat="1" ht="38.25" customHeight="1">
      <c r="B346" s="141"/>
      <c r="C346" s="227" t="s">
        <v>648</v>
      </c>
      <c r="D346" s="227" t="s">
        <v>198</v>
      </c>
      <c r="E346" s="228" t="s">
        <v>1078</v>
      </c>
      <c r="F346" s="229" t="s">
        <v>1079</v>
      </c>
      <c r="G346" s="230" t="s">
        <v>330</v>
      </c>
      <c r="H346" s="231">
        <v>529.512</v>
      </c>
      <c r="I346" s="26"/>
      <c r="J346" s="232">
        <f>ROUND(I346*H346,2)</f>
        <v>0</v>
      </c>
      <c r="K346" s="229" t="s">
        <v>202</v>
      </c>
      <c r="L346" s="141"/>
      <c r="M346" s="233" t="s">
        <v>5</v>
      </c>
      <c r="N346" s="234" t="s">
        <v>42</v>
      </c>
      <c r="O346" s="142"/>
      <c r="P346" s="235">
        <f>O346*H346</f>
        <v>0</v>
      </c>
      <c r="Q346" s="235">
        <v>1E-05</v>
      </c>
      <c r="R346" s="235">
        <f>Q346*H346</f>
        <v>0.0052951199999999995</v>
      </c>
      <c r="S346" s="235">
        <v>0</v>
      </c>
      <c r="T346" s="236">
        <f>S346*H346</f>
        <v>0</v>
      </c>
      <c r="AR346" s="128" t="s">
        <v>263</v>
      </c>
      <c r="AT346" s="128" t="s">
        <v>198</v>
      </c>
      <c r="AU346" s="128" t="s">
        <v>80</v>
      </c>
      <c r="AY346" s="128" t="s">
        <v>196</v>
      </c>
      <c r="BE346" s="237">
        <f>IF(N346="základní",J346,0)</f>
        <v>0</v>
      </c>
      <c r="BF346" s="237">
        <f>IF(N346="snížená",J346,0)</f>
        <v>0</v>
      </c>
      <c r="BG346" s="237">
        <f>IF(N346="zákl. přenesená",J346,0)</f>
        <v>0</v>
      </c>
      <c r="BH346" s="237">
        <f>IF(N346="sníž. přenesená",J346,0)</f>
        <v>0</v>
      </c>
      <c r="BI346" s="237">
        <f>IF(N346="nulová",J346,0)</f>
        <v>0</v>
      </c>
      <c r="BJ346" s="128" t="s">
        <v>78</v>
      </c>
      <c r="BK346" s="237">
        <f>ROUND(I346*H346,2)</f>
        <v>0</v>
      </c>
      <c r="BL346" s="128" t="s">
        <v>263</v>
      </c>
      <c r="BM346" s="128" t="s">
        <v>591</v>
      </c>
    </row>
    <row r="347" spans="2:47" s="140" customFormat="1" ht="108">
      <c r="B347" s="141"/>
      <c r="D347" s="238" t="s">
        <v>204</v>
      </c>
      <c r="F347" s="239" t="s">
        <v>1081</v>
      </c>
      <c r="I347" s="22"/>
      <c r="L347" s="141"/>
      <c r="M347" s="240"/>
      <c r="N347" s="142"/>
      <c r="O347" s="142"/>
      <c r="P347" s="142"/>
      <c r="Q347" s="142"/>
      <c r="R347" s="142"/>
      <c r="S347" s="142"/>
      <c r="T347" s="241"/>
      <c r="AT347" s="128" t="s">
        <v>204</v>
      </c>
      <c r="AU347" s="128" t="s">
        <v>80</v>
      </c>
    </row>
    <row r="348" spans="2:65" s="140" customFormat="1" ht="16.5" customHeight="1">
      <c r="B348" s="141"/>
      <c r="C348" s="266" t="s">
        <v>469</v>
      </c>
      <c r="D348" s="266" t="s">
        <v>297</v>
      </c>
      <c r="E348" s="267" t="s">
        <v>1083</v>
      </c>
      <c r="F348" s="268" t="s">
        <v>1084</v>
      </c>
      <c r="G348" s="269" t="s">
        <v>330</v>
      </c>
      <c r="H348" s="270">
        <v>608.939</v>
      </c>
      <c r="I348" s="30"/>
      <c r="J348" s="271">
        <f>ROUND(I348*H348,2)</f>
        <v>0</v>
      </c>
      <c r="K348" s="268" t="s">
        <v>202</v>
      </c>
      <c r="L348" s="272"/>
      <c r="M348" s="273" t="s">
        <v>5</v>
      </c>
      <c r="N348" s="274" t="s">
        <v>42</v>
      </c>
      <c r="O348" s="142"/>
      <c r="P348" s="235">
        <f>O348*H348</f>
        <v>0</v>
      </c>
      <c r="Q348" s="235">
        <v>0.00017</v>
      </c>
      <c r="R348" s="235">
        <f>Q348*H348</f>
        <v>0.10351963</v>
      </c>
      <c r="S348" s="235">
        <v>0</v>
      </c>
      <c r="T348" s="236">
        <f>S348*H348</f>
        <v>0</v>
      </c>
      <c r="AR348" s="128" t="s">
        <v>305</v>
      </c>
      <c r="AT348" s="128" t="s">
        <v>297</v>
      </c>
      <c r="AU348" s="128" t="s">
        <v>80</v>
      </c>
      <c r="AY348" s="128" t="s">
        <v>196</v>
      </c>
      <c r="BE348" s="237">
        <f>IF(N348="základní",J348,0)</f>
        <v>0</v>
      </c>
      <c r="BF348" s="237">
        <f>IF(N348="snížená",J348,0)</f>
        <v>0</v>
      </c>
      <c r="BG348" s="237">
        <f>IF(N348="zákl. přenesená",J348,0)</f>
        <v>0</v>
      </c>
      <c r="BH348" s="237">
        <f>IF(N348="sníž. přenesená",J348,0)</f>
        <v>0</v>
      </c>
      <c r="BI348" s="237">
        <f>IF(N348="nulová",J348,0)</f>
        <v>0</v>
      </c>
      <c r="BJ348" s="128" t="s">
        <v>78</v>
      </c>
      <c r="BK348" s="237">
        <f>ROUND(I348*H348,2)</f>
        <v>0</v>
      </c>
      <c r="BL348" s="128" t="s">
        <v>263</v>
      </c>
      <c r="BM348" s="128" t="s">
        <v>2809</v>
      </c>
    </row>
    <row r="349" spans="2:51" s="250" customFormat="1" ht="13.5">
      <c r="B349" s="249"/>
      <c r="D349" s="238" t="s">
        <v>206</v>
      </c>
      <c r="F349" s="252" t="s">
        <v>2810</v>
      </c>
      <c r="H349" s="253">
        <v>608.939</v>
      </c>
      <c r="I349" s="28"/>
      <c r="L349" s="249"/>
      <c r="M349" s="254"/>
      <c r="N349" s="255"/>
      <c r="O349" s="255"/>
      <c r="P349" s="255"/>
      <c r="Q349" s="255"/>
      <c r="R349" s="255"/>
      <c r="S349" s="255"/>
      <c r="T349" s="256"/>
      <c r="AT349" s="251" t="s">
        <v>206</v>
      </c>
      <c r="AU349" s="251" t="s">
        <v>80</v>
      </c>
      <c r="AV349" s="250" t="s">
        <v>80</v>
      </c>
      <c r="AW349" s="250" t="s">
        <v>6</v>
      </c>
      <c r="AX349" s="250" t="s">
        <v>78</v>
      </c>
      <c r="AY349" s="251" t="s">
        <v>196</v>
      </c>
    </row>
    <row r="350" spans="2:65" s="140" customFormat="1" ht="25.5" customHeight="1">
      <c r="B350" s="141"/>
      <c r="C350" s="227" t="s">
        <v>657</v>
      </c>
      <c r="D350" s="227" t="s">
        <v>198</v>
      </c>
      <c r="E350" s="228" t="s">
        <v>1087</v>
      </c>
      <c r="F350" s="229" t="s">
        <v>1088</v>
      </c>
      <c r="G350" s="230" t="s">
        <v>330</v>
      </c>
      <c r="H350" s="231">
        <v>32.004</v>
      </c>
      <c r="I350" s="26"/>
      <c r="J350" s="232">
        <f>ROUND(I350*H350,2)</f>
        <v>0</v>
      </c>
      <c r="K350" s="229" t="s">
        <v>202</v>
      </c>
      <c r="L350" s="141"/>
      <c r="M350" s="233" t="s">
        <v>5</v>
      </c>
      <c r="N350" s="234" t="s">
        <v>42</v>
      </c>
      <c r="O350" s="142"/>
      <c r="P350" s="235">
        <f>O350*H350</f>
        <v>0</v>
      </c>
      <c r="Q350" s="235">
        <v>0</v>
      </c>
      <c r="R350" s="235">
        <f>Q350*H350</f>
        <v>0</v>
      </c>
      <c r="S350" s="235">
        <v>0</v>
      </c>
      <c r="T350" s="236">
        <f>S350*H350</f>
        <v>0</v>
      </c>
      <c r="AR350" s="128" t="s">
        <v>263</v>
      </c>
      <c r="AT350" s="128" t="s">
        <v>198</v>
      </c>
      <c r="AU350" s="128" t="s">
        <v>80</v>
      </c>
      <c r="AY350" s="128" t="s">
        <v>196</v>
      </c>
      <c r="BE350" s="237">
        <f>IF(N350="základní",J350,0)</f>
        <v>0</v>
      </c>
      <c r="BF350" s="237">
        <f>IF(N350="snížená",J350,0)</f>
        <v>0</v>
      </c>
      <c r="BG350" s="237">
        <f>IF(N350="zákl. přenesená",J350,0)</f>
        <v>0</v>
      </c>
      <c r="BH350" s="237">
        <f>IF(N350="sníž. přenesená",J350,0)</f>
        <v>0</v>
      </c>
      <c r="BI350" s="237">
        <f>IF(N350="nulová",J350,0)</f>
        <v>0</v>
      </c>
      <c r="BJ350" s="128" t="s">
        <v>78</v>
      </c>
      <c r="BK350" s="237">
        <f>ROUND(I350*H350,2)</f>
        <v>0</v>
      </c>
      <c r="BL350" s="128" t="s">
        <v>263</v>
      </c>
      <c r="BM350" s="128" t="s">
        <v>595</v>
      </c>
    </row>
    <row r="351" spans="2:47" s="140" customFormat="1" ht="54">
      <c r="B351" s="141"/>
      <c r="D351" s="238" t="s">
        <v>204</v>
      </c>
      <c r="F351" s="239" t="s">
        <v>1090</v>
      </c>
      <c r="I351" s="22"/>
      <c r="L351" s="141"/>
      <c r="M351" s="240"/>
      <c r="N351" s="142"/>
      <c r="O351" s="142"/>
      <c r="P351" s="142"/>
      <c r="Q351" s="142"/>
      <c r="R351" s="142"/>
      <c r="S351" s="142"/>
      <c r="T351" s="241"/>
      <c r="AT351" s="128" t="s">
        <v>204</v>
      </c>
      <c r="AU351" s="128" t="s">
        <v>80</v>
      </c>
    </row>
    <row r="352" spans="2:65" s="140" customFormat="1" ht="16.5" customHeight="1">
      <c r="B352" s="141"/>
      <c r="C352" s="266" t="s">
        <v>473</v>
      </c>
      <c r="D352" s="266" t="s">
        <v>297</v>
      </c>
      <c r="E352" s="267" t="s">
        <v>1092</v>
      </c>
      <c r="F352" s="268" t="s">
        <v>2811</v>
      </c>
      <c r="G352" s="269" t="s">
        <v>201</v>
      </c>
      <c r="H352" s="270">
        <v>22.998</v>
      </c>
      <c r="I352" s="30"/>
      <c r="J352" s="271">
        <f>ROUND(I352*H352,2)</f>
        <v>0</v>
      </c>
      <c r="K352" s="268" t="s">
        <v>202</v>
      </c>
      <c r="L352" s="272"/>
      <c r="M352" s="273" t="s">
        <v>5</v>
      </c>
      <c r="N352" s="274" t="s">
        <v>42</v>
      </c>
      <c r="O352" s="142"/>
      <c r="P352" s="235">
        <f>O352*H352</f>
        <v>0</v>
      </c>
      <c r="Q352" s="235">
        <v>0.0025</v>
      </c>
      <c r="R352" s="235">
        <f>Q352*H352</f>
        <v>0.057495000000000004</v>
      </c>
      <c r="S352" s="235">
        <v>0</v>
      </c>
      <c r="T352" s="236">
        <f>S352*H352</f>
        <v>0</v>
      </c>
      <c r="AR352" s="128" t="s">
        <v>305</v>
      </c>
      <c r="AT352" s="128" t="s">
        <v>297</v>
      </c>
      <c r="AU352" s="128" t="s">
        <v>80</v>
      </c>
      <c r="AY352" s="128" t="s">
        <v>196</v>
      </c>
      <c r="BE352" s="237">
        <f>IF(N352="základní",J352,0)</f>
        <v>0</v>
      </c>
      <c r="BF352" s="237">
        <f>IF(N352="snížená",J352,0)</f>
        <v>0</v>
      </c>
      <c r="BG352" s="237">
        <f>IF(N352="zákl. přenesená",J352,0)</f>
        <v>0</v>
      </c>
      <c r="BH352" s="237">
        <f>IF(N352="sníž. přenesená",J352,0)</f>
        <v>0</v>
      </c>
      <c r="BI352" s="237">
        <f>IF(N352="nulová",J352,0)</f>
        <v>0</v>
      </c>
      <c r="BJ352" s="128" t="s">
        <v>78</v>
      </c>
      <c r="BK352" s="237">
        <f>ROUND(I352*H352,2)</f>
        <v>0</v>
      </c>
      <c r="BL352" s="128" t="s">
        <v>263</v>
      </c>
      <c r="BM352" s="128" t="s">
        <v>617</v>
      </c>
    </row>
    <row r="353" spans="2:65" s="140" customFormat="1" ht="25.5" customHeight="1">
      <c r="B353" s="141"/>
      <c r="C353" s="227" t="s">
        <v>666</v>
      </c>
      <c r="D353" s="227" t="s">
        <v>198</v>
      </c>
      <c r="E353" s="228" t="s">
        <v>1087</v>
      </c>
      <c r="F353" s="229" t="s">
        <v>1088</v>
      </c>
      <c r="G353" s="230" t="s">
        <v>330</v>
      </c>
      <c r="H353" s="231">
        <v>416.424</v>
      </c>
      <c r="I353" s="26"/>
      <c r="J353" s="232">
        <f>ROUND(I353*H353,2)</f>
        <v>0</v>
      </c>
      <c r="K353" s="229" t="s">
        <v>202</v>
      </c>
      <c r="L353" s="141"/>
      <c r="M353" s="233" t="s">
        <v>5</v>
      </c>
      <c r="N353" s="234" t="s">
        <v>42</v>
      </c>
      <c r="O353" s="142"/>
      <c r="P353" s="235">
        <f>O353*H353</f>
        <v>0</v>
      </c>
      <c r="Q353" s="235">
        <v>0</v>
      </c>
      <c r="R353" s="235">
        <f>Q353*H353</f>
        <v>0</v>
      </c>
      <c r="S353" s="235">
        <v>0</v>
      </c>
      <c r="T353" s="236">
        <f>S353*H353</f>
        <v>0</v>
      </c>
      <c r="AR353" s="128" t="s">
        <v>263</v>
      </c>
      <c r="AT353" s="128" t="s">
        <v>198</v>
      </c>
      <c r="AU353" s="128" t="s">
        <v>80</v>
      </c>
      <c r="AY353" s="128" t="s">
        <v>196</v>
      </c>
      <c r="BE353" s="237">
        <f>IF(N353="základní",J353,0)</f>
        <v>0</v>
      </c>
      <c r="BF353" s="237">
        <f>IF(N353="snížená",J353,0)</f>
        <v>0</v>
      </c>
      <c r="BG353" s="237">
        <f>IF(N353="zákl. přenesená",J353,0)</f>
        <v>0</v>
      </c>
      <c r="BH353" s="237">
        <f>IF(N353="sníž. přenesená",J353,0)</f>
        <v>0</v>
      </c>
      <c r="BI353" s="237">
        <f>IF(N353="nulová",J353,0)</f>
        <v>0</v>
      </c>
      <c r="BJ353" s="128" t="s">
        <v>78</v>
      </c>
      <c r="BK353" s="237">
        <f>ROUND(I353*H353,2)</f>
        <v>0</v>
      </c>
      <c r="BL353" s="128" t="s">
        <v>263</v>
      </c>
      <c r="BM353" s="128" t="s">
        <v>909</v>
      </c>
    </row>
    <row r="354" spans="2:47" s="140" customFormat="1" ht="54">
      <c r="B354" s="141"/>
      <c r="D354" s="238" t="s">
        <v>204</v>
      </c>
      <c r="F354" s="239" t="s">
        <v>1090</v>
      </c>
      <c r="I354" s="22"/>
      <c r="L354" s="141"/>
      <c r="M354" s="240"/>
      <c r="N354" s="142"/>
      <c r="O354" s="142"/>
      <c r="P354" s="142"/>
      <c r="Q354" s="142"/>
      <c r="R354" s="142"/>
      <c r="S354" s="142"/>
      <c r="T354" s="241"/>
      <c r="AT354" s="128" t="s">
        <v>204</v>
      </c>
      <c r="AU354" s="128" t="s">
        <v>80</v>
      </c>
    </row>
    <row r="355" spans="2:51" s="243" customFormat="1" ht="13.5">
      <c r="B355" s="242"/>
      <c r="D355" s="238" t="s">
        <v>206</v>
      </c>
      <c r="E355" s="244" t="s">
        <v>5</v>
      </c>
      <c r="F355" s="245" t="s">
        <v>1096</v>
      </c>
      <c r="H355" s="244" t="s">
        <v>5</v>
      </c>
      <c r="I355" s="27"/>
      <c r="L355" s="242"/>
      <c r="M355" s="246"/>
      <c r="N355" s="247"/>
      <c r="O355" s="247"/>
      <c r="P355" s="247"/>
      <c r="Q355" s="247"/>
      <c r="R355" s="247"/>
      <c r="S355" s="247"/>
      <c r="T355" s="248"/>
      <c r="AT355" s="244" t="s">
        <v>206</v>
      </c>
      <c r="AU355" s="244" t="s">
        <v>80</v>
      </c>
      <c r="AV355" s="243" t="s">
        <v>78</v>
      </c>
      <c r="AW355" s="243" t="s">
        <v>34</v>
      </c>
      <c r="AX355" s="243" t="s">
        <v>71</v>
      </c>
      <c r="AY355" s="244" t="s">
        <v>196</v>
      </c>
    </row>
    <row r="356" spans="2:51" s="250" customFormat="1" ht="13.5">
      <c r="B356" s="249"/>
      <c r="D356" s="238" t="s">
        <v>206</v>
      </c>
      <c r="E356" s="251" t="s">
        <v>5</v>
      </c>
      <c r="F356" s="252" t="s">
        <v>2812</v>
      </c>
      <c r="H356" s="253">
        <v>416.424</v>
      </c>
      <c r="I356" s="28"/>
      <c r="L356" s="249"/>
      <c r="M356" s="254"/>
      <c r="N356" s="255"/>
      <c r="O356" s="255"/>
      <c r="P356" s="255"/>
      <c r="Q356" s="255"/>
      <c r="R356" s="255"/>
      <c r="S356" s="255"/>
      <c r="T356" s="256"/>
      <c r="AT356" s="251" t="s">
        <v>206</v>
      </c>
      <c r="AU356" s="251" t="s">
        <v>80</v>
      </c>
      <c r="AV356" s="250" t="s">
        <v>80</v>
      </c>
      <c r="AW356" s="250" t="s">
        <v>34</v>
      </c>
      <c r="AX356" s="250" t="s">
        <v>71</v>
      </c>
      <c r="AY356" s="251" t="s">
        <v>196</v>
      </c>
    </row>
    <row r="357" spans="2:51" s="258" customFormat="1" ht="13.5">
      <c r="B357" s="257"/>
      <c r="D357" s="238" t="s">
        <v>206</v>
      </c>
      <c r="E357" s="259" t="s">
        <v>5</v>
      </c>
      <c r="F357" s="260" t="s">
        <v>209</v>
      </c>
      <c r="H357" s="261">
        <v>416.424</v>
      </c>
      <c r="I357" s="29"/>
      <c r="L357" s="257"/>
      <c r="M357" s="262"/>
      <c r="N357" s="263"/>
      <c r="O357" s="263"/>
      <c r="P357" s="263"/>
      <c r="Q357" s="263"/>
      <c r="R357" s="263"/>
      <c r="S357" s="263"/>
      <c r="T357" s="264"/>
      <c r="AT357" s="259" t="s">
        <v>206</v>
      </c>
      <c r="AU357" s="259" t="s">
        <v>80</v>
      </c>
      <c r="AV357" s="258" t="s">
        <v>203</v>
      </c>
      <c r="AW357" s="258" t="s">
        <v>34</v>
      </c>
      <c r="AX357" s="258" t="s">
        <v>78</v>
      </c>
      <c r="AY357" s="259" t="s">
        <v>196</v>
      </c>
    </row>
    <row r="358" spans="2:65" s="140" customFormat="1" ht="16.5" customHeight="1">
      <c r="B358" s="141"/>
      <c r="C358" s="266" t="s">
        <v>476</v>
      </c>
      <c r="D358" s="266" t="s">
        <v>297</v>
      </c>
      <c r="E358" s="267" t="s">
        <v>1099</v>
      </c>
      <c r="F358" s="268" t="s">
        <v>1100</v>
      </c>
      <c r="G358" s="269" t="s">
        <v>330</v>
      </c>
      <c r="H358" s="270">
        <v>31.053</v>
      </c>
      <c r="I358" s="30"/>
      <c r="J358" s="271">
        <f>ROUND(I358*H358,2)</f>
        <v>0</v>
      </c>
      <c r="K358" s="268" t="s">
        <v>202</v>
      </c>
      <c r="L358" s="272"/>
      <c r="M358" s="273" t="s">
        <v>5</v>
      </c>
      <c r="N358" s="274" t="s">
        <v>42</v>
      </c>
      <c r="O358" s="142"/>
      <c r="P358" s="235">
        <f>O358*H358</f>
        <v>0</v>
      </c>
      <c r="Q358" s="235">
        <v>0.00169</v>
      </c>
      <c r="R358" s="235">
        <f>Q358*H358</f>
        <v>0.05247957</v>
      </c>
      <c r="S358" s="235">
        <v>0</v>
      </c>
      <c r="T358" s="236">
        <f>S358*H358</f>
        <v>0</v>
      </c>
      <c r="AR358" s="128" t="s">
        <v>305</v>
      </c>
      <c r="AT358" s="128" t="s">
        <v>297</v>
      </c>
      <c r="AU358" s="128" t="s">
        <v>80</v>
      </c>
      <c r="AY358" s="128" t="s">
        <v>196</v>
      </c>
      <c r="BE358" s="237">
        <f>IF(N358="základní",J358,0)</f>
        <v>0</v>
      </c>
      <c r="BF358" s="237">
        <f>IF(N358="snížená",J358,0)</f>
        <v>0</v>
      </c>
      <c r="BG358" s="237">
        <f>IF(N358="zákl. přenesená",J358,0)</f>
        <v>0</v>
      </c>
      <c r="BH358" s="237">
        <f>IF(N358="sníž. přenesená",J358,0)</f>
        <v>0</v>
      </c>
      <c r="BI358" s="237">
        <f>IF(N358="nulová",J358,0)</f>
        <v>0</v>
      </c>
      <c r="BJ358" s="128" t="s">
        <v>78</v>
      </c>
      <c r="BK358" s="237">
        <f>ROUND(I358*H358,2)</f>
        <v>0</v>
      </c>
      <c r="BL358" s="128" t="s">
        <v>263</v>
      </c>
      <c r="BM358" s="128" t="s">
        <v>634</v>
      </c>
    </row>
    <row r="359" spans="2:65" s="140" customFormat="1" ht="25.5" customHeight="1">
      <c r="B359" s="141"/>
      <c r="C359" s="227" t="s">
        <v>675</v>
      </c>
      <c r="D359" s="227" t="s">
        <v>198</v>
      </c>
      <c r="E359" s="228" t="s">
        <v>2813</v>
      </c>
      <c r="F359" s="229" t="s">
        <v>2814</v>
      </c>
      <c r="G359" s="230" t="s">
        <v>330</v>
      </c>
      <c r="H359" s="231">
        <v>29.585</v>
      </c>
      <c r="I359" s="26"/>
      <c r="J359" s="232">
        <f>ROUND(I359*H359,2)</f>
        <v>0</v>
      </c>
      <c r="K359" s="229" t="s">
        <v>202</v>
      </c>
      <c r="L359" s="141"/>
      <c r="M359" s="233" t="s">
        <v>5</v>
      </c>
      <c r="N359" s="234" t="s">
        <v>42</v>
      </c>
      <c r="O359" s="142"/>
      <c r="P359" s="235">
        <f>O359*H359</f>
        <v>0</v>
      </c>
      <c r="Q359" s="235">
        <v>0.0003</v>
      </c>
      <c r="R359" s="235">
        <f>Q359*H359</f>
        <v>0.0088755</v>
      </c>
      <c r="S359" s="235">
        <v>0</v>
      </c>
      <c r="T359" s="236">
        <f>S359*H359</f>
        <v>0</v>
      </c>
      <c r="AR359" s="128" t="s">
        <v>263</v>
      </c>
      <c r="AT359" s="128" t="s">
        <v>198</v>
      </c>
      <c r="AU359" s="128" t="s">
        <v>80</v>
      </c>
      <c r="AY359" s="128" t="s">
        <v>196</v>
      </c>
      <c r="BE359" s="237">
        <f>IF(N359="základní",J359,0)</f>
        <v>0</v>
      </c>
      <c r="BF359" s="237">
        <f>IF(N359="snížená",J359,0)</f>
        <v>0</v>
      </c>
      <c r="BG359" s="237">
        <f>IF(N359="zákl. přenesená",J359,0)</f>
        <v>0</v>
      </c>
      <c r="BH359" s="237">
        <f>IF(N359="sníž. přenesená",J359,0)</f>
        <v>0</v>
      </c>
      <c r="BI359" s="237">
        <f>IF(N359="nulová",J359,0)</f>
        <v>0</v>
      </c>
      <c r="BJ359" s="128" t="s">
        <v>78</v>
      </c>
      <c r="BK359" s="237">
        <f>ROUND(I359*H359,2)</f>
        <v>0</v>
      </c>
      <c r="BL359" s="128" t="s">
        <v>263</v>
      </c>
      <c r="BM359" s="128" t="s">
        <v>602</v>
      </c>
    </row>
    <row r="360" spans="2:47" s="140" customFormat="1" ht="94.5">
      <c r="B360" s="141"/>
      <c r="D360" s="238" t="s">
        <v>204</v>
      </c>
      <c r="F360" s="239" t="s">
        <v>1105</v>
      </c>
      <c r="I360" s="22"/>
      <c r="L360" s="141"/>
      <c r="M360" s="240"/>
      <c r="N360" s="142"/>
      <c r="O360" s="142"/>
      <c r="P360" s="142"/>
      <c r="Q360" s="142"/>
      <c r="R360" s="142"/>
      <c r="S360" s="142"/>
      <c r="T360" s="241"/>
      <c r="AT360" s="128" t="s">
        <v>204</v>
      </c>
      <c r="AU360" s="128" t="s">
        <v>80</v>
      </c>
    </row>
    <row r="361" spans="2:65" s="140" customFormat="1" ht="25.5" customHeight="1">
      <c r="B361" s="141"/>
      <c r="C361" s="266" t="s">
        <v>480</v>
      </c>
      <c r="D361" s="266" t="s">
        <v>297</v>
      </c>
      <c r="E361" s="267" t="s">
        <v>2807</v>
      </c>
      <c r="F361" s="268" t="s">
        <v>2808</v>
      </c>
      <c r="G361" s="269" t="s">
        <v>330</v>
      </c>
      <c r="H361" s="270">
        <v>31.064</v>
      </c>
      <c r="I361" s="30"/>
      <c r="J361" s="271">
        <f>ROUND(I361*H361,2)</f>
        <v>0</v>
      </c>
      <c r="K361" s="268" t="s">
        <v>202</v>
      </c>
      <c r="L361" s="272"/>
      <c r="M361" s="273" t="s">
        <v>5</v>
      </c>
      <c r="N361" s="274" t="s">
        <v>42</v>
      </c>
      <c r="O361" s="142"/>
      <c r="P361" s="235">
        <f>O361*H361</f>
        <v>0</v>
      </c>
      <c r="Q361" s="235">
        <v>0.0028</v>
      </c>
      <c r="R361" s="235">
        <f>Q361*H361</f>
        <v>0.08697919999999999</v>
      </c>
      <c r="S361" s="235">
        <v>0</v>
      </c>
      <c r="T361" s="236">
        <f>S361*H361</f>
        <v>0</v>
      </c>
      <c r="AR361" s="128" t="s">
        <v>305</v>
      </c>
      <c r="AT361" s="128" t="s">
        <v>297</v>
      </c>
      <c r="AU361" s="128" t="s">
        <v>80</v>
      </c>
      <c r="AY361" s="128" t="s">
        <v>196</v>
      </c>
      <c r="BE361" s="237">
        <f>IF(N361="základní",J361,0)</f>
        <v>0</v>
      </c>
      <c r="BF361" s="237">
        <f>IF(N361="snížená",J361,0)</f>
        <v>0</v>
      </c>
      <c r="BG361" s="237">
        <f>IF(N361="zákl. přenesená",J361,0)</f>
        <v>0</v>
      </c>
      <c r="BH361" s="237">
        <f>IF(N361="sníž. přenesená",J361,0)</f>
        <v>0</v>
      </c>
      <c r="BI361" s="237">
        <f>IF(N361="nulová",J361,0)</f>
        <v>0</v>
      </c>
      <c r="BJ361" s="128" t="s">
        <v>78</v>
      </c>
      <c r="BK361" s="237">
        <f>ROUND(I361*H361,2)</f>
        <v>0</v>
      </c>
      <c r="BL361" s="128" t="s">
        <v>263</v>
      </c>
      <c r="BM361" s="128" t="s">
        <v>628</v>
      </c>
    </row>
    <row r="362" spans="2:65" s="140" customFormat="1" ht="25.5" customHeight="1">
      <c r="B362" s="141"/>
      <c r="C362" s="227" t="s">
        <v>681</v>
      </c>
      <c r="D362" s="227" t="s">
        <v>198</v>
      </c>
      <c r="E362" s="228" t="s">
        <v>1112</v>
      </c>
      <c r="F362" s="229" t="s">
        <v>1113</v>
      </c>
      <c r="G362" s="230" t="s">
        <v>330</v>
      </c>
      <c r="H362" s="231">
        <v>61.578</v>
      </c>
      <c r="I362" s="26"/>
      <c r="J362" s="232">
        <f>ROUND(I362*H362,2)</f>
        <v>0</v>
      </c>
      <c r="K362" s="229" t="s">
        <v>202</v>
      </c>
      <c r="L362" s="141"/>
      <c r="M362" s="233" t="s">
        <v>5</v>
      </c>
      <c r="N362" s="234" t="s">
        <v>42</v>
      </c>
      <c r="O362" s="142"/>
      <c r="P362" s="235">
        <f>O362*H362</f>
        <v>0</v>
      </c>
      <c r="Q362" s="235">
        <v>0</v>
      </c>
      <c r="R362" s="235">
        <f>Q362*H362</f>
        <v>0</v>
      </c>
      <c r="S362" s="235">
        <v>0</v>
      </c>
      <c r="T362" s="236">
        <f>S362*H362</f>
        <v>0</v>
      </c>
      <c r="AR362" s="128" t="s">
        <v>263</v>
      </c>
      <c r="AT362" s="128" t="s">
        <v>198</v>
      </c>
      <c r="AU362" s="128" t="s">
        <v>80</v>
      </c>
      <c r="AY362" s="128" t="s">
        <v>196</v>
      </c>
      <c r="BE362" s="237">
        <f>IF(N362="základní",J362,0)</f>
        <v>0</v>
      </c>
      <c r="BF362" s="237">
        <f>IF(N362="snížená",J362,0)</f>
        <v>0</v>
      </c>
      <c r="BG362" s="237">
        <f>IF(N362="zákl. přenesená",J362,0)</f>
        <v>0</v>
      </c>
      <c r="BH362" s="237">
        <f>IF(N362="sníž. přenesená",J362,0)</f>
        <v>0</v>
      </c>
      <c r="BI362" s="237">
        <f>IF(N362="nulová",J362,0)</f>
        <v>0</v>
      </c>
      <c r="BJ362" s="128" t="s">
        <v>78</v>
      </c>
      <c r="BK362" s="237">
        <f>ROUND(I362*H362,2)</f>
        <v>0</v>
      </c>
      <c r="BL362" s="128" t="s">
        <v>263</v>
      </c>
      <c r="BM362" s="128" t="s">
        <v>608</v>
      </c>
    </row>
    <row r="363" spans="2:65" s="140" customFormat="1" ht="16.5" customHeight="1">
      <c r="B363" s="141"/>
      <c r="C363" s="266" t="s">
        <v>484</v>
      </c>
      <c r="D363" s="266" t="s">
        <v>297</v>
      </c>
      <c r="E363" s="267" t="s">
        <v>1116</v>
      </c>
      <c r="F363" s="268" t="s">
        <v>1117</v>
      </c>
      <c r="G363" s="269" t="s">
        <v>330</v>
      </c>
      <c r="H363" s="270">
        <v>67.736</v>
      </c>
      <c r="I363" s="30"/>
      <c r="J363" s="271">
        <f>ROUND(I363*H363,2)</f>
        <v>0</v>
      </c>
      <c r="K363" s="268" t="s">
        <v>202</v>
      </c>
      <c r="L363" s="272"/>
      <c r="M363" s="273" t="s">
        <v>5</v>
      </c>
      <c r="N363" s="274" t="s">
        <v>42</v>
      </c>
      <c r="O363" s="142"/>
      <c r="P363" s="235">
        <f>O363*H363</f>
        <v>0</v>
      </c>
      <c r="Q363" s="235">
        <v>0.00018</v>
      </c>
      <c r="R363" s="235">
        <f>Q363*H363</f>
        <v>0.012192480000000002</v>
      </c>
      <c r="S363" s="235">
        <v>0</v>
      </c>
      <c r="T363" s="236">
        <f>S363*H363</f>
        <v>0</v>
      </c>
      <c r="AR363" s="128" t="s">
        <v>305</v>
      </c>
      <c r="AT363" s="128" t="s">
        <v>297</v>
      </c>
      <c r="AU363" s="128" t="s">
        <v>80</v>
      </c>
      <c r="AY363" s="128" t="s">
        <v>196</v>
      </c>
      <c r="BE363" s="237">
        <f>IF(N363="základní",J363,0)</f>
        <v>0</v>
      </c>
      <c r="BF363" s="237">
        <f>IF(N363="snížená",J363,0)</f>
        <v>0</v>
      </c>
      <c r="BG363" s="237">
        <f>IF(N363="zákl. přenesená",J363,0)</f>
        <v>0</v>
      </c>
      <c r="BH363" s="237">
        <f>IF(N363="sníž. přenesená",J363,0)</f>
        <v>0</v>
      </c>
      <c r="BI363" s="237">
        <f>IF(N363="nulová",J363,0)</f>
        <v>0</v>
      </c>
      <c r="BJ363" s="128" t="s">
        <v>78</v>
      </c>
      <c r="BK363" s="237">
        <f>ROUND(I363*H363,2)</f>
        <v>0</v>
      </c>
      <c r="BL363" s="128" t="s">
        <v>263</v>
      </c>
      <c r="BM363" s="128" t="s">
        <v>2815</v>
      </c>
    </row>
    <row r="364" spans="2:51" s="250" customFormat="1" ht="13.5">
      <c r="B364" s="249"/>
      <c r="D364" s="238" t="s">
        <v>206</v>
      </c>
      <c r="F364" s="252" t="s">
        <v>2816</v>
      </c>
      <c r="H364" s="253">
        <v>67.736</v>
      </c>
      <c r="I364" s="28"/>
      <c r="L364" s="249"/>
      <c r="M364" s="254"/>
      <c r="N364" s="255"/>
      <c r="O364" s="255"/>
      <c r="P364" s="255"/>
      <c r="Q364" s="255"/>
      <c r="R364" s="255"/>
      <c r="S364" s="255"/>
      <c r="T364" s="256"/>
      <c r="AT364" s="251" t="s">
        <v>206</v>
      </c>
      <c r="AU364" s="251" t="s">
        <v>80</v>
      </c>
      <c r="AV364" s="250" t="s">
        <v>80</v>
      </c>
      <c r="AW364" s="250" t="s">
        <v>6</v>
      </c>
      <c r="AX364" s="250" t="s">
        <v>78</v>
      </c>
      <c r="AY364" s="251" t="s">
        <v>196</v>
      </c>
    </row>
    <row r="365" spans="2:65" s="140" customFormat="1" ht="16.5" customHeight="1">
      <c r="B365" s="141"/>
      <c r="C365" s="227" t="s">
        <v>692</v>
      </c>
      <c r="D365" s="227" t="s">
        <v>198</v>
      </c>
      <c r="E365" s="228" t="s">
        <v>1120</v>
      </c>
      <c r="F365" s="229" t="s">
        <v>1121</v>
      </c>
      <c r="G365" s="230" t="s">
        <v>304</v>
      </c>
      <c r="H365" s="231">
        <v>24.06</v>
      </c>
      <c r="I365" s="26"/>
      <c r="J365" s="232">
        <f>ROUND(I365*H365,2)</f>
        <v>0</v>
      </c>
      <c r="K365" s="229" t="s">
        <v>202</v>
      </c>
      <c r="L365" s="141"/>
      <c r="M365" s="233" t="s">
        <v>5</v>
      </c>
      <c r="N365" s="234" t="s">
        <v>42</v>
      </c>
      <c r="O365" s="142"/>
      <c r="P365" s="235">
        <f>O365*H365</f>
        <v>0</v>
      </c>
      <c r="Q365" s="235">
        <v>0</v>
      </c>
      <c r="R365" s="235">
        <f>Q365*H365</f>
        <v>0</v>
      </c>
      <c r="S365" s="235">
        <v>0</v>
      </c>
      <c r="T365" s="236">
        <f>S365*H365</f>
        <v>0</v>
      </c>
      <c r="AR365" s="128" t="s">
        <v>263</v>
      </c>
      <c r="AT365" s="128" t="s">
        <v>198</v>
      </c>
      <c r="AU365" s="128" t="s">
        <v>80</v>
      </c>
      <c r="AY365" s="128" t="s">
        <v>196</v>
      </c>
      <c r="BE365" s="237">
        <f>IF(N365="základní",J365,0)</f>
        <v>0</v>
      </c>
      <c r="BF365" s="237">
        <f>IF(N365="snížená",J365,0)</f>
        <v>0</v>
      </c>
      <c r="BG365" s="237">
        <f>IF(N365="zákl. přenesená",J365,0)</f>
        <v>0</v>
      </c>
      <c r="BH365" s="237">
        <f>IF(N365="sníž. přenesená",J365,0)</f>
        <v>0</v>
      </c>
      <c r="BI365" s="237">
        <f>IF(N365="nulová",J365,0)</f>
        <v>0</v>
      </c>
      <c r="BJ365" s="128" t="s">
        <v>78</v>
      </c>
      <c r="BK365" s="237">
        <f>ROUND(I365*H365,2)</f>
        <v>0</v>
      </c>
      <c r="BL365" s="128" t="s">
        <v>263</v>
      </c>
      <c r="BM365" s="128" t="s">
        <v>612</v>
      </c>
    </row>
    <row r="366" spans="2:47" s="140" customFormat="1" ht="54">
      <c r="B366" s="141"/>
      <c r="D366" s="238" t="s">
        <v>204</v>
      </c>
      <c r="F366" s="239" t="s">
        <v>1090</v>
      </c>
      <c r="I366" s="22"/>
      <c r="L366" s="141"/>
      <c r="M366" s="240"/>
      <c r="N366" s="142"/>
      <c r="O366" s="142"/>
      <c r="P366" s="142"/>
      <c r="Q366" s="142"/>
      <c r="R366" s="142"/>
      <c r="S366" s="142"/>
      <c r="T366" s="241"/>
      <c r="AT366" s="128" t="s">
        <v>204</v>
      </c>
      <c r="AU366" s="128" t="s">
        <v>80</v>
      </c>
    </row>
    <row r="367" spans="2:65" s="140" customFormat="1" ht="16.5" customHeight="1">
      <c r="B367" s="141"/>
      <c r="C367" s="266" t="s">
        <v>488</v>
      </c>
      <c r="D367" s="266" t="s">
        <v>297</v>
      </c>
      <c r="E367" s="267" t="s">
        <v>1124</v>
      </c>
      <c r="F367" s="268" t="s">
        <v>1125</v>
      </c>
      <c r="G367" s="269" t="s">
        <v>304</v>
      </c>
      <c r="H367" s="270">
        <v>25.263</v>
      </c>
      <c r="I367" s="30"/>
      <c r="J367" s="271">
        <f>ROUND(I367*H367,2)</f>
        <v>0</v>
      </c>
      <c r="K367" s="268" t="s">
        <v>202</v>
      </c>
      <c r="L367" s="272"/>
      <c r="M367" s="273" t="s">
        <v>5</v>
      </c>
      <c r="N367" s="274" t="s">
        <v>42</v>
      </c>
      <c r="O367" s="142"/>
      <c r="P367" s="235">
        <f>O367*H367</f>
        <v>0</v>
      </c>
      <c r="Q367" s="235">
        <v>2E-05</v>
      </c>
      <c r="R367" s="235">
        <f>Q367*H367</f>
        <v>0.0005052600000000001</v>
      </c>
      <c r="S367" s="235">
        <v>0</v>
      </c>
      <c r="T367" s="236">
        <f>S367*H367</f>
        <v>0</v>
      </c>
      <c r="AR367" s="128" t="s">
        <v>305</v>
      </c>
      <c r="AT367" s="128" t="s">
        <v>297</v>
      </c>
      <c r="AU367" s="128" t="s">
        <v>80</v>
      </c>
      <c r="AY367" s="128" t="s">
        <v>196</v>
      </c>
      <c r="BE367" s="237">
        <f>IF(N367="základní",J367,0)</f>
        <v>0</v>
      </c>
      <c r="BF367" s="237">
        <f>IF(N367="snížená",J367,0)</f>
        <v>0</v>
      </c>
      <c r="BG367" s="237">
        <f>IF(N367="zákl. přenesená",J367,0)</f>
        <v>0</v>
      </c>
      <c r="BH367" s="237">
        <f>IF(N367="sníž. přenesená",J367,0)</f>
        <v>0</v>
      </c>
      <c r="BI367" s="237">
        <f>IF(N367="nulová",J367,0)</f>
        <v>0</v>
      </c>
      <c r="BJ367" s="128" t="s">
        <v>78</v>
      </c>
      <c r="BK367" s="237">
        <f>ROUND(I367*H367,2)</f>
        <v>0</v>
      </c>
      <c r="BL367" s="128" t="s">
        <v>263</v>
      </c>
      <c r="BM367" s="128" t="s">
        <v>621</v>
      </c>
    </row>
    <row r="368" spans="2:65" s="140" customFormat="1" ht="38.25" customHeight="1">
      <c r="B368" s="141"/>
      <c r="C368" s="227" t="s">
        <v>700</v>
      </c>
      <c r="D368" s="227" t="s">
        <v>198</v>
      </c>
      <c r="E368" s="228" t="s">
        <v>1127</v>
      </c>
      <c r="F368" s="229" t="s">
        <v>1128</v>
      </c>
      <c r="G368" s="230" t="s">
        <v>285</v>
      </c>
      <c r="H368" s="231">
        <v>3.759</v>
      </c>
      <c r="I368" s="26"/>
      <c r="J368" s="232">
        <f>ROUND(I368*H368,2)</f>
        <v>0</v>
      </c>
      <c r="K368" s="229" t="s">
        <v>202</v>
      </c>
      <c r="L368" s="141"/>
      <c r="M368" s="233" t="s">
        <v>5</v>
      </c>
      <c r="N368" s="234" t="s">
        <v>42</v>
      </c>
      <c r="O368" s="142"/>
      <c r="P368" s="235">
        <f>O368*H368</f>
        <v>0</v>
      </c>
      <c r="Q368" s="235">
        <v>0</v>
      </c>
      <c r="R368" s="235">
        <f>Q368*H368</f>
        <v>0</v>
      </c>
      <c r="S368" s="235">
        <v>0</v>
      </c>
      <c r="T368" s="236">
        <f>S368*H368</f>
        <v>0</v>
      </c>
      <c r="AR368" s="128" t="s">
        <v>263</v>
      </c>
      <c r="AT368" s="128" t="s">
        <v>198</v>
      </c>
      <c r="AU368" s="128" t="s">
        <v>80</v>
      </c>
      <c r="AY368" s="128" t="s">
        <v>196</v>
      </c>
      <c r="BE368" s="237">
        <f>IF(N368="základní",J368,0)</f>
        <v>0</v>
      </c>
      <c r="BF368" s="237">
        <f>IF(N368="snížená",J368,0)</f>
        <v>0</v>
      </c>
      <c r="BG368" s="237">
        <f>IF(N368="zákl. přenesená",J368,0)</f>
        <v>0</v>
      </c>
      <c r="BH368" s="237">
        <f>IF(N368="sníž. přenesená",J368,0)</f>
        <v>0</v>
      </c>
      <c r="BI368" s="237">
        <f>IF(N368="nulová",J368,0)</f>
        <v>0</v>
      </c>
      <c r="BJ368" s="128" t="s">
        <v>78</v>
      </c>
      <c r="BK368" s="237">
        <f>ROUND(I368*H368,2)</f>
        <v>0</v>
      </c>
      <c r="BL368" s="128" t="s">
        <v>263</v>
      </c>
      <c r="BM368" s="128" t="s">
        <v>676</v>
      </c>
    </row>
    <row r="369" spans="2:47" s="140" customFormat="1" ht="148.5">
      <c r="B369" s="141"/>
      <c r="D369" s="238" t="s">
        <v>204</v>
      </c>
      <c r="F369" s="239" t="s">
        <v>1130</v>
      </c>
      <c r="I369" s="22"/>
      <c r="L369" s="141"/>
      <c r="M369" s="240"/>
      <c r="N369" s="142"/>
      <c r="O369" s="142"/>
      <c r="P369" s="142"/>
      <c r="Q369" s="142"/>
      <c r="R369" s="142"/>
      <c r="S369" s="142"/>
      <c r="T369" s="241"/>
      <c r="AT369" s="128" t="s">
        <v>204</v>
      </c>
      <c r="AU369" s="128" t="s">
        <v>80</v>
      </c>
    </row>
    <row r="370" spans="2:63" s="215" customFormat="1" ht="29.85" customHeight="1">
      <c r="B370" s="214"/>
      <c r="D370" s="216" t="s">
        <v>70</v>
      </c>
      <c r="E370" s="225" t="s">
        <v>1147</v>
      </c>
      <c r="F370" s="225" t="s">
        <v>1148</v>
      </c>
      <c r="I370" s="25"/>
      <c r="J370" s="226">
        <f>BK370</f>
        <v>0</v>
      </c>
      <c r="L370" s="214"/>
      <c r="M370" s="219"/>
      <c r="N370" s="220"/>
      <c r="O370" s="220"/>
      <c r="P370" s="221">
        <f>SUM(P371:P442)</f>
        <v>0</v>
      </c>
      <c r="Q370" s="220"/>
      <c r="R370" s="221">
        <f>SUM(R371:R442)</f>
        <v>33.568890610000004</v>
      </c>
      <c r="S370" s="220"/>
      <c r="T370" s="222">
        <f>SUM(T371:T442)</f>
        <v>1.997352</v>
      </c>
      <c r="AR370" s="216" t="s">
        <v>80</v>
      </c>
      <c r="AT370" s="223" t="s">
        <v>70</v>
      </c>
      <c r="AU370" s="223" t="s">
        <v>78</v>
      </c>
      <c r="AY370" s="216" t="s">
        <v>196</v>
      </c>
      <c r="BK370" s="224">
        <f>SUM(BK371:BK442)</f>
        <v>0</v>
      </c>
    </row>
    <row r="371" spans="2:65" s="140" customFormat="1" ht="38.25" customHeight="1">
      <c r="B371" s="141"/>
      <c r="C371" s="227" t="s">
        <v>492</v>
      </c>
      <c r="D371" s="227" t="s">
        <v>198</v>
      </c>
      <c r="E371" s="228" t="s">
        <v>1168</v>
      </c>
      <c r="F371" s="229" t="s">
        <v>1169</v>
      </c>
      <c r="G371" s="230" t="s">
        <v>304</v>
      </c>
      <c r="H371" s="231">
        <v>102.4</v>
      </c>
      <c r="I371" s="26"/>
      <c r="J371" s="232">
        <f>ROUND(I371*H371,2)</f>
        <v>0</v>
      </c>
      <c r="K371" s="229" t="s">
        <v>202</v>
      </c>
      <c r="L371" s="141"/>
      <c r="M371" s="233" t="s">
        <v>5</v>
      </c>
      <c r="N371" s="234" t="s">
        <v>42</v>
      </c>
      <c r="O371" s="142"/>
      <c r="P371" s="235">
        <f>O371*H371</f>
        <v>0</v>
      </c>
      <c r="Q371" s="235">
        <v>0</v>
      </c>
      <c r="R371" s="235">
        <f>Q371*H371</f>
        <v>0</v>
      </c>
      <c r="S371" s="235">
        <v>0.01232</v>
      </c>
      <c r="T371" s="236">
        <f>S371*H371</f>
        <v>1.261568</v>
      </c>
      <c r="AR371" s="128" t="s">
        <v>263</v>
      </c>
      <c r="AT371" s="128" t="s">
        <v>198</v>
      </c>
      <c r="AU371" s="128" t="s">
        <v>80</v>
      </c>
      <c r="AY371" s="128" t="s">
        <v>196</v>
      </c>
      <c r="BE371" s="237">
        <f>IF(N371="základní",J371,0)</f>
        <v>0</v>
      </c>
      <c r="BF371" s="237">
        <f>IF(N371="snížená",J371,0)</f>
        <v>0</v>
      </c>
      <c r="BG371" s="237">
        <f>IF(N371="zákl. přenesená",J371,0)</f>
        <v>0</v>
      </c>
      <c r="BH371" s="237">
        <f>IF(N371="sníž. přenesená",J371,0)</f>
        <v>0</v>
      </c>
      <c r="BI371" s="237">
        <f>IF(N371="nulová",J371,0)</f>
        <v>0</v>
      </c>
      <c r="BJ371" s="128" t="s">
        <v>78</v>
      </c>
      <c r="BK371" s="237">
        <f>ROUND(I371*H371,2)</f>
        <v>0</v>
      </c>
      <c r="BL371" s="128" t="s">
        <v>263</v>
      </c>
      <c r="BM371" s="128" t="s">
        <v>1026</v>
      </c>
    </row>
    <row r="372" spans="2:47" s="140" customFormat="1" ht="94.5">
      <c r="B372" s="141"/>
      <c r="D372" s="238" t="s">
        <v>204</v>
      </c>
      <c r="F372" s="239" t="s">
        <v>1171</v>
      </c>
      <c r="I372" s="22"/>
      <c r="L372" s="141"/>
      <c r="M372" s="240"/>
      <c r="N372" s="142"/>
      <c r="O372" s="142"/>
      <c r="P372" s="142"/>
      <c r="Q372" s="142"/>
      <c r="R372" s="142"/>
      <c r="S372" s="142"/>
      <c r="T372" s="241"/>
      <c r="AT372" s="128" t="s">
        <v>204</v>
      </c>
      <c r="AU372" s="128" t="s">
        <v>80</v>
      </c>
    </row>
    <row r="373" spans="2:65" s="140" customFormat="1" ht="38.25" customHeight="1">
      <c r="B373" s="141"/>
      <c r="C373" s="227" t="s">
        <v>708</v>
      </c>
      <c r="D373" s="227" t="s">
        <v>198</v>
      </c>
      <c r="E373" s="228" t="s">
        <v>1173</v>
      </c>
      <c r="F373" s="229" t="s">
        <v>1174</v>
      </c>
      <c r="G373" s="230" t="s">
        <v>304</v>
      </c>
      <c r="H373" s="231">
        <v>281.9</v>
      </c>
      <c r="I373" s="26"/>
      <c r="J373" s="232">
        <f>ROUND(I373*H373,2)</f>
        <v>0</v>
      </c>
      <c r="K373" s="229" t="s">
        <v>202</v>
      </c>
      <c r="L373" s="141"/>
      <c r="M373" s="233" t="s">
        <v>5</v>
      </c>
      <c r="N373" s="234" t="s">
        <v>42</v>
      </c>
      <c r="O373" s="142"/>
      <c r="P373" s="235">
        <f>O373*H373</f>
        <v>0</v>
      </c>
      <c r="Q373" s="235">
        <v>0</v>
      </c>
      <c r="R373" s="235">
        <f>Q373*H373</f>
        <v>0</v>
      </c>
      <c r="S373" s="235">
        <v>0</v>
      </c>
      <c r="T373" s="236">
        <f>S373*H373</f>
        <v>0</v>
      </c>
      <c r="AR373" s="128" t="s">
        <v>263</v>
      </c>
      <c r="AT373" s="128" t="s">
        <v>198</v>
      </c>
      <c r="AU373" s="128" t="s">
        <v>80</v>
      </c>
      <c r="AY373" s="128" t="s">
        <v>196</v>
      </c>
      <c r="BE373" s="237">
        <f>IF(N373="základní",J373,0)</f>
        <v>0</v>
      </c>
      <c r="BF373" s="237">
        <f>IF(N373="snížená",J373,0)</f>
        <v>0</v>
      </c>
      <c r="BG373" s="237">
        <f>IF(N373="zákl. přenesená",J373,0)</f>
        <v>0</v>
      </c>
      <c r="BH373" s="237">
        <f>IF(N373="sníž. přenesená",J373,0)</f>
        <v>0</v>
      </c>
      <c r="BI373" s="237">
        <f>IF(N373="nulová",J373,0)</f>
        <v>0</v>
      </c>
      <c r="BJ373" s="128" t="s">
        <v>78</v>
      </c>
      <c r="BK373" s="237">
        <f>ROUND(I373*H373,2)</f>
        <v>0</v>
      </c>
      <c r="BL373" s="128" t="s">
        <v>263</v>
      </c>
      <c r="BM373" s="128" t="s">
        <v>1036</v>
      </c>
    </row>
    <row r="374" spans="2:47" s="140" customFormat="1" ht="67.5">
      <c r="B374" s="141"/>
      <c r="D374" s="238" t="s">
        <v>204</v>
      </c>
      <c r="F374" s="239" t="s">
        <v>1176</v>
      </c>
      <c r="I374" s="22"/>
      <c r="L374" s="141"/>
      <c r="M374" s="240"/>
      <c r="N374" s="142"/>
      <c r="O374" s="142"/>
      <c r="P374" s="142"/>
      <c r="Q374" s="142"/>
      <c r="R374" s="142"/>
      <c r="S374" s="142"/>
      <c r="T374" s="241"/>
      <c r="AT374" s="128" t="s">
        <v>204</v>
      </c>
      <c r="AU374" s="128" t="s">
        <v>80</v>
      </c>
    </row>
    <row r="375" spans="2:65" s="140" customFormat="1" ht="38.25" customHeight="1">
      <c r="B375" s="141"/>
      <c r="C375" s="227" t="s">
        <v>496</v>
      </c>
      <c r="D375" s="227" t="s">
        <v>198</v>
      </c>
      <c r="E375" s="228" t="s">
        <v>1177</v>
      </c>
      <c r="F375" s="229" t="s">
        <v>1178</v>
      </c>
      <c r="G375" s="230" t="s">
        <v>304</v>
      </c>
      <c r="H375" s="231">
        <v>281.5</v>
      </c>
      <c r="I375" s="26"/>
      <c r="J375" s="232">
        <f>ROUND(I375*H375,2)</f>
        <v>0</v>
      </c>
      <c r="K375" s="229" t="s">
        <v>202</v>
      </c>
      <c r="L375" s="141"/>
      <c r="M375" s="233" t="s">
        <v>5</v>
      </c>
      <c r="N375" s="234" t="s">
        <v>42</v>
      </c>
      <c r="O375" s="142"/>
      <c r="P375" s="235">
        <f>O375*H375</f>
        <v>0</v>
      </c>
      <c r="Q375" s="235">
        <v>0</v>
      </c>
      <c r="R375" s="235">
        <f>Q375*H375</f>
        <v>0</v>
      </c>
      <c r="S375" s="235">
        <v>0</v>
      </c>
      <c r="T375" s="236">
        <f>S375*H375</f>
        <v>0</v>
      </c>
      <c r="AR375" s="128" t="s">
        <v>263</v>
      </c>
      <c r="AT375" s="128" t="s">
        <v>198</v>
      </c>
      <c r="AU375" s="128" t="s">
        <v>80</v>
      </c>
      <c r="AY375" s="128" t="s">
        <v>196</v>
      </c>
      <c r="BE375" s="237">
        <f>IF(N375="základní",J375,0)</f>
        <v>0</v>
      </c>
      <c r="BF375" s="237">
        <f>IF(N375="snížená",J375,0)</f>
        <v>0</v>
      </c>
      <c r="BG375" s="237">
        <f>IF(N375="zákl. přenesená",J375,0)</f>
        <v>0</v>
      </c>
      <c r="BH375" s="237">
        <f>IF(N375="sníž. přenesená",J375,0)</f>
        <v>0</v>
      </c>
      <c r="BI375" s="237">
        <f>IF(N375="nulová",J375,0)</f>
        <v>0</v>
      </c>
      <c r="BJ375" s="128" t="s">
        <v>78</v>
      </c>
      <c r="BK375" s="237">
        <f>ROUND(I375*H375,2)</f>
        <v>0</v>
      </c>
      <c r="BL375" s="128" t="s">
        <v>263</v>
      </c>
      <c r="BM375" s="128" t="s">
        <v>725</v>
      </c>
    </row>
    <row r="376" spans="2:47" s="140" customFormat="1" ht="67.5">
      <c r="B376" s="141"/>
      <c r="D376" s="238" t="s">
        <v>204</v>
      </c>
      <c r="F376" s="239" t="s">
        <v>1176</v>
      </c>
      <c r="I376" s="22"/>
      <c r="L376" s="141"/>
      <c r="M376" s="240"/>
      <c r="N376" s="142"/>
      <c r="O376" s="142"/>
      <c r="P376" s="142"/>
      <c r="Q376" s="142"/>
      <c r="R376" s="142"/>
      <c r="S376" s="142"/>
      <c r="T376" s="241"/>
      <c r="AT376" s="128" t="s">
        <v>204</v>
      </c>
      <c r="AU376" s="128" t="s">
        <v>80</v>
      </c>
    </row>
    <row r="377" spans="2:65" s="140" customFormat="1" ht="38.25" customHeight="1">
      <c r="B377" s="141"/>
      <c r="C377" s="227" t="s">
        <v>716</v>
      </c>
      <c r="D377" s="227" t="s">
        <v>198</v>
      </c>
      <c r="E377" s="228" t="s">
        <v>1181</v>
      </c>
      <c r="F377" s="229" t="s">
        <v>1182</v>
      </c>
      <c r="G377" s="230" t="s">
        <v>304</v>
      </c>
      <c r="H377" s="231">
        <v>64.3</v>
      </c>
      <c r="I377" s="26"/>
      <c r="J377" s="232">
        <f>ROUND(I377*H377,2)</f>
        <v>0</v>
      </c>
      <c r="K377" s="229" t="s">
        <v>202</v>
      </c>
      <c r="L377" s="141"/>
      <c r="M377" s="233" t="s">
        <v>5</v>
      </c>
      <c r="N377" s="234" t="s">
        <v>42</v>
      </c>
      <c r="O377" s="142"/>
      <c r="P377" s="235">
        <f>O377*H377</f>
        <v>0</v>
      </c>
      <c r="Q377" s="235">
        <v>0</v>
      </c>
      <c r="R377" s="235">
        <f>Q377*H377</f>
        <v>0</v>
      </c>
      <c r="S377" s="235">
        <v>0</v>
      </c>
      <c r="T377" s="236">
        <f>S377*H377</f>
        <v>0</v>
      </c>
      <c r="AR377" s="128" t="s">
        <v>263</v>
      </c>
      <c r="AT377" s="128" t="s">
        <v>198</v>
      </c>
      <c r="AU377" s="128" t="s">
        <v>80</v>
      </c>
      <c r="AY377" s="128" t="s">
        <v>196</v>
      </c>
      <c r="BE377" s="237">
        <f>IF(N377="základní",J377,0)</f>
        <v>0</v>
      </c>
      <c r="BF377" s="237">
        <f>IF(N377="snížená",J377,0)</f>
        <v>0</v>
      </c>
      <c r="BG377" s="237">
        <f>IF(N377="zákl. přenesená",J377,0)</f>
        <v>0</v>
      </c>
      <c r="BH377" s="237">
        <f>IF(N377="sníž. přenesená",J377,0)</f>
        <v>0</v>
      </c>
      <c r="BI377" s="237">
        <f>IF(N377="nulová",J377,0)</f>
        <v>0</v>
      </c>
      <c r="BJ377" s="128" t="s">
        <v>78</v>
      </c>
      <c r="BK377" s="237">
        <f>ROUND(I377*H377,2)</f>
        <v>0</v>
      </c>
      <c r="BL377" s="128" t="s">
        <v>263</v>
      </c>
      <c r="BM377" s="128" t="s">
        <v>728</v>
      </c>
    </row>
    <row r="378" spans="2:47" s="140" customFormat="1" ht="67.5">
      <c r="B378" s="141"/>
      <c r="D378" s="238" t="s">
        <v>204</v>
      </c>
      <c r="F378" s="239" t="s">
        <v>1176</v>
      </c>
      <c r="I378" s="22"/>
      <c r="L378" s="141"/>
      <c r="M378" s="240"/>
      <c r="N378" s="142"/>
      <c r="O378" s="142"/>
      <c r="P378" s="142"/>
      <c r="Q378" s="142"/>
      <c r="R378" s="142"/>
      <c r="S378" s="142"/>
      <c r="T378" s="241"/>
      <c r="AT378" s="128" t="s">
        <v>204</v>
      </c>
      <c r="AU378" s="128" t="s">
        <v>80</v>
      </c>
    </row>
    <row r="379" spans="2:65" s="140" customFormat="1" ht="38.25" customHeight="1">
      <c r="B379" s="141"/>
      <c r="C379" s="227" t="s">
        <v>499</v>
      </c>
      <c r="D379" s="227" t="s">
        <v>198</v>
      </c>
      <c r="E379" s="228" t="s">
        <v>2817</v>
      </c>
      <c r="F379" s="229" t="s">
        <v>2818</v>
      </c>
      <c r="G379" s="230" t="s">
        <v>304</v>
      </c>
      <c r="H379" s="231">
        <v>12</v>
      </c>
      <c r="I379" s="26"/>
      <c r="J379" s="232">
        <f>ROUND(I379*H379,2)</f>
        <v>0</v>
      </c>
      <c r="K379" s="229" t="s">
        <v>202</v>
      </c>
      <c r="L379" s="141"/>
      <c r="M379" s="233" t="s">
        <v>5</v>
      </c>
      <c r="N379" s="234" t="s">
        <v>42</v>
      </c>
      <c r="O379" s="142"/>
      <c r="P379" s="235">
        <f>O379*H379</f>
        <v>0</v>
      </c>
      <c r="Q379" s="235">
        <v>0</v>
      </c>
      <c r="R379" s="235">
        <f>Q379*H379</f>
        <v>0</v>
      </c>
      <c r="S379" s="235">
        <v>0</v>
      </c>
      <c r="T379" s="236">
        <f>S379*H379</f>
        <v>0</v>
      </c>
      <c r="AR379" s="128" t="s">
        <v>263</v>
      </c>
      <c r="AT379" s="128" t="s">
        <v>198</v>
      </c>
      <c r="AU379" s="128" t="s">
        <v>80</v>
      </c>
      <c r="AY379" s="128" t="s">
        <v>196</v>
      </c>
      <c r="BE379" s="237">
        <f>IF(N379="základní",J379,0)</f>
        <v>0</v>
      </c>
      <c r="BF379" s="237">
        <f>IF(N379="snížená",J379,0)</f>
        <v>0</v>
      </c>
      <c r="BG379" s="237">
        <f>IF(N379="zákl. přenesená",J379,0)</f>
        <v>0</v>
      </c>
      <c r="BH379" s="237">
        <f>IF(N379="sníž. přenesená",J379,0)</f>
        <v>0</v>
      </c>
      <c r="BI379" s="237">
        <f>IF(N379="nulová",J379,0)</f>
        <v>0</v>
      </c>
      <c r="BJ379" s="128" t="s">
        <v>78</v>
      </c>
      <c r="BK379" s="237">
        <f>ROUND(I379*H379,2)</f>
        <v>0</v>
      </c>
      <c r="BL379" s="128" t="s">
        <v>263</v>
      </c>
      <c r="BM379" s="128" t="s">
        <v>734</v>
      </c>
    </row>
    <row r="380" spans="2:47" s="140" customFormat="1" ht="67.5">
      <c r="B380" s="141"/>
      <c r="D380" s="238" t="s">
        <v>204</v>
      </c>
      <c r="F380" s="239" t="s">
        <v>1176</v>
      </c>
      <c r="I380" s="22"/>
      <c r="L380" s="141"/>
      <c r="M380" s="240"/>
      <c r="N380" s="142"/>
      <c r="O380" s="142"/>
      <c r="P380" s="142"/>
      <c r="Q380" s="142"/>
      <c r="R380" s="142"/>
      <c r="S380" s="142"/>
      <c r="T380" s="241"/>
      <c r="AT380" s="128" t="s">
        <v>204</v>
      </c>
      <c r="AU380" s="128" t="s">
        <v>80</v>
      </c>
    </row>
    <row r="381" spans="2:65" s="140" customFormat="1" ht="25.5" customHeight="1">
      <c r="B381" s="141"/>
      <c r="C381" s="227" t="s">
        <v>722</v>
      </c>
      <c r="D381" s="227" t="s">
        <v>198</v>
      </c>
      <c r="E381" s="228" t="s">
        <v>1188</v>
      </c>
      <c r="F381" s="229" t="s">
        <v>1189</v>
      </c>
      <c r="G381" s="230" t="s">
        <v>330</v>
      </c>
      <c r="H381" s="231">
        <v>175.5</v>
      </c>
      <c r="I381" s="26"/>
      <c r="J381" s="232">
        <f>ROUND(I381*H381,2)</f>
        <v>0</v>
      </c>
      <c r="K381" s="229" t="s">
        <v>202</v>
      </c>
      <c r="L381" s="141"/>
      <c r="M381" s="233" t="s">
        <v>5</v>
      </c>
      <c r="N381" s="234" t="s">
        <v>42</v>
      </c>
      <c r="O381" s="142"/>
      <c r="P381" s="235">
        <f>O381*H381</f>
        <v>0</v>
      </c>
      <c r="Q381" s="235">
        <v>0</v>
      </c>
      <c r="R381" s="235">
        <f>Q381*H381</f>
        <v>0</v>
      </c>
      <c r="S381" s="235">
        <v>0</v>
      </c>
      <c r="T381" s="236">
        <f>S381*H381</f>
        <v>0</v>
      </c>
      <c r="AR381" s="128" t="s">
        <v>263</v>
      </c>
      <c r="AT381" s="128" t="s">
        <v>198</v>
      </c>
      <c r="AU381" s="128" t="s">
        <v>80</v>
      </c>
      <c r="AY381" s="128" t="s">
        <v>196</v>
      </c>
      <c r="BE381" s="237">
        <f>IF(N381="základní",J381,0)</f>
        <v>0</v>
      </c>
      <c r="BF381" s="237">
        <f>IF(N381="snížená",J381,0)</f>
        <v>0</v>
      </c>
      <c r="BG381" s="237">
        <f>IF(N381="zákl. přenesená",J381,0)</f>
        <v>0</v>
      </c>
      <c r="BH381" s="237">
        <f>IF(N381="sníž. přenesená",J381,0)</f>
        <v>0</v>
      </c>
      <c r="BI381" s="237">
        <f>IF(N381="nulová",J381,0)</f>
        <v>0</v>
      </c>
      <c r="BJ381" s="128" t="s">
        <v>78</v>
      </c>
      <c r="BK381" s="237">
        <f>ROUND(I381*H381,2)</f>
        <v>0</v>
      </c>
      <c r="BL381" s="128" t="s">
        <v>263</v>
      </c>
      <c r="BM381" s="128" t="s">
        <v>1077</v>
      </c>
    </row>
    <row r="382" spans="2:47" s="140" customFormat="1" ht="67.5">
      <c r="B382" s="141"/>
      <c r="D382" s="238" t="s">
        <v>204</v>
      </c>
      <c r="F382" s="239" t="s">
        <v>1191</v>
      </c>
      <c r="I382" s="22"/>
      <c r="L382" s="141"/>
      <c r="M382" s="240"/>
      <c r="N382" s="142"/>
      <c r="O382" s="142"/>
      <c r="P382" s="142"/>
      <c r="Q382" s="142"/>
      <c r="R382" s="142"/>
      <c r="S382" s="142"/>
      <c r="T382" s="241"/>
      <c r="AT382" s="128" t="s">
        <v>204</v>
      </c>
      <c r="AU382" s="128" t="s">
        <v>80</v>
      </c>
    </row>
    <row r="383" spans="2:65" s="140" customFormat="1" ht="38.25" customHeight="1">
      <c r="B383" s="141"/>
      <c r="C383" s="227" t="s">
        <v>504</v>
      </c>
      <c r="D383" s="227" t="s">
        <v>198</v>
      </c>
      <c r="E383" s="228" t="s">
        <v>1192</v>
      </c>
      <c r="F383" s="229" t="s">
        <v>1193</v>
      </c>
      <c r="G383" s="230" t="s">
        <v>330</v>
      </c>
      <c r="H383" s="231">
        <v>34.452</v>
      </c>
      <c r="I383" s="26"/>
      <c r="J383" s="232">
        <f>ROUND(I383*H383,2)</f>
        <v>0</v>
      </c>
      <c r="K383" s="229" t="s">
        <v>202</v>
      </c>
      <c r="L383" s="141"/>
      <c r="M383" s="233" t="s">
        <v>5</v>
      </c>
      <c r="N383" s="234" t="s">
        <v>42</v>
      </c>
      <c r="O383" s="142"/>
      <c r="P383" s="235">
        <f>O383*H383</f>
        <v>0</v>
      </c>
      <c r="Q383" s="235">
        <v>0</v>
      </c>
      <c r="R383" s="235">
        <f>Q383*H383</f>
        <v>0</v>
      </c>
      <c r="S383" s="235">
        <v>0.007</v>
      </c>
      <c r="T383" s="236">
        <f>S383*H383</f>
        <v>0.241164</v>
      </c>
      <c r="AR383" s="128" t="s">
        <v>263</v>
      </c>
      <c r="AT383" s="128" t="s">
        <v>198</v>
      </c>
      <c r="AU383" s="128" t="s">
        <v>80</v>
      </c>
      <c r="AY383" s="128" t="s">
        <v>196</v>
      </c>
      <c r="BE383" s="237">
        <f>IF(N383="základní",J383,0)</f>
        <v>0</v>
      </c>
      <c r="BF383" s="237">
        <f>IF(N383="snížená",J383,0)</f>
        <v>0</v>
      </c>
      <c r="BG383" s="237">
        <f>IF(N383="zákl. přenesená",J383,0)</f>
        <v>0</v>
      </c>
      <c r="BH383" s="237">
        <f>IF(N383="sníž. přenesená",J383,0)</f>
        <v>0</v>
      </c>
      <c r="BI383" s="237">
        <f>IF(N383="nulová",J383,0)</f>
        <v>0</v>
      </c>
      <c r="BJ383" s="128" t="s">
        <v>78</v>
      </c>
      <c r="BK383" s="237">
        <f>ROUND(I383*H383,2)</f>
        <v>0</v>
      </c>
      <c r="BL383" s="128" t="s">
        <v>263</v>
      </c>
      <c r="BM383" s="128" t="s">
        <v>748</v>
      </c>
    </row>
    <row r="384" spans="2:47" s="140" customFormat="1" ht="54">
      <c r="B384" s="141"/>
      <c r="D384" s="238" t="s">
        <v>204</v>
      </c>
      <c r="F384" s="239" t="s">
        <v>1195</v>
      </c>
      <c r="I384" s="22"/>
      <c r="L384" s="141"/>
      <c r="M384" s="240"/>
      <c r="N384" s="142"/>
      <c r="O384" s="142"/>
      <c r="P384" s="142"/>
      <c r="Q384" s="142"/>
      <c r="R384" s="142"/>
      <c r="S384" s="142"/>
      <c r="T384" s="241"/>
      <c r="AT384" s="128" t="s">
        <v>204</v>
      </c>
      <c r="AU384" s="128" t="s">
        <v>80</v>
      </c>
    </row>
    <row r="385" spans="2:65" s="140" customFormat="1" ht="25.5" customHeight="1">
      <c r="B385" s="141"/>
      <c r="C385" s="227" t="s">
        <v>731</v>
      </c>
      <c r="D385" s="227" t="s">
        <v>198</v>
      </c>
      <c r="E385" s="228" t="s">
        <v>1199</v>
      </c>
      <c r="F385" s="229" t="s">
        <v>1200</v>
      </c>
      <c r="G385" s="230" t="s">
        <v>330</v>
      </c>
      <c r="H385" s="231">
        <v>930.798</v>
      </c>
      <c r="I385" s="26"/>
      <c r="J385" s="232">
        <f>ROUND(I385*H385,2)</f>
        <v>0</v>
      </c>
      <c r="K385" s="229" t="s">
        <v>202</v>
      </c>
      <c r="L385" s="141"/>
      <c r="M385" s="233" t="s">
        <v>5</v>
      </c>
      <c r="N385" s="234" t="s">
        <v>42</v>
      </c>
      <c r="O385" s="142"/>
      <c r="P385" s="235">
        <f>O385*H385</f>
        <v>0</v>
      </c>
      <c r="Q385" s="235">
        <v>0</v>
      </c>
      <c r="R385" s="235">
        <f>Q385*H385</f>
        <v>0</v>
      </c>
      <c r="S385" s="235">
        <v>0</v>
      </c>
      <c r="T385" s="236">
        <f>S385*H385</f>
        <v>0</v>
      </c>
      <c r="AR385" s="128" t="s">
        <v>263</v>
      </c>
      <c r="AT385" s="128" t="s">
        <v>198</v>
      </c>
      <c r="AU385" s="128" t="s">
        <v>80</v>
      </c>
      <c r="AY385" s="128" t="s">
        <v>196</v>
      </c>
      <c r="BE385" s="237">
        <f>IF(N385="základní",J385,0)</f>
        <v>0</v>
      </c>
      <c r="BF385" s="237">
        <f>IF(N385="snížená",J385,0)</f>
        <v>0</v>
      </c>
      <c r="BG385" s="237">
        <f>IF(N385="zákl. přenesená",J385,0)</f>
        <v>0</v>
      </c>
      <c r="BH385" s="237">
        <f>IF(N385="sníž. přenesená",J385,0)</f>
        <v>0</v>
      </c>
      <c r="BI385" s="237">
        <f>IF(N385="nulová",J385,0)</f>
        <v>0</v>
      </c>
      <c r="BJ385" s="128" t="s">
        <v>78</v>
      </c>
      <c r="BK385" s="237">
        <f>ROUND(I385*H385,2)</f>
        <v>0</v>
      </c>
      <c r="BL385" s="128" t="s">
        <v>263</v>
      </c>
      <c r="BM385" s="128" t="s">
        <v>752</v>
      </c>
    </row>
    <row r="386" spans="2:47" s="140" customFormat="1" ht="67.5">
      <c r="B386" s="141"/>
      <c r="D386" s="238" t="s">
        <v>204</v>
      </c>
      <c r="F386" s="239" t="s">
        <v>1191</v>
      </c>
      <c r="I386" s="22"/>
      <c r="L386" s="141"/>
      <c r="M386" s="240"/>
      <c r="N386" s="142"/>
      <c r="O386" s="142"/>
      <c r="P386" s="142"/>
      <c r="Q386" s="142"/>
      <c r="R386" s="142"/>
      <c r="S386" s="142"/>
      <c r="T386" s="241"/>
      <c r="AT386" s="128" t="s">
        <v>204</v>
      </c>
      <c r="AU386" s="128" t="s">
        <v>80</v>
      </c>
    </row>
    <row r="387" spans="2:65" s="140" customFormat="1" ht="16.5" customHeight="1">
      <c r="B387" s="141"/>
      <c r="C387" s="227" t="s">
        <v>508</v>
      </c>
      <c r="D387" s="227" t="s">
        <v>198</v>
      </c>
      <c r="E387" s="228" t="s">
        <v>1206</v>
      </c>
      <c r="F387" s="229" t="s">
        <v>1207</v>
      </c>
      <c r="G387" s="230" t="s">
        <v>304</v>
      </c>
      <c r="H387" s="231">
        <v>930.798</v>
      </c>
      <c r="I387" s="26"/>
      <c r="J387" s="232">
        <f>ROUND(I387*H387,2)</f>
        <v>0</v>
      </c>
      <c r="K387" s="229" t="s">
        <v>202</v>
      </c>
      <c r="L387" s="141"/>
      <c r="M387" s="233" t="s">
        <v>5</v>
      </c>
      <c r="N387" s="234" t="s">
        <v>42</v>
      </c>
      <c r="O387" s="142"/>
      <c r="P387" s="235">
        <f>O387*H387</f>
        <v>0</v>
      </c>
      <c r="Q387" s="235">
        <v>0</v>
      </c>
      <c r="R387" s="235">
        <f>Q387*H387</f>
        <v>0</v>
      </c>
      <c r="S387" s="235">
        <v>0</v>
      </c>
      <c r="T387" s="236">
        <f>S387*H387</f>
        <v>0</v>
      </c>
      <c r="AR387" s="128" t="s">
        <v>263</v>
      </c>
      <c r="AT387" s="128" t="s">
        <v>198</v>
      </c>
      <c r="AU387" s="128" t="s">
        <v>80</v>
      </c>
      <c r="AY387" s="128" t="s">
        <v>196</v>
      </c>
      <c r="BE387" s="237">
        <f>IF(N387="základní",J387,0)</f>
        <v>0</v>
      </c>
      <c r="BF387" s="237">
        <f>IF(N387="snížená",J387,0)</f>
        <v>0</v>
      </c>
      <c r="BG387" s="237">
        <f>IF(N387="zákl. přenesená",J387,0)</f>
        <v>0</v>
      </c>
      <c r="BH387" s="237">
        <f>IF(N387="sníž. přenesená",J387,0)</f>
        <v>0</v>
      </c>
      <c r="BI387" s="237">
        <f>IF(N387="nulová",J387,0)</f>
        <v>0</v>
      </c>
      <c r="BJ387" s="128" t="s">
        <v>78</v>
      </c>
      <c r="BK387" s="237">
        <f>ROUND(I387*H387,2)</f>
        <v>0</v>
      </c>
      <c r="BL387" s="128" t="s">
        <v>263</v>
      </c>
      <c r="BM387" s="128" t="s">
        <v>756</v>
      </c>
    </row>
    <row r="388" spans="2:47" s="140" customFormat="1" ht="67.5">
      <c r="B388" s="141"/>
      <c r="D388" s="238" t="s">
        <v>204</v>
      </c>
      <c r="F388" s="239" t="s">
        <v>1191</v>
      </c>
      <c r="I388" s="22"/>
      <c r="L388" s="141"/>
      <c r="M388" s="240"/>
      <c r="N388" s="142"/>
      <c r="O388" s="142"/>
      <c r="P388" s="142"/>
      <c r="Q388" s="142"/>
      <c r="R388" s="142"/>
      <c r="S388" s="142"/>
      <c r="T388" s="241"/>
      <c r="AT388" s="128" t="s">
        <v>204</v>
      </c>
      <c r="AU388" s="128" t="s">
        <v>80</v>
      </c>
    </row>
    <row r="389" spans="2:65" s="140" customFormat="1" ht="38.25" customHeight="1">
      <c r="B389" s="141"/>
      <c r="C389" s="227" t="s">
        <v>738</v>
      </c>
      <c r="D389" s="227" t="s">
        <v>198</v>
      </c>
      <c r="E389" s="228" t="s">
        <v>1213</v>
      </c>
      <c r="F389" s="229" t="s">
        <v>1214</v>
      </c>
      <c r="G389" s="230" t="s">
        <v>330</v>
      </c>
      <c r="H389" s="231">
        <v>57.46</v>
      </c>
      <c r="I389" s="26"/>
      <c r="J389" s="232">
        <f>ROUND(I389*H389,2)</f>
        <v>0</v>
      </c>
      <c r="K389" s="229" t="s">
        <v>202</v>
      </c>
      <c r="L389" s="141"/>
      <c r="M389" s="233" t="s">
        <v>5</v>
      </c>
      <c r="N389" s="234" t="s">
        <v>42</v>
      </c>
      <c r="O389" s="142"/>
      <c r="P389" s="235">
        <f>O389*H389</f>
        <v>0</v>
      </c>
      <c r="Q389" s="235">
        <v>0</v>
      </c>
      <c r="R389" s="235">
        <f>Q389*H389</f>
        <v>0</v>
      </c>
      <c r="S389" s="235">
        <v>0.007</v>
      </c>
      <c r="T389" s="236">
        <f>S389*H389</f>
        <v>0.40222</v>
      </c>
      <c r="AR389" s="128" t="s">
        <v>263</v>
      </c>
      <c r="AT389" s="128" t="s">
        <v>198</v>
      </c>
      <c r="AU389" s="128" t="s">
        <v>80</v>
      </c>
      <c r="AY389" s="128" t="s">
        <v>196</v>
      </c>
      <c r="BE389" s="237">
        <f>IF(N389="základní",J389,0)</f>
        <v>0</v>
      </c>
      <c r="BF389" s="237">
        <f>IF(N389="snížená",J389,0)</f>
        <v>0</v>
      </c>
      <c r="BG389" s="237">
        <f>IF(N389="zákl. přenesená",J389,0)</f>
        <v>0</v>
      </c>
      <c r="BH389" s="237">
        <f>IF(N389="sníž. přenesená",J389,0)</f>
        <v>0</v>
      </c>
      <c r="BI389" s="237">
        <f>IF(N389="nulová",J389,0)</f>
        <v>0</v>
      </c>
      <c r="BJ389" s="128" t="s">
        <v>78</v>
      </c>
      <c r="BK389" s="237">
        <f>ROUND(I389*H389,2)</f>
        <v>0</v>
      </c>
      <c r="BL389" s="128" t="s">
        <v>263</v>
      </c>
      <c r="BM389" s="128" t="s">
        <v>759</v>
      </c>
    </row>
    <row r="390" spans="2:65" s="140" customFormat="1" ht="25.5" customHeight="1">
      <c r="B390" s="141"/>
      <c r="C390" s="227" t="s">
        <v>514</v>
      </c>
      <c r="D390" s="227" t="s">
        <v>198</v>
      </c>
      <c r="E390" s="228" t="s">
        <v>1216</v>
      </c>
      <c r="F390" s="229" t="s">
        <v>1217</v>
      </c>
      <c r="G390" s="230" t="s">
        <v>201</v>
      </c>
      <c r="H390" s="231">
        <v>29.213</v>
      </c>
      <c r="I390" s="26"/>
      <c r="J390" s="232">
        <f>ROUND(I390*H390,2)</f>
        <v>0</v>
      </c>
      <c r="K390" s="229" t="s">
        <v>202</v>
      </c>
      <c r="L390" s="141"/>
      <c r="M390" s="233" t="s">
        <v>5</v>
      </c>
      <c r="N390" s="234" t="s">
        <v>42</v>
      </c>
      <c r="O390" s="142"/>
      <c r="P390" s="235">
        <f>O390*H390</f>
        <v>0</v>
      </c>
      <c r="Q390" s="235">
        <v>0.02337</v>
      </c>
      <c r="R390" s="235">
        <f>Q390*H390</f>
        <v>0.68270781</v>
      </c>
      <c r="S390" s="235">
        <v>0</v>
      </c>
      <c r="T390" s="236">
        <f>S390*H390</f>
        <v>0</v>
      </c>
      <c r="AR390" s="128" t="s">
        <v>263</v>
      </c>
      <c r="AT390" s="128" t="s">
        <v>198</v>
      </c>
      <c r="AU390" s="128" t="s">
        <v>80</v>
      </c>
      <c r="AY390" s="128" t="s">
        <v>196</v>
      </c>
      <c r="BE390" s="237">
        <f>IF(N390="základní",J390,0)</f>
        <v>0</v>
      </c>
      <c r="BF390" s="237">
        <f>IF(N390="snížená",J390,0)</f>
        <v>0</v>
      </c>
      <c r="BG390" s="237">
        <f>IF(N390="zákl. přenesená",J390,0)</f>
        <v>0</v>
      </c>
      <c r="BH390" s="237">
        <f>IF(N390="sníž. přenesená",J390,0)</f>
        <v>0</v>
      </c>
      <c r="BI390" s="237">
        <f>IF(N390="nulová",J390,0)</f>
        <v>0</v>
      </c>
      <c r="BJ390" s="128" t="s">
        <v>78</v>
      </c>
      <c r="BK390" s="237">
        <f>ROUND(I390*H390,2)</f>
        <v>0</v>
      </c>
      <c r="BL390" s="128" t="s">
        <v>263</v>
      </c>
      <c r="BM390" s="128" t="s">
        <v>764</v>
      </c>
    </row>
    <row r="391" spans="2:47" s="140" customFormat="1" ht="121.5">
      <c r="B391" s="141"/>
      <c r="D391" s="238" t="s">
        <v>204</v>
      </c>
      <c r="F391" s="239" t="s">
        <v>1219</v>
      </c>
      <c r="I391" s="22"/>
      <c r="L391" s="141"/>
      <c r="M391" s="240"/>
      <c r="N391" s="142"/>
      <c r="O391" s="142"/>
      <c r="P391" s="142"/>
      <c r="Q391" s="142"/>
      <c r="R391" s="142"/>
      <c r="S391" s="142"/>
      <c r="T391" s="241"/>
      <c r="AT391" s="128" t="s">
        <v>204</v>
      </c>
      <c r="AU391" s="128" t="s">
        <v>80</v>
      </c>
    </row>
    <row r="392" spans="2:65" s="140" customFormat="1" ht="38.25" customHeight="1">
      <c r="B392" s="141"/>
      <c r="C392" s="227" t="s">
        <v>745</v>
      </c>
      <c r="D392" s="227" t="s">
        <v>198</v>
      </c>
      <c r="E392" s="228" t="s">
        <v>2819</v>
      </c>
      <c r="F392" s="229" t="s">
        <v>2820</v>
      </c>
      <c r="G392" s="230" t="s">
        <v>330</v>
      </c>
      <c r="H392" s="231">
        <v>386.85</v>
      </c>
      <c r="I392" s="26"/>
      <c r="J392" s="232">
        <f>ROUND(I392*H392,2)</f>
        <v>0</v>
      </c>
      <c r="K392" s="229" t="s">
        <v>202</v>
      </c>
      <c r="L392" s="141"/>
      <c r="M392" s="233" t="s">
        <v>5</v>
      </c>
      <c r="N392" s="234" t="s">
        <v>42</v>
      </c>
      <c r="O392" s="142"/>
      <c r="P392" s="235">
        <f>O392*H392</f>
        <v>0</v>
      </c>
      <c r="Q392" s="235">
        <v>0</v>
      </c>
      <c r="R392" s="235">
        <f>Q392*H392</f>
        <v>0</v>
      </c>
      <c r="S392" s="235">
        <v>0</v>
      </c>
      <c r="T392" s="236">
        <f>S392*H392</f>
        <v>0</v>
      </c>
      <c r="AR392" s="128" t="s">
        <v>263</v>
      </c>
      <c r="AT392" s="128" t="s">
        <v>198</v>
      </c>
      <c r="AU392" s="128" t="s">
        <v>80</v>
      </c>
      <c r="AY392" s="128" t="s">
        <v>196</v>
      </c>
      <c r="BE392" s="237">
        <f>IF(N392="základní",J392,0)</f>
        <v>0</v>
      </c>
      <c r="BF392" s="237">
        <f>IF(N392="snížená",J392,0)</f>
        <v>0</v>
      </c>
      <c r="BG392" s="237">
        <f>IF(N392="zákl. přenesená",J392,0)</f>
        <v>0</v>
      </c>
      <c r="BH392" s="237">
        <f>IF(N392="sníž. přenesená",J392,0)</f>
        <v>0</v>
      </c>
      <c r="BI392" s="237">
        <f>IF(N392="nulová",J392,0)</f>
        <v>0</v>
      </c>
      <c r="BJ392" s="128" t="s">
        <v>78</v>
      </c>
      <c r="BK392" s="237">
        <f>ROUND(I392*H392,2)</f>
        <v>0</v>
      </c>
      <c r="BL392" s="128" t="s">
        <v>263</v>
      </c>
      <c r="BM392" s="128" t="s">
        <v>767</v>
      </c>
    </row>
    <row r="393" spans="2:47" s="140" customFormat="1" ht="67.5">
      <c r="B393" s="141"/>
      <c r="D393" s="238" t="s">
        <v>204</v>
      </c>
      <c r="F393" s="239" t="s">
        <v>2821</v>
      </c>
      <c r="I393" s="22"/>
      <c r="L393" s="141"/>
      <c r="M393" s="240"/>
      <c r="N393" s="142"/>
      <c r="O393" s="142"/>
      <c r="P393" s="142"/>
      <c r="Q393" s="142"/>
      <c r="R393" s="142"/>
      <c r="S393" s="142"/>
      <c r="T393" s="241"/>
      <c r="AT393" s="128" t="s">
        <v>204</v>
      </c>
      <c r="AU393" s="128" t="s">
        <v>80</v>
      </c>
    </row>
    <row r="394" spans="2:65" s="140" customFormat="1" ht="25.5" customHeight="1">
      <c r="B394" s="141"/>
      <c r="C394" s="227" t="s">
        <v>518</v>
      </c>
      <c r="D394" s="227" t="s">
        <v>198</v>
      </c>
      <c r="E394" s="228" t="s">
        <v>2822</v>
      </c>
      <c r="F394" s="229" t="s">
        <v>2823</v>
      </c>
      <c r="G394" s="230" t="s">
        <v>330</v>
      </c>
      <c r="H394" s="231">
        <v>21</v>
      </c>
      <c r="I394" s="26"/>
      <c r="J394" s="232">
        <f>ROUND(I394*H394,2)</f>
        <v>0</v>
      </c>
      <c r="K394" s="229" t="s">
        <v>202</v>
      </c>
      <c r="L394" s="141"/>
      <c r="M394" s="233" t="s">
        <v>5</v>
      </c>
      <c r="N394" s="234" t="s">
        <v>42</v>
      </c>
      <c r="O394" s="142"/>
      <c r="P394" s="235">
        <f>O394*H394</f>
        <v>0</v>
      </c>
      <c r="Q394" s="235">
        <v>0</v>
      </c>
      <c r="R394" s="235">
        <f>Q394*H394</f>
        <v>0</v>
      </c>
      <c r="S394" s="235">
        <v>0.0044</v>
      </c>
      <c r="T394" s="236">
        <f>S394*H394</f>
        <v>0.09240000000000001</v>
      </c>
      <c r="AR394" s="128" t="s">
        <v>263</v>
      </c>
      <c r="AT394" s="128" t="s">
        <v>198</v>
      </c>
      <c r="AU394" s="128" t="s">
        <v>80</v>
      </c>
      <c r="AY394" s="128" t="s">
        <v>196</v>
      </c>
      <c r="BE394" s="237">
        <f>IF(N394="základní",J394,0)</f>
        <v>0</v>
      </c>
      <c r="BF394" s="237">
        <f>IF(N394="snížená",J394,0)</f>
        <v>0</v>
      </c>
      <c r="BG394" s="237">
        <f>IF(N394="zákl. přenesená",J394,0)</f>
        <v>0</v>
      </c>
      <c r="BH394" s="237">
        <f>IF(N394="sníž. přenesená",J394,0)</f>
        <v>0</v>
      </c>
      <c r="BI394" s="237">
        <f>IF(N394="nulová",J394,0)</f>
        <v>0</v>
      </c>
      <c r="BJ394" s="128" t="s">
        <v>78</v>
      </c>
      <c r="BK394" s="237">
        <f>ROUND(I394*H394,2)</f>
        <v>0</v>
      </c>
      <c r="BL394" s="128" t="s">
        <v>263</v>
      </c>
      <c r="BM394" s="128" t="s">
        <v>771</v>
      </c>
    </row>
    <row r="395" spans="2:47" s="140" customFormat="1" ht="94.5">
      <c r="B395" s="141"/>
      <c r="D395" s="238" t="s">
        <v>204</v>
      </c>
      <c r="F395" s="239" t="s">
        <v>2824</v>
      </c>
      <c r="I395" s="22"/>
      <c r="L395" s="141"/>
      <c r="M395" s="240"/>
      <c r="N395" s="142"/>
      <c r="O395" s="142"/>
      <c r="P395" s="142"/>
      <c r="Q395" s="142"/>
      <c r="R395" s="142"/>
      <c r="S395" s="142"/>
      <c r="T395" s="241"/>
      <c r="AT395" s="128" t="s">
        <v>204</v>
      </c>
      <c r="AU395" s="128" t="s">
        <v>80</v>
      </c>
    </row>
    <row r="396" spans="2:65" s="140" customFormat="1" ht="16.5" customHeight="1">
      <c r="B396" s="141"/>
      <c r="C396" s="227" t="s">
        <v>753</v>
      </c>
      <c r="D396" s="227" t="s">
        <v>198</v>
      </c>
      <c r="E396" s="228" t="s">
        <v>2825</v>
      </c>
      <c r="F396" s="229" t="s">
        <v>2826</v>
      </c>
      <c r="G396" s="230" t="s">
        <v>330</v>
      </c>
      <c r="H396" s="231">
        <v>386.85</v>
      </c>
      <c r="I396" s="26"/>
      <c r="J396" s="232">
        <f>ROUND(I396*H396,2)</f>
        <v>0</v>
      </c>
      <c r="K396" s="229" t="s">
        <v>202</v>
      </c>
      <c r="L396" s="141"/>
      <c r="M396" s="233" t="s">
        <v>5</v>
      </c>
      <c r="N396" s="234" t="s">
        <v>42</v>
      </c>
      <c r="O396" s="142"/>
      <c r="P396" s="235">
        <f>O396*H396</f>
        <v>0</v>
      </c>
      <c r="Q396" s="235">
        <v>0.0002</v>
      </c>
      <c r="R396" s="235">
        <f>Q396*H396</f>
        <v>0.07737000000000001</v>
      </c>
      <c r="S396" s="235">
        <v>0</v>
      </c>
      <c r="T396" s="236">
        <f>S396*H396</f>
        <v>0</v>
      </c>
      <c r="AR396" s="128" t="s">
        <v>263</v>
      </c>
      <c r="AT396" s="128" t="s">
        <v>198</v>
      </c>
      <c r="AU396" s="128" t="s">
        <v>80</v>
      </c>
      <c r="AY396" s="128" t="s">
        <v>196</v>
      </c>
      <c r="BE396" s="237">
        <f>IF(N396="základní",J396,0)</f>
        <v>0</v>
      </c>
      <c r="BF396" s="237">
        <f>IF(N396="snížená",J396,0)</f>
        <v>0</v>
      </c>
      <c r="BG396" s="237">
        <f>IF(N396="zákl. přenesená",J396,0)</f>
        <v>0</v>
      </c>
      <c r="BH396" s="237">
        <f>IF(N396="sníž. přenesená",J396,0)</f>
        <v>0</v>
      </c>
      <c r="BI396" s="237">
        <f>IF(N396="nulová",J396,0)</f>
        <v>0</v>
      </c>
      <c r="BJ396" s="128" t="s">
        <v>78</v>
      </c>
      <c r="BK396" s="237">
        <f>ROUND(I396*H396,2)</f>
        <v>0</v>
      </c>
      <c r="BL396" s="128" t="s">
        <v>263</v>
      </c>
      <c r="BM396" s="128" t="s">
        <v>774</v>
      </c>
    </row>
    <row r="397" spans="2:47" s="140" customFormat="1" ht="81">
      <c r="B397" s="141"/>
      <c r="D397" s="238" t="s">
        <v>204</v>
      </c>
      <c r="F397" s="239" t="s">
        <v>2827</v>
      </c>
      <c r="I397" s="22"/>
      <c r="L397" s="141"/>
      <c r="M397" s="240"/>
      <c r="N397" s="142"/>
      <c r="O397" s="142"/>
      <c r="P397" s="142"/>
      <c r="Q397" s="142"/>
      <c r="R397" s="142"/>
      <c r="S397" s="142"/>
      <c r="T397" s="241"/>
      <c r="AT397" s="128" t="s">
        <v>204</v>
      </c>
      <c r="AU397" s="128" t="s">
        <v>80</v>
      </c>
    </row>
    <row r="398" spans="2:65" s="140" customFormat="1" ht="38.25" customHeight="1">
      <c r="B398" s="141"/>
      <c r="C398" s="227" t="s">
        <v>522</v>
      </c>
      <c r="D398" s="227" t="s">
        <v>198</v>
      </c>
      <c r="E398" s="228" t="s">
        <v>1173</v>
      </c>
      <c r="F398" s="229" t="s">
        <v>1174</v>
      </c>
      <c r="G398" s="230" t="s">
        <v>304</v>
      </c>
      <c r="H398" s="231">
        <v>529</v>
      </c>
      <c r="I398" s="26"/>
      <c r="J398" s="232">
        <f>ROUND(I398*H398,2)</f>
        <v>0</v>
      </c>
      <c r="K398" s="229" t="s">
        <v>202</v>
      </c>
      <c r="L398" s="141"/>
      <c r="M398" s="233" t="s">
        <v>5</v>
      </c>
      <c r="N398" s="234" t="s">
        <v>42</v>
      </c>
      <c r="O398" s="142"/>
      <c r="P398" s="235">
        <f>O398*H398</f>
        <v>0</v>
      </c>
      <c r="Q398" s="235">
        <v>0</v>
      </c>
      <c r="R398" s="235">
        <f>Q398*H398</f>
        <v>0</v>
      </c>
      <c r="S398" s="235">
        <v>0</v>
      </c>
      <c r="T398" s="236">
        <f>S398*H398</f>
        <v>0</v>
      </c>
      <c r="AR398" s="128" t="s">
        <v>263</v>
      </c>
      <c r="AT398" s="128" t="s">
        <v>198</v>
      </c>
      <c r="AU398" s="128" t="s">
        <v>80</v>
      </c>
      <c r="AY398" s="128" t="s">
        <v>196</v>
      </c>
      <c r="BE398" s="237">
        <f>IF(N398="základní",J398,0)</f>
        <v>0</v>
      </c>
      <c r="BF398" s="237">
        <f>IF(N398="snížená",J398,0)</f>
        <v>0</v>
      </c>
      <c r="BG398" s="237">
        <f>IF(N398="zákl. přenesená",J398,0)</f>
        <v>0</v>
      </c>
      <c r="BH398" s="237">
        <f>IF(N398="sníž. přenesená",J398,0)</f>
        <v>0</v>
      </c>
      <c r="BI398" s="237">
        <f>IF(N398="nulová",J398,0)</f>
        <v>0</v>
      </c>
      <c r="BJ398" s="128" t="s">
        <v>78</v>
      </c>
      <c r="BK398" s="237">
        <f>ROUND(I398*H398,2)</f>
        <v>0</v>
      </c>
      <c r="BL398" s="128" t="s">
        <v>263</v>
      </c>
      <c r="BM398" s="128" t="s">
        <v>779</v>
      </c>
    </row>
    <row r="399" spans="2:47" s="140" customFormat="1" ht="67.5">
      <c r="B399" s="141"/>
      <c r="D399" s="238" t="s">
        <v>204</v>
      </c>
      <c r="F399" s="239" t="s">
        <v>1176</v>
      </c>
      <c r="I399" s="22"/>
      <c r="L399" s="141"/>
      <c r="M399" s="240"/>
      <c r="N399" s="142"/>
      <c r="O399" s="142"/>
      <c r="P399" s="142"/>
      <c r="Q399" s="142"/>
      <c r="R399" s="142"/>
      <c r="S399" s="142"/>
      <c r="T399" s="241"/>
      <c r="AT399" s="128" t="s">
        <v>204</v>
      </c>
      <c r="AU399" s="128" t="s">
        <v>80</v>
      </c>
    </row>
    <row r="400" spans="2:65" s="140" customFormat="1" ht="38.25" customHeight="1">
      <c r="B400" s="141"/>
      <c r="C400" s="227" t="s">
        <v>761</v>
      </c>
      <c r="D400" s="227" t="s">
        <v>198</v>
      </c>
      <c r="E400" s="228" t="s">
        <v>1177</v>
      </c>
      <c r="F400" s="229" t="s">
        <v>1178</v>
      </c>
      <c r="G400" s="230" t="s">
        <v>304</v>
      </c>
      <c r="H400" s="231">
        <v>435.6</v>
      </c>
      <c r="I400" s="26"/>
      <c r="J400" s="232">
        <f>ROUND(I400*H400,2)</f>
        <v>0</v>
      </c>
      <c r="K400" s="229" t="s">
        <v>202</v>
      </c>
      <c r="L400" s="141"/>
      <c r="M400" s="233" t="s">
        <v>5</v>
      </c>
      <c r="N400" s="234" t="s">
        <v>42</v>
      </c>
      <c r="O400" s="142"/>
      <c r="P400" s="235">
        <f>O400*H400</f>
        <v>0</v>
      </c>
      <c r="Q400" s="235">
        <v>0</v>
      </c>
      <c r="R400" s="235">
        <f>Q400*H400</f>
        <v>0</v>
      </c>
      <c r="S400" s="235">
        <v>0</v>
      </c>
      <c r="T400" s="236">
        <f>S400*H400</f>
        <v>0</v>
      </c>
      <c r="AR400" s="128" t="s">
        <v>263</v>
      </c>
      <c r="AT400" s="128" t="s">
        <v>198</v>
      </c>
      <c r="AU400" s="128" t="s">
        <v>80</v>
      </c>
      <c r="AY400" s="128" t="s">
        <v>196</v>
      </c>
      <c r="BE400" s="237">
        <f>IF(N400="základní",J400,0)</f>
        <v>0</v>
      </c>
      <c r="BF400" s="237">
        <f>IF(N400="snížená",J400,0)</f>
        <v>0</v>
      </c>
      <c r="BG400" s="237">
        <f>IF(N400="zákl. přenesená",J400,0)</f>
        <v>0</v>
      </c>
      <c r="BH400" s="237">
        <f>IF(N400="sníž. přenesená",J400,0)</f>
        <v>0</v>
      </c>
      <c r="BI400" s="237">
        <f>IF(N400="nulová",J400,0)</f>
        <v>0</v>
      </c>
      <c r="BJ400" s="128" t="s">
        <v>78</v>
      </c>
      <c r="BK400" s="237">
        <f>ROUND(I400*H400,2)</f>
        <v>0</v>
      </c>
      <c r="BL400" s="128" t="s">
        <v>263</v>
      </c>
      <c r="BM400" s="128" t="s">
        <v>785</v>
      </c>
    </row>
    <row r="401" spans="2:47" s="140" customFormat="1" ht="67.5">
      <c r="B401" s="141"/>
      <c r="D401" s="238" t="s">
        <v>204</v>
      </c>
      <c r="F401" s="239" t="s">
        <v>1176</v>
      </c>
      <c r="I401" s="22"/>
      <c r="L401" s="141"/>
      <c r="M401" s="240"/>
      <c r="N401" s="142"/>
      <c r="O401" s="142"/>
      <c r="P401" s="142"/>
      <c r="Q401" s="142"/>
      <c r="R401" s="142"/>
      <c r="S401" s="142"/>
      <c r="T401" s="241"/>
      <c r="AT401" s="128" t="s">
        <v>204</v>
      </c>
      <c r="AU401" s="128" t="s">
        <v>80</v>
      </c>
    </row>
    <row r="402" spans="2:65" s="140" customFormat="1" ht="25.5" customHeight="1">
      <c r="B402" s="141"/>
      <c r="C402" s="227" t="s">
        <v>528</v>
      </c>
      <c r="D402" s="227" t="s">
        <v>198</v>
      </c>
      <c r="E402" s="228" t="s">
        <v>2828</v>
      </c>
      <c r="F402" s="229" t="s">
        <v>2829</v>
      </c>
      <c r="G402" s="230" t="s">
        <v>201</v>
      </c>
      <c r="H402" s="231">
        <v>12.2</v>
      </c>
      <c r="I402" s="26"/>
      <c r="J402" s="232">
        <f>ROUND(I402*H402,2)</f>
        <v>0</v>
      </c>
      <c r="K402" s="229" t="s">
        <v>202</v>
      </c>
      <c r="L402" s="141"/>
      <c r="M402" s="233" t="s">
        <v>5</v>
      </c>
      <c r="N402" s="234" t="s">
        <v>42</v>
      </c>
      <c r="O402" s="142"/>
      <c r="P402" s="235">
        <f>O402*H402</f>
        <v>0</v>
      </c>
      <c r="Q402" s="235">
        <v>0.02447</v>
      </c>
      <c r="R402" s="235">
        <f>Q402*H402</f>
        <v>0.29853399999999997</v>
      </c>
      <c r="S402" s="235">
        <v>0</v>
      </c>
      <c r="T402" s="236">
        <f>S402*H402</f>
        <v>0</v>
      </c>
      <c r="AR402" s="128" t="s">
        <v>263</v>
      </c>
      <c r="AT402" s="128" t="s">
        <v>198</v>
      </c>
      <c r="AU402" s="128" t="s">
        <v>80</v>
      </c>
      <c r="AY402" s="128" t="s">
        <v>196</v>
      </c>
      <c r="BE402" s="237">
        <f>IF(N402="základní",J402,0)</f>
        <v>0</v>
      </c>
      <c r="BF402" s="237">
        <f>IF(N402="snížená",J402,0)</f>
        <v>0</v>
      </c>
      <c r="BG402" s="237">
        <f>IF(N402="zákl. přenesená",J402,0)</f>
        <v>0</v>
      </c>
      <c r="BH402" s="237">
        <f>IF(N402="sníž. přenesená",J402,0)</f>
        <v>0</v>
      </c>
      <c r="BI402" s="237">
        <f>IF(N402="nulová",J402,0)</f>
        <v>0</v>
      </c>
      <c r="BJ402" s="128" t="s">
        <v>78</v>
      </c>
      <c r="BK402" s="237">
        <f>ROUND(I402*H402,2)</f>
        <v>0</v>
      </c>
      <c r="BL402" s="128" t="s">
        <v>263</v>
      </c>
      <c r="BM402" s="128" t="s">
        <v>789</v>
      </c>
    </row>
    <row r="403" spans="2:47" s="140" customFormat="1" ht="67.5">
      <c r="B403" s="141"/>
      <c r="D403" s="238" t="s">
        <v>204</v>
      </c>
      <c r="F403" s="239" t="s">
        <v>2830</v>
      </c>
      <c r="I403" s="22"/>
      <c r="L403" s="141"/>
      <c r="M403" s="240"/>
      <c r="N403" s="142"/>
      <c r="O403" s="142"/>
      <c r="P403" s="142"/>
      <c r="Q403" s="142"/>
      <c r="R403" s="142"/>
      <c r="S403" s="142"/>
      <c r="T403" s="241"/>
      <c r="AT403" s="128" t="s">
        <v>204</v>
      </c>
      <c r="AU403" s="128" t="s">
        <v>80</v>
      </c>
    </row>
    <row r="404" spans="2:65" s="140" customFormat="1" ht="16.5" customHeight="1">
      <c r="B404" s="141"/>
      <c r="C404" s="227" t="s">
        <v>768</v>
      </c>
      <c r="D404" s="227" t="s">
        <v>198</v>
      </c>
      <c r="E404" s="228" t="s">
        <v>2831</v>
      </c>
      <c r="F404" s="229" t="s">
        <v>2832</v>
      </c>
      <c r="G404" s="230" t="s">
        <v>330</v>
      </c>
      <c r="H404" s="231">
        <v>76.8</v>
      </c>
      <c r="I404" s="26"/>
      <c r="J404" s="232">
        <f>ROUND(I404*H404,2)</f>
        <v>0</v>
      </c>
      <c r="K404" s="229" t="s">
        <v>5</v>
      </c>
      <c r="L404" s="141"/>
      <c r="M404" s="233" t="s">
        <v>5</v>
      </c>
      <c r="N404" s="234" t="s">
        <v>42</v>
      </c>
      <c r="O404" s="142"/>
      <c r="P404" s="235">
        <f>O404*H404</f>
        <v>0</v>
      </c>
      <c r="Q404" s="235">
        <v>0</v>
      </c>
      <c r="R404" s="235">
        <f>Q404*H404</f>
        <v>0</v>
      </c>
      <c r="S404" s="235">
        <v>0</v>
      </c>
      <c r="T404" s="236">
        <f>S404*H404</f>
        <v>0</v>
      </c>
      <c r="AR404" s="128" t="s">
        <v>263</v>
      </c>
      <c r="AT404" s="128" t="s">
        <v>198</v>
      </c>
      <c r="AU404" s="128" t="s">
        <v>80</v>
      </c>
      <c r="AY404" s="128" t="s">
        <v>196</v>
      </c>
      <c r="BE404" s="237">
        <f>IF(N404="základní",J404,0)</f>
        <v>0</v>
      </c>
      <c r="BF404" s="237">
        <f>IF(N404="snížená",J404,0)</f>
        <v>0</v>
      </c>
      <c r="BG404" s="237">
        <f>IF(N404="zákl. přenesená",J404,0)</f>
        <v>0</v>
      </c>
      <c r="BH404" s="237">
        <f>IF(N404="sníž. přenesená",J404,0)</f>
        <v>0</v>
      </c>
      <c r="BI404" s="237">
        <f>IF(N404="nulová",J404,0)</f>
        <v>0</v>
      </c>
      <c r="BJ404" s="128" t="s">
        <v>78</v>
      </c>
      <c r="BK404" s="237">
        <f>ROUND(I404*H404,2)</f>
        <v>0</v>
      </c>
      <c r="BL404" s="128" t="s">
        <v>263</v>
      </c>
      <c r="BM404" s="128" t="s">
        <v>792</v>
      </c>
    </row>
    <row r="405" spans="2:65" s="140" customFormat="1" ht="16.5" customHeight="1">
      <c r="B405" s="141"/>
      <c r="C405" s="266" t="s">
        <v>532</v>
      </c>
      <c r="D405" s="266" t="s">
        <v>297</v>
      </c>
      <c r="E405" s="267" t="s">
        <v>1241</v>
      </c>
      <c r="F405" s="268" t="s">
        <v>1242</v>
      </c>
      <c r="G405" s="269" t="s">
        <v>201</v>
      </c>
      <c r="H405" s="270">
        <v>12.2</v>
      </c>
      <c r="I405" s="30"/>
      <c r="J405" s="271">
        <f>ROUND(I405*H405,2)</f>
        <v>0</v>
      </c>
      <c r="K405" s="268" t="s">
        <v>202</v>
      </c>
      <c r="L405" s="272"/>
      <c r="M405" s="273" t="s">
        <v>5</v>
      </c>
      <c r="N405" s="274" t="s">
        <v>42</v>
      </c>
      <c r="O405" s="142"/>
      <c r="P405" s="235">
        <f>O405*H405</f>
        <v>0</v>
      </c>
      <c r="Q405" s="235">
        <v>0.55</v>
      </c>
      <c r="R405" s="235">
        <f>Q405*H405</f>
        <v>6.71</v>
      </c>
      <c r="S405" s="235">
        <v>0</v>
      </c>
      <c r="T405" s="236">
        <f>S405*H405</f>
        <v>0</v>
      </c>
      <c r="AR405" s="128" t="s">
        <v>305</v>
      </c>
      <c r="AT405" s="128" t="s">
        <v>297</v>
      </c>
      <c r="AU405" s="128" t="s">
        <v>80</v>
      </c>
      <c r="AY405" s="128" t="s">
        <v>196</v>
      </c>
      <c r="BE405" s="237">
        <f>IF(N405="základní",J405,0)</f>
        <v>0</v>
      </c>
      <c r="BF405" s="237">
        <f>IF(N405="snížená",J405,0)</f>
        <v>0</v>
      </c>
      <c r="BG405" s="237">
        <f>IF(N405="zákl. přenesená",J405,0)</f>
        <v>0</v>
      </c>
      <c r="BH405" s="237">
        <f>IF(N405="sníž. přenesená",J405,0)</f>
        <v>0</v>
      </c>
      <c r="BI405" s="237">
        <f>IF(N405="nulová",J405,0)</f>
        <v>0</v>
      </c>
      <c r="BJ405" s="128" t="s">
        <v>78</v>
      </c>
      <c r="BK405" s="237">
        <f>ROUND(I405*H405,2)</f>
        <v>0</v>
      </c>
      <c r="BL405" s="128" t="s">
        <v>263</v>
      </c>
      <c r="BM405" s="128" t="s">
        <v>2833</v>
      </c>
    </row>
    <row r="406" spans="2:51" s="243" customFormat="1" ht="13.5">
      <c r="B406" s="242"/>
      <c r="D406" s="238" t="s">
        <v>206</v>
      </c>
      <c r="E406" s="244" t="s">
        <v>5</v>
      </c>
      <c r="F406" s="245" t="s">
        <v>2834</v>
      </c>
      <c r="H406" s="244" t="s">
        <v>5</v>
      </c>
      <c r="I406" s="27"/>
      <c r="L406" s="242"/>
      <c r="M406" s="246"/>
      <c r="N406" s="247"/>
      <c r="O406" s="247"/>
      <c r="P406" s="247"/>
      <c r="Q406" s="247"/>
      <c r="R406" s="247"/>
      <c r="S406" s="247"/>
      <c r="T406" s="248"/>
      <c r="AT406" s="244" t="s">
        <v>206</v>
      </c>
      <c r="AU406" s="244" t="s">
        <v>80</v>
      </c>
      <c r="AV406" s="243" t="s">
        <v>78</v>
      </c>
      <c r="AW406" s="243" t="s">
        <v>34</v>
      </c>
      <c r="AX406" s="243" t="s">
        <v>71</v>
      </c>
      <c r="AY406" s="244" t="s">
        <v>196</v>
      </c>
    </row>
    <row r="407" spans="2:51" s="250" customFormat="1" ht="13.5">
      <c r="B407" s="249"/>
      <c r="D407" s="238" t="s">
        <v>206</v>
      </c>
      <c r="E407" s="251" t="s">
        <v>5</v>
      </c>
      <c r="F407" s="252" t="s">
        <v>2835</v>
      </c>
      <c r="H407" s="253">
        <v>12.2</v>
      </c>
      <c r="I407" s="28"/>
      <c r="L407" s="249"/>
      <c r="M407" s="254"/>
      <c r="N407" s="255"/>
      <c r="O407" s="255"/>
      <c r="P407" s="255"/>
      <c r="Q407" s="255"/>
      <c r="R407" s="255"/>
      <c r="S407" s="255"/>
      <c r="T407" s="256"/>
      <c r="AT407" s="251" t="s">
        <v>206</v>
      </c>
      <c r="AU407" s="251" t="s">
        <v>80</v>
      </c>
      <c r="AV407" s="250" t="s">
        <v>80</v>
      </c>
      <c r="AW407" s="250" t="s">
        <v>34</v>
      </c>
      <c r="AX407" s="250" t="s">
        <v>71</v>
      </c>
      <c r="AY407" s="251" t="s">
        <v>196</v>
      </c>
    </row>
    <row r="408" spans="2:51" s="258" customFormat="1" ht="13.5">
      <c r="B408" s="257"/>
      <c r="D408" s="238" t="s">
        <v>206</v>
      </c>
      <c r="E408" s="259" t="s">
        <v>5</v>
      </c>
      <c r="F408" s="260" t="s">
        <v>209</v>
      </c>
      <c r="H408" s="261">
        <v>12.2</v>
      </c>
      <c r="I408" s="29"/>
      <c r="L408" s="257"/>
      <c r="M408" s="262"/>
      <c r="N408" s="263"/>
      <c r="O408" s="263"/>
      <c r="P408" s="263"/>
      <c r="Q408" s="263"/>
      <c r="R408" s="263"/>
      <c r="S408" s="263"/>
      <c r="T408" s="264"/>
      <c r="AT408" s="259" t="s">
        <v>206</v>
      </c>
      <c r="AU408" s="259" t="s">
        <v>80</v>
      </c>
      <c r="AV408" s="258" t="s">
        <v>203</v>
      </c>
      <c r="AW408" s="258" t="s">
        <v>34</v>
      </c>
      <c r="AX408" s="258" t="s">
        <v>78</v>
      </c>
      <c r="AY408" s="259" t="s">
        <v>196</v>
      </c>
    </row>
    <row r="409" spans="2:65" s="140" customFormat="1" ht="16.5" customHeight="1">
      <c r="B409" s="141"/>
      <c r="C409" s="266" t="s">
        <v>776</v>
      </c>
      <c r="D409" s="266" t="s">
        <v>297</v>
      </c>
      <c r="E409" s="267" t="s">
        <v>1209</v>
      </c>
      <c r="F409" s="268" t="s">
        <v>1210</v>
      </c>
      <c r="G409" s="269" t="s">
        <v>201</v>
      </c>
      <c r="H409" s="270">
        <v>1.55</v>
      </c>
      <c r="I409" s="30"/>
      <c r="J409" s="271">
        <f>ROUND(I409*H409,2)</f>
        <v>0</v>
      </c>
      <c r="K409" s="268" t="s">
        <v>202</v>
      </c>
      <c r="L409" s="272"/>
      <c r="M409" s="273" t="s">
        <v>5</v>
      </c>
      <c r="N409" s="274" t="s">
        <v>42</v>
      </c>
      <c r="O409" s="142"/>
      <c r="P409" s="235">
        <f>O409*H409</f>
        <v>0</v>
      </c>
      <c r="Q409" s="235">
        <v>0.55</v>
      </c>
      <c r="R409" s="235">
        <f>Q409*H409</f>
        <v>0.8525000000000001</v>
      </c>
      <c r="S409" s="235">
        <v>0</v>
      </c>
      <c r="T409" s="236">
        <f>S409*H409</f>
        <v>0</v>
      </c>
      <c r="AR409" s="128" t="s">
        <v>305</v>
      </c>
      <c r="AT409" s="128" t="s">
        <v>297</v>
      </c>
      <c r="AU409" s="128" t="s">
        <v>80</v>
      </c>
      <c r="AY409" s="128" t="s">
        <v>196</v>
      </c>
      <c r="BE409" s="237">
        <f>IF(N409="základní",J409,0)</f>
        <v>0</v>
      </c>
      <c r="BF409" s="237">
        <f>IF(N409="snížená",J409,0)</f>
        <v>0</v>
      </c>
      <c r="BG409" s="237">
        <f>IF(N409="zákl. přenesená",J409,0)</f>
        <v>0</v>
      </c>
      <c r="BH409" s="237">
        <f>IF(N409="sníž. přenesená",J409,0)</f>
        <v>0</v>
      </c>
      <c r="BI409" s="237">
        <f>IF(N409="nulová",J409,0)</f>
        <v>0</v>
      </c>
      <c r="BJ409" s="128" t="s">
        <v>78</v>
      </c>
      <c r="BK409" s="237">
        <f>ROUND(I409*H409,2)</f>
        <v>0</v>
      </c>
      <c r="BL409" s="128" t="s">
        <v>263</v>
      </c>
      <c r="BM409" s="128" t="s">
        <v>799</v>
      </c>
    </row>
    <row r="410" spans="2:65" s="140" customFormat="1" ht="16.5" customHeight="1">
      <c r="B410" s="141"/>
      <c r="C410" s="266" t="s">
        <v>535</v>
      </c>
      <c r="D410" s="266" t="s">
        <v>297</v>
      </c>
      <c r="E410" s="267" t="s">
        <v>1202</v>
      </c>
      <c r="F410" s="268" t="s">
        <v>1203</v>
      </c>
      <c r="G410" s="269" t="s">
        <v>201</v>
      </c>
      <c r="H410" s="270">
        <v>11.25</v>
      </c>
      <c r="I410" s="30"/>
      <c r="J410" s="271">
        <f>ROUND(I410*H410,2)</f>
        <v>0</v>
      </c>
      <c r="K410" s="268" t="s">
        <v>202</v>
      </c>
      <c r="L410" s="272"/>
      <c r="M410" s="273" t="s">
        <v>5</v>
      </c>
      <c r="N410" s="274" t="s">
        <v>42</v>
      </c>
      <c r="O410" s="142"/>
      <c r="P410" s="235">
        <f>O410*H410</f>
        <v>0</v>
      </c>
      <c r="Q410" s="235">
        <v>0.55</v>
      </c>
      <c r="R410" s="235">
        <f>Q410*H410</f>
        <v>6.187500000000001</v>
      </c>
      <c r="S410" s="235">
        <v>0</v>
      </c>
      <c r="T410" s="236">
        <f>S410*H410</f>
        <v>0</v>
      </c>
      <c r="AR410" s="128" t="s">
        <v>305</v>
      </c>
      <c r="AT410" s="128" t="s">
        <v>297</v>
      </c>
      <c r="AU410" s="128" t="s">
        <v>80</v>
      </c>
      <c r="AY410" s="128" t="s">
        <v>196</v>
      </c>
      <c r="BE410" s="237">
        <f>IF(N410="základní",J410,0)</f>
        <v>0</v>
      </c>
      <c r="BF410" s="237">
        <f>IF(N410="snížená",J410,0)</f>
        <v>0</v>
      </c>
      <c r="BG410" s="237">
        <f>IF(N410="zákl. přenesená",J410,0)</f>
        <v>0</v>
      </c>
      <c r="BH410" s="237">
        <f>IF(N410="sníž. přenesená",J410,0)</f>
        <v>0</v>
      </c>
      <c r="BI410" s="237">
        <f>IF(N410="nulová",J410,0)</f>
        <v>0</v>
      </c>
      <c r="BJ410" s="128" t="s">
        <v>78</v>
      </c>
      <c r="BK410" s="237">
        <f>ROUND(I410*H410,2)</f>
        <v>0</v>
      </c>
      <c r="BL410" s="128" t="s">
        <v>263</v>
      </c>
      <c r="BM410" s="128" t="s">
        <v>805</v>
      </c>
    </row>
    <row r="411" spans="2:65" s="140" customFormat="1" ht="16.5" customHeight="1">
      <c r="B411" s="141"/>
      <c r="C411" s="266" t="s">
        <v>786</v>
      </c>
      <c r="D411" s="266" t="s">
        <v>297</v>
      </c>
      <c r="E411" s="267" t="s">
        <v>2836</v>
      </c>
      <c r="F411" s="268" t="s">
        <v>2837</v>
      </c>
      <c r="G411" s="269" t="s">
        <v>201</v>
      </c>
      <c r="H411" s="270">
        <v>5.616</v>
      </c>
      <c r="I411" s="30"/>
      <c r="J411" s="271">
        <f>ROUND(I411*H411,2)</f>
        <v>0</v>
      </c>
      <c r="K411" s="268" t="s">
        <v>202</v>
      </c>
      <c r="L411" s="272"/>
      <c r="M411" s="273" t="s">
        <v>5</v>
      </c>
      <c r="N411" s="274" t="s">
        <v>42</v>
      </c>
      <c r="O411" s="142"/>
      <c r="P411" s="235">
        <f>O411*H411</f>
        <v>0</v>
      </c>
      <c r="Q411" s="235">
        <v>0.55</v>
      </c>
      <c r="R411" s="235">
        <f>Q411*H411</f>
        <v>3.0888</v>
      </c>
      <c r="S411" s="235">
        <v>0</v>
      </c>
      <c r="T411" s="236">
        <f>S411*H411</f>
        <v>0</v>
      </c>
      <c r="AR411" s="128" t="s">
        <v>305</v>
      </c>
      <c r="AT411" s="128" t="s">
        <v>297</v>
      </c>
      <c r="AU411" s="128" t="s">
        <v>80</v>
      </c>
      <c r="AY411" s="128" t="s">
        <v>196</v>
      </c>
      <c r="BE411" s="237">
        <f>IF(N411="základní",J411,0)</f>
        <v>0</v>
      </c>
      <c r="BF411" s="237">
        <f>IF(N411="snížená",J411,0)</f>
        <v>0</v>
      </c>
      <c r="BG411" s="237">
        <f>IF(N411="zákl. přenesená",J411,0)</f>
        <v>0</v>
      </c>
      <c r="BH411" s="237">
        <f>IF(N411="sníž. přenesená",J411,0)</f>
        <v>0</v>
      </c>
      <c r="BI411" s="237">
        <f>IF(N411="nulová",J411,0)</f>
        <v>0</v>
      </c>
      <c r="BJ411" s="128" t="s">
        <v>78</v>
      </c>
      <c r="BK411" s="237">
        <f>ROUND(I411*H411,2)</f>
        <v>0</v>
      </c>
      <c r="BL411" s="128" t="s">
        <v>263</v>
      </c>
      <c r="BM411" s="128" t="s">
        <v>809</v>
      </c>
    </row>
    <row r="412" spans="2:65" s="140" customFormat="1" ht="16.5" customHeight="1">
      <c r="B412" s="141"/>
      <c r="C412" s="266" t="s">
        <v>539</v>
      </c>
      <c r="D412" s="266" t="s">
        <v>297</v>
      </c>
      <c r="E412" s="267" t="s">
        <v>2838</v>
      </c>
      <c r="F412" s="268" t="s">
        <v>2839</v>
      </c>
      <c r="G412" s="269" t="s">
        <v>201</v>
      </c>
      <c r="H412" s="270">
        <v>2.122</v>
      </c>
      <c r="I412" s="30"/>
      <c r="J412" s="271">
        <f>ROUND(I412*H412,2)</f>
        <v>0</v>
      </c>
      <c r="K412" s="268" t="s">
        <v>202</v>
      </c>
      <c r="L412" s="272"/>
      <c r="M412" s="273" t="s">
        <v>5</v>
      </c>
      <c r="N412" s="274" t="s">
        <v>42</v>
      </c>
      <c r="O412" s="142"/>
      <c r="P412" s="235">
        <f>O412*H412</f>
        <v>0</v>
      </c>
      <c r="Q412" s="235">
        <v>0.55</v>
      </c>
      <c r="R412" s="235">
        <f>Q412*H412</f>
        <v>1.1671</v>
      </c>
      <c r="S412" s="235">
        <v>0</v>
      </c>
      <c r="T412" s="236">
        <f>S412*H412</f>
        <v>0</v>
      </c>
      <c r="AR412" s="128" t="s">
        <v>305</v>
      </c>
      <c r="AT412" s="128" t="s">
        <v>297</v>
      </c>
      <c r="AU412" s="128" t="s">
        <v>80</v>
      </c>
      <c r="AY412" s="128" t="s">
        <v>196</v>
      </c>
      <c r="BE412" s="237">
        <f>IF(N412="základní",J412,0)</f>
        <v>0</v>
      </c>
      <c r="BF412" s="237">
        <f>IF(N412="snížená",J412,0)</f>
        <v>0</v>
      </c>
      <c r="BG412" s="237">
        <f>IF(N412="zákl. přenesená",J412,0)</f>
        <v>0</v>
      </c>
      <c r="BH412" s="237">
        <f>IF(N412="sníž. přenesená",J412,0)</f>
        <v>0</v>
      </c>
      <c r="BI412" s="237">
        <f>IF(N412="nulová",J412,0)</f>
        <v>0</v>
      </c>
      <c r="BJ412" s="128" t="s">
        <v>78</v>
      </c>
      <c r="BK412" s="237">
        <f>ROUND(I412*H412,2)</f>
        <v>0</v>
      </c>
      <c r="BL412" s="128" t="s">
        <v>263</v>
      </c>
      <c r="BM412" s="128" t="s">
        <v>814</v>
      </c>
    </row>
    <row r="413" spans="2:51" s="243" customFormat="1" ht="13.5">
      <c r="B413" s="242"/>
      <c r="D413" s="238" t="s">
        <v>206</v>
      </c>
      <c r="E413" s="244" t="s">
        <v>5</v>
      </c>
      <c r="F413" s="245" t="s">
        <v>1227</v>
      </c>
      <c r="H413" s="244" t="s">
        <v>5</v>
      </c>
      <c r="I413" s="27"/>
      <c r="L413" s="242"/>
      <c r="M413" s="246"/>
      <c r="N413" s="247"/>
      <c r="O413" s="247"/>
      <c r="P413" s="247"/>
      <c r="Q413" s="247"/>
      <c r="R413" s="247"/>
      <c r="S413" s="247"/>
      <c r="T413" s="248"/>
      <c r="AT413" s="244" t="s">
        <v>206</v>
      </c>
      <c r="AU413" s="244" t="s">
        <v>80</v>
      </c>
      <c r="AV413" s="243" t="s">
        <v>78</v>
      </c>
      <c r="AW413" s="243" t="s">
        <v>34</v>
      </c>
      <c r="AX413" s="243" t="s">
        <v>71</v>
      </c>
      <c r="AY413" s="244" t="s">
        <v>196</v>
      </c>
    </row>
    <row r="414" spans="2:51" s="250" customFormat="1" ht="13.5">
      <c r="B414" s="249"/>
      <c r="D414" s="238" t="s">
        <v>206</v>
      </c>
      <c r="E414" s="251" t="s">
        <v>5</v>
      </c>
      <c r="F414" s="252" t="s">
        <v>2840</v>
      </c>
      <c r="H414" s="253">
        <v>2.122</v>
      </c>
      <c r="I414" s="28"/>
      <c r="L414" s="249"/>
      <c r="M414" s="254"/>
      <c r="N414" s="255"/>
      <c r="O414" s="255"/>
      <c r="P414" s="255"/>
      <c r="Q414" s="255"/>
      <c r="R414" s="255"/>
      <c r="S414" s="255"/>
      <c r="T414" s="256"/>
      <c r="AT414" s="251" t="s">
        <v>206</v>
      </c>
      <c r="AU414" s="251" t="s">
        <v>80</v>
      </c>
      <c r="AV414" s="250" t="s">
        <v>80</v>
      </c>
      <c r="AW414" s="250" t="s">
        <v>34</v>
      </c>
      <c r="AX414" s="250" t="s">
        <v>71</v>
      </c>
      <c r="AY414" s="251" t="s">
        <v>196</v>
      </c>
    </row>
    <row r="415" spans="2:51" s="258" customFormat="1" ht="13.5">
      <c r="B415" s="257"/>
      <c r="D415" s="238" t="s">
        <v>206</v>
      </c>
      <c r="E415" s="259" t="s">
        <v>5</v>
      </c>
      <c r="F415" s="260" t="s">
        <v>209</v>
      </c>
      <c r="H415" s="261">
        <v>2.122</v>
      </c>
      <c r="I415" s="29"/>
      <c r="L415" s="257"/>
      <c r="M415" s="262"/>
      <c r="N415" s="263"/>
      <c r="O415" s="263"/>
      <c r="P415" s="263"/>
      <c r="Q415" s="263"/>
      <c r="R415" s="263"/>
      <c r="S415" s="263"/>
      <c r="T415" s="264"/>
      <c r="AT415" s="259" t="s">
        <v>206</v>
      </c>
      <c r="AU415" s="259" t="s">
        <v>80</v>
      </c>
      <c r="AV415" s="258" t="s">
        <v>203</v>
      </c>
      <c r="AW415" s="258" t="s">
        <v>34</v>
      </c>
      <c r="AX415" s="258" t="s">
        <v>78</v>
      </c>
      <c r="AY415" s="259" t="s">
        <v>196</v>
      </c>
    </row>
    <row r="416" spans="2:65" s="140" customFormat="1" ht="16.5" customHeight="1">
      <c r="B416" s="141"/>
      <c r="C416" s="266" t="s">
        <v>793</v>
      </c>
      <c r="D416" s="266" t="s">
        <v>297</v>
      </c>
      <c r="E416" s="267" t="s">
        <v>1224</v>
      </c>
      <c r="F416" s="268" t="s">
        <v>1225</v>
      </c>
      <c r="G416" s="269" t="s">
        <v>201</v>
      </c>
      <c r="H416" s="270">
        <v>2.006</v>
      </c>
      <c r="I416" s="30"/>
      <c r="J416" s="271">
        <f>ROUND(I416*H416,2)</f>
        <v>0</v>
      </c>
      <c r="K416" s="268" t="s">
        <v>202</v>
      </c>
      <c r="L416" s="272"/>
      <c r="M416" s="273" t="s">
        <v>5</v>
      </c>
      <c r="N416" s="274" t="s">
        <v>42</v>
      </c>
      <c r="O416" s="142"/>
      <c r="P416" s="235">
        <f>O416*H416</f>
        <v>0</v>
      </c>
      <c r="Q416" s="235">
        <v>0.55</v>
      </c>
      <c r="R416" s="235">
        <f>Q416*H416</f>
        <v>1.1033</v>
      </c>
      <c r="S416" s="235">
        <v>0</v>
      </c>
      <c r="T416" s="236">
        <f>S416*H416</f>
        <v>0</v>
      </c>
      <c r="AR416" s="128" t="s">
        <v>305</v>
      </c>
      <c r="AT416" s="128" t="s">
        <v>297</v>
      </c>
      <c r="AU416" s="128" t="s">
        <v>80</v>
      </c>
      <c r="AY416" s="128" t="s">
        <v>196</v>
      </c>
      <c r="BE416" s="237">
        <f>IF(N416="základní",J416,0)</f>
        <v>0</v>
      </c>
      <c r="BF416" s="237">
        <f>IF(N416="snížená",J416,0)</f>
        <v>0</v>
      </c>
      <c r="BG416" s="237">
        <f>IF(N416="zákl. přenesená",J416,0)</f>
        <v>0</v>
      </c>
      <c r="BH416" s="237">
        <f>IF(N416="sníž. přenesená",J416,0)</f>
        <v>0</v>
      </c>
      <c r="BI416" s="237">
        <f>IF(N416="nulová",J416,0)</f>
        <v>0</v>
      </c>
      <c r="BJ416" s="128" t="s">
        <v>78</v>
      </c>
      <c r="BK416" s="237">
        <f>ROUND(I416*H416,2)</f>
        <v>0</v>
      </c>
      <c r="BL416" s="128" t="s">
        <v>263</v>
      </c>
      <c r="BM416" s="128" t="s">
        <v>817</v>
      </c>
    </row>
    <row r="417" spans="2:51" s="243" customFormat="1" ht="13.5">
      <c r="B417" s="242"/>
      <c r="D417" s="238" t="s">
        <v>206</v>
      </c>
      <c r="E417" s="244" t="s">
        <v>5</v>
      </c>
      <c r="F417" s="245" t="s">
        <v>1227</v>
      </c>
      <c r="H417" s="244" t="s">
        <v>5</v>
      </c>
      <c r="I417" s="27"/>
      <c r="L417" s="242"/>
      <c r="M417" s="246"/>
      <c r="N417" s="247"/>
      <c r="O417" s="247"/>
      <c r="P417" s="247"/>
      <c r="Q417" s="247"/>
      <c r="R417" s="247"/>
      <c r="S417" s="247"/>
      <c r="T417" s="248"/>
      <c r="AT417" s="244" t="s">
        <v>206</v>
      </c>
      <c r="AU417" s="244" t="s">
        <v>80</v>
      </c>
      <c r="AV417" s="243" t="s">
        <v>78</v>
      </c>
      <c r="AW417" s="243" t="s">
        <v>34</v>
      </c>
      <c r="AX417" s="243" t="s">
        <v>71</v>
      </c>
      <c r="AY417" s="244" t="s">
        <v>196</v>
      </c>
    </row>
    <row r="418" spans="2:51" s="250" customFormat="1" ht="13.5">
      <c r="B418" s="249"/>
      <c r="D418" s="238" t="s">
        <v>206</v>
      </c>
      <c r="E418" s="251" t="s">
        <v>5</v>
      </c>
      <c r="F418" s="252" t="s">
        <v>2841</v>
      </c>
      <c r="H418" s="253">
        <v>2.006</v>
      </c>
      <c r="I418" s="28"/>
      <c r="L418" s="249"/>
      <c r="M418" s="254"/>
      <c r="N418" s="255"/>
      <c r="O418" s="255"/>
      <c r="P418" s="255"/>
      <c r="Q418" s="255"/>
      <c r="R418" s="255"/>
      <c r="S418" s="255"/>
      <c r="T418" s="256"/>
      <c r="AT418" s="251" t="s">
        <v>206</v>
      </c>
      <c r="AU418" s="251" t="s">
        <v>80</v>
      </c>
      <c r="AV418" s="250" t="s">
        <v>80</v>
      </c>
      <c r="AW418" s="250" t="s">
        <v>34</v>
      </c>
      <c r="AX418" s="250" t="s">
        <v>71</v>
      </c>
      <c r="AY418" s="251" t="s">
        <v>196</v>
      </c>
    </row>
    <row r="419" spans="2:51" s="258" customFormat="1" ht="13.5">
      <c r="B419" s="257"/>
      <c r="D419" s="238" t="s">
        <v>206</v>
      </c>
      <c r="E419" s="259" t="s">
        <v>5</v>
      </c>
      <c r="F419" s="260" t="s">
        <v>209</v>
      </c>
      <c r="H419" s="261">
        <v>2.006</v>
      </c>
      <c r="I419" s="29"/>
      <c r="L419" s="257"/>
      <c r="M419" s="262"/>
      <c r="N419" s="263"/>
      <c r="O419" s="263"/>
      <c r="P419" s="263"/>
      <c r="Q419" s="263"/>
      <c r="R419" s="263"/>
      <c r="S419" s="263"/>
      <c r="T419" s="264"/>
      <c r="AT419" s="259" t="s">
        <v>206</v>
      </c>
      <c r="AU419" s="259" t="s">
        <v>80</v>
      </c>
      <c r="AV419" s="258" t="s">
        <v>203</v>
      </c>
      <c r="AW419" s="258" t="s">
        <v>34</v>
      </c>
      <c r="AX419" s="258" t="s">
        <v>78</v>
      </c>
      <c r="AY419" s="259" t="s">
        <v>196</v>
      </c>
    </row>
    <row r="420" spans="2:65" s="140" customFormat="1" ht="16.5" customHeight="1">
      <c r="B420" s="141"/>
      <c r="C420" s="266" t="s">
        <v>544</v>
      </c>
      <c r="D420" s="266" t="s">
        <v>297</v>
      </c>
      <c r="E420" s="267" t="s">
        <v>1241</v>
      </c>
      <c r="F420" s="268" t="s">
        <v>1242</v>
      </c>
      <c r="G420" s="269" t="s">
        <v>201</v>
      </c>
      <c r="H420" s="270">
        <v>0.317</v>
      </c>
      <c r="I420" s="30"/>
      <c r="J420" s="271">
        <f>ROUND(I420*H420,2)</f>
        <v>0</v>
      </c>
      <c r="K420" s="268" t="s">
        <v>202</v>
      </c>
      <c r="L420" s="272"/>
      <c r="M420" s="273" t="s">
        <v>5</v>
      </c>
      <c r="N420" s="274" t="s">
        <v>42</v>
      </c>
      <c r="O420" s="142"/>
      <c r="P420" s="235">
        <f>O420*H420</f>
        <v>0</v>
      </c>
      <c r="Q420" s="235">
        <v>0.55</v>
      </c>
      <c r="R420" s="235">
        <f>Q420*H420</f>
        <v>0.17435</v>
      </c>
      <c r="S420" s="235">
        <v>0</v>
      </c>
      <c r="T420" s="236">
        <f>S420*H420</f>
        <v>0</v>
      </c>
      <c r="AR420" s="128" t="s">
        <v>305</v>
      </c>
      <c r="AT420" s="128" t="s">
        <v>297</v>
      </c>
      <c r="AU420" s="128" t="s">
        <v>80</v>
      </c>
      <c r="AY420" s="128" t="s">
        <v>196</v>
      </c>
      <c r="BE420" s="237">
        <f>IF(N420="základní",J420,0)</f>
        <v>0</v>
      </c>
      <c r="BF420" s="237">
        <f>IF(N420="snížená",J420,0)</f>
        <v>0</v>
      </c>
      <c r="BG420" s="237">
        <f>IF(N420="zákl. přenesená",J420,0)</f>
        <v>0</v>
      </c>
      <c r="BH420" s="237">
        <f>IF(N420="sníž. přenesená",J420,0)</f>
        <v>0</v>
      </c>
      <c r="BI420" s="237">
        <f>IF(N420="nulová",J420,0)</f>
        <v>0</v>
      </c>
      <c r="BJ420" s="128" t="s">
        <v>78</v>
      </c>
      <c r="BK420" s="237">
        <f>ROUND(I420*H420,2)</f>
        <v>0</v>
      </c>
      <c r="BL420" s="128" t="s">
        <v>263</v>
      </c>
      <c r="BM420" s="128" t="s">
        <v>821</v>
      </c>
    </row>
    <row r="421" spans="2:51" s="243" customFormat="1" ht="13.5">
      <c r="B421" s="242"/>
      <c r="D421" s="238" t="s">
        <v>206</v>
      </c>
      <c r="E421" s="244" t="s">
        <v>5</v>
      </c>
      <c r="F421" s="245" t="s">
        <v>2842</v>
      </c>
      <c r="H421" s="244" t="s">
        <v>5</v>
      </c>
      <c r="I421" s="27"/>
      <c r="L421" s="242"/>
      <c r="M421" s="246"/>
      <c r="N421" s="247"/>
      <c r="O421" s="247"/>
      <c r="P421" s="247"/>
      <c r="Q421" s="247"/>
      <c r="R421" s="247"/>
      <c r="S421" s="247"/>
      <c r="T421" s="248"/>
      <c r="AT421" s="244" t="s">
        <v>206</v>
      </c>
      <c r="AU421" s="244" t="s">
        <v>80</v>
      </c>
      <c r="AV421" s="243" t="s">
        <v>78</v>
      </c>
      <c r="AW421" s="243" t="s">
        <v>34</v>
      </c>
      <c r="AX421" s="243" t="s">
        <v>71</v>
      </c>
      <c r="AY421" s="244" t="s">
        <v>196</v>
      </c>
    </row>
    <row r="422" spans="2:51" s="250" customFormat="1" ht="13.5">
      <c r="B422" s="249"/>
      <c r="D422" s="238" t="s">
        <v>206</v>
      </c>
      <c r="E422" s="251" t="s">
        <v>5</v>
      </c>
      <c r="F422" s="252" t="s">
        <v>2843</v>
      </c>
      <c r="H422" s="253">
        <v>0.317</v>
      </c>
      <c r="I422" s="28"/>
      <c r="L422" s="249"/>
      <c r="M422" s="254"/>
      <c r="N422" s="255"/>
      <c r="O422" s="255"/>
      <c r="P422" s="255"/>
      <c r="Q422" s="255"/>
      <c r="R422" s="255"/>
      <c r="S422" s="255"/>
      <c r="T422" s="256"/>
      <c r="AT422" s="251" t="s">
        <v>206</v>
      </c>
      <c r="AU422" s="251" t="s">
        <v>80</v>
      </c>
      <c r="AV422" s="250" t="s">
        <v>80</v>
      </c>
      <c r="AW422" s="250" t="s">
        <v>34</v>
      </c>
      <c r="AX422" s="250" t="s">
        <v>71</v>
      </c>
      <c r="AY422" s="251" t="s">
        <v>196</v>
      </c>
    </row>
    <row r="423" spans="2:51" s="258" customFormat="1" ht="13.5">
      <c r="B423" s="257"/>
      <c r="D423" s="238" t="s">
        <v>206</v>
      </c>
      <c r="E423" s="259" t="s">
        <v>5</v>
      </c>
      <c r="F423" s="260" t="s">
        <v>209</v>
      </c>
      <c r="H423" s="261">
        <v>0.317</v>
      </c>
      <c r="I423" s="29"/>
      <c r="L423" s="257"/>
      <c r="M423" s="262"/>
      <c r="N423" s="263"/>
      <c r="O423" s="263"/>
      <c r="P423" s="263"/>
      <c r="Q423" s="263"/>
      <c r="R423" s="263"/>
      <c r="S423" s="263"/>
      <c r="T423" s="264"/>
      <c r="AT423" s="259" t="s">
        <v>206</v>
      </c>
      <c r="AU423" s="259" t="s">
        <v>80</v>
      </c>
      <c r="AV423" s="258" t="s">
        <v>203</v>
      </c>
      <c r="AW423" s="258" t="s">
        <v>34</v>
      </c>
      <c r="AX423" s="258" t="s">
        <v>78</v>
      </c>
      <c r="AY423" s="259" t="s">
        <v>196</v>
      </c>
    </row>
    <row r="424" spans="2:65" s="140" customFormat="1" ht="16.5" customHeight="1">
      <c r="B424" s="141"/>
      <c r="C424" s="266" t="s">
        <v>802</v>
      </c>
      <c r="D424" s="266" t="s">
        <v>297</v>
      </c>
      <c r="E424" s="267" t="s">
        <v>1241</v>
      </c>
      <c r="F424" s="268" t="s">
        <v>1242</v>
      </c>
      <c r="G424" s="269" t="s">
        <v>201</v>
      </c>
      <c r="H424" s="270">
        <v>0.428</v>
      </c>
      <c r="I424" s="30"/>
      <c r="J424" s="271">
        <f>ROUND(I424*H424,2)</f>
        <v>0</v>
      </c>
      <c r="K424" s="268" t="s">
        <v>202</v>
      </c>
      <c r="L424" s="272"/>
      <c r="M424" s="273" t="s">
        <v>5</v>
      </c>
      <c r="N424" s="274" t="s">
        <v>42</v>
      </c>
      <c r="O424" s="142"/>
      <c r="P424" s="235">
        <f>O424*H424</f>
        <v>0</v>
      </c>
      <c r="Q424" s="235">
        <v>0.55</v>
      </c>
      <c r="R424" s="235">
        <f>Q424*H424</f>
        <v>0.23540000000000003</v>
      </c>
      <c r="S424" s="235">
        <v>0</v>
      </c>
      <c r="T424" s="236">
        <f>S424*H424</f>
        <v>0</v>
      </c>
      <c r="AR424" s="128" t="s">
        <v>305</v>
      </c>
      <c r="AT424" s="128" t="s">
        <v>297</v>
      </c>
      <c r="AU424" s="128" t="s">
        <v>80</v>
      </c>
      <c r="AY424" s="128" t="s">
        <v>196</v>
      </c>
      <c r="BE424" s="237">
        <f>IF(N424="základní",J424,0)</f>
        <v>0</v>
      </c>
      <c r="BF424" s="237">
        <f>IF(N424="snížená",J424,0)</f>
        <v>0</v>
      </c>
      <c r="BG424" s="237">
        <f>IF(N424="zákl. přenesená",J424,0)</f>
        <v>0</v>
      </c>
      <c r="BH424" s="237">
        <f>IF(N424="sníž. přenesená",J424,0)</f>
        <v>0</v>
      </c>
      <c r="BI424" s="237">
        <f>IF(N424="nulová",J424,0)</f>
        <v>0</v>
      </c>
      <c r="BJ424" s="128" t="s">
        <v>78</v>
      </c>
      <c r="BK424" s="237">
        <f>ROUND(I424*H424,2)</f>
        <v>0</v>
      </c>
      <c r="BL424" s="128" t="s">
        <v>263</v>
      </c>
      <c r="BM424" s="128" t="s">
        <v>824</v>
      </c>
    </row>
    <row r="425" spans="2:51" s="243" customFormat="1" ht="13.5">
      <c r="B425" s="242"/>
      <c r="D425" s="238" t="s">
        <v>206</v>
      </c>
      <c r="E425" s="244" t="s">
        <v>5</v>
      </c>
      <c r="F425" s="245" t="s">
        <v>2844</v>
      </c>
      <c r="H425" s="244" t="s">
        <v>5</v>
      </c>
      <c r="I425" s="27"/>
      <c r="L425" s="242"/>
      <c r="M425" s="246"/>
      <c r="N425" s="247"/>
      <c r="O425" s="247"/>
      <c r="P425" s="247"/>
      <c r="Q425" s="247"/>
      <c r="R425" s="247"/>
      <c r="S425" s="247"/>
      <c r="T425" s="248"/>
      <c r="AT425" s="244" t="s">
        <v>206</v>
      </c>
      <c r="AU425" s="244" t="s">
        <v>80</v>
      </c>
      <c r="AV425" s="243" t="s">
        <v>78</v>
      </c>
      <c r="AW425" s="243" t="s">
        <v>34</v>
      </c>
      <c r="AX425" s="243" t="s">
        <v>71</v>
      </c>
      <c r="AY425" s="244" t="s">
        <v>196</v>
      </c>
    </row>
    <row r="426" spans="2:51" s="250" customFormat="1" ht="13.5">
      <c r="B426" s="249"/>
      <c r="D426" s="238" t="s">
        <v>206</v>
      </c>
      <c r="E426" s="251" t="s">
        <v>5</v>
      </c>
      <c r="F426" s="252" t="s">
        <v>2845</v>
      </c>
      <c r="H426" s="253">
        <v>0.428</v>
      </c>
      <c r="I426" s="28"/>
      <c r="L426" s="249"/>
      <c r="M426" s="254"/>
      <c r="N426" s="255"/>
      <c r="O426" s="255"/>
      <c r="P426" s="255"/>
      <c r="Q426" s="255"/>
      <c r="R426" s="255"/>
      <c r="S426" s="255"/>
      <c r="T426" s="256"/>
      <c r="AT426" s="251" t="s">
        <v>206</v>
      </c>
      <c r="AU426" s="251" t="s">
        <v>80</v>
      </c>
      <c r="AV426" s="250" t="s">
        <v>80</v>
      </c>
      <c r="AW426" s="250" t="s">
        <v>34</v>
      </c>
      <c r="AX426" s="250" t="s">
        <v>71</v>
      </c>
      <c r="AY426" s="251" t="s">
        <v>196</v>
      </c>
    </row>
    <row r="427" spans="2:51" s="258" customFormat="1" ht="13.5">
      <c r="B427" s="257"/>
      <c r="D427" s="238" t="s">
        <v>206</v>
      </c>
      <c r="E427" s="259" t="s">
        <v>5</v>
      </c>
      <c r="F427" s="260" t="s">
        <v>209</v>
      </c>
      <c r="H427" s="261">
        <v>0.428</v>
      </c>
      <c r="I427" s="29"/>
      <c r="L427" s="257"/>
      <c r="M427" s="262"/>
      <c r="N427" s="263"/>
      <c r="O427" s="263"/>
      <c r="P427" s="263"/>
      <c r="Q427" s="263"/>
      <c r="R427" s="263"/>
      <c r="S427" s="263"/>
      <c r="T427" s="264"/>
      <c r="AT427" s="259" t="s">
        <v>206</v>
      </c>
      <c r="AU427" s="259" t="s">
        <v>80</v>
      </c>
      <c r="AV427" s="258" t="s">
        <v>203</v>
      </c>
      <c r="AW427" s="258" t="s">
        <v>34</v>
      </c>
      <c r="AX427" s="258" t="s">
        <v>78</v>
      </c>
      <c r="AY427" s="259" t="s">
        <v>196</v>
      </c>
    </row>
    <row r="428" spans="2:65" s="140" customFormat="1" ht="16.5" customHeight="1">
      <c r="B428" s="141"/>
      <c r="C428" s="266" t="s">
        <v>548</v>
      </c>
      <c r="D428" s="266" t="s">
        <v>297</v>
      </c>
      <c r="E428" s="267" t="s">
        <v>1241</v>
      </c>
      <c r="F428" s="268" t="s">
        <v>1242</v>
      </c>
      <c r="G428" s="269" t="s">
        <v>201</v>
      </c>
      <c r="H428" s="270">
        <v>2.258</v>
      </c>
      <c r="I428" s="30"/>
      <c r="J428" s="271">
        <f>ROUND(I428*H428,2)</f>
        <v>0</v>
      </c>
      <c r="K428" s="268" t="s">
        <v>202</v>
      </c>
      <c r="L428" s="272"/>
      <c r="M428" s="273" t="s">
        <v>5</v>
      </c>
      <c r="N428" s="274" t="s">
        <v>42</v>
      </c>
      <c r="O428" s="142"/>
      <c r="P428" s="235">
        <f>O428*H428</f>
        <v>0</v>
      </c>
      <c r="Q428" s="235">
        <v>0.55</v>
      </c>
      <c r="R428" s="235">
        <f>Q428*H428</f>
        <v>1.2419</v>
      </c>
      <c r="S428" s="235">
        <v>0</v>
      </c>
      <c r="T428" s="236">
        <f>S428*H428</f>
        <v>0</v>
      </c>
      <c r="AR428" s="128" t="s">
        <v>305</v>
      </c>
      <c r="AT428" s="128" t="s">
        <v>297</v>
      </c>
      <c r="AU428" s="128" t="s">
        <v>80</v>
      </c>
      <c r="AY428" s="128" t="s">
        <v>196</v>
      </c>
      <c r="BE428" s="237">
        <f>IF(N428="základní",J428,0)</f>
        <v>0</v>
      </c>
      <c r="BF428" s="237">
        <f>IF(N428="snížená",J428,0)</f>
        <v>0</v>
      </c>
      <c r="BG428" s="237">
        <f>IF(N428="zákl. přenesená",J428,0)</f>
        <v>0</v>
      </c>
      <c r="BH428" s="237">
        <f>IF(N428="sníž. přenesená",J428,0)</f>
        <v>0</v>
      </c>
      <c r="BI428" s="237">
        <f>IF(N428="nulová",J428,0)</f>
        <v>0</v>
      </c>
      <c r="BJ428" s="128" t="s">
        <v>78</v>
      </c>
      <c r="BK428" s="237">
        <f>ROUND(I428*H428,2)</f>
        <v>0</v>
      </c>
      <c r="BL428" s="128" t="s">
        <v>263</v>
      </c>
      <c r="BM428" s="128" t="s">
        <v>828</v>
      </c>
    </row>
    <row r="429" spans="2:51" s="243" customFormat="1" ht="13.5">
      <c r="B429" s="242"/>
      <c r="D429" s="238" t="s">
        <v>206</v>
      </c>
      <c r="E429" s="244" t="s">
        <v>5</v>
      </c>
      <c r="F429" s="245" t="s">
        <v>2846</v>
      </c>
      <c r="H429" s="244" t="s">
        <v>5</v>
      </c>
      <c r="I429" s="27"/>
      <c r="L429" s="242"/>
      <c r="M429" s="246"/>
      <c r="N429" s="247"/>
      <c r="O429" s="247"/>
      <c r="P429" s="247"/>
      <c r="Q429" s="247"/>
      <c r="R429" s="247"/>
      <c r="S429" s="247"/>
      <c r="T429" s="248"/>
      <c r="AT429" s="244" t="s">
        <v>206</v>
      </c>
      <c r="AU429" s="244" t="s">
        <v>80</v>
      </c>
      <c r="AV429" s="243" t="s">
        <v>78</v>
      </c>
      <c r="AW429" s="243" t="s">
        <v>34</v>
      </c>
      <c r="AX429" s="243" t="s">
        <v>71</v>
      </c>
      <c r="AY429" s="244" t="s">
        <v>196</v>
      </c>
    </row>
    <row r="430" spans="2:51" s="250" customFormat="1" ht="13.5">
      <c r="B430" s="249"/>
      <c r="D430" s="238" t="s">
        <v>206</v>
      </c>
      <c r="E430" s="251" t="s">
        <v>5</v>
      </c>
      <c r="F430" s="252" t="s">
        <v>2847</v>
      </c>
      <c r="H430" s="253">
        <v>2.258</v>
      </c>
      <c r="I430" s="28"/>
      <c r="L430" s="249"/>
      <c r="M430" s="254"/>
      <c r="N430" s="255"/>
      <c r="O430" s="255"/>
      <c r="P430" s="255"/>
      <c r="Q430" s="255"/>
      <c r="R430" s="255"/>
      <c r="S430" s="255"/>
      <c r="T430" s="256"/>
      <c r="AT430" s="251" t="s">
        <v>206</v>
      </c>
      <c r="AU430" s="251" t="s">
        <v>80</v>
      </c>
      <c r="AV430" s="250" t="s">
        <v>80</v>
      </c>
      <c r="AW430" s="250" t="s">
        <v>34</v>
      </c>
      <c r="AX430" s="250" t="s">
        <v>71</v>
      </c>
      <c r="AY430" s="251" t="s">
        <v>196</v>
      </c>
    </row>
    <row r="431" spans="2:51" s="258" customFormat="1" ht="13.5">
      <c r="B431" s="257"/>
      <c r="D431" s="238" t="s">
        <v>206</v>
      </c>
      <c r="E431" s="259" t="s">
        <v>5</v>
      </c>
      <c r="F431" s="260" t="s">
        <v>209</v>
      </c>
      <c r="H431" s="261">
        <v>2.258</v>
      </c>
      <c r="I431" s="29"/>
      <c r="L431" s="257"/>
      <c r="M431" s="262"/>
      <c r="N431" s="263"/>
      <c r="O431" s="263"/>
      <c r="P431" s="263"/>
      <c r="Q431" s="263"/>
      <c r="R431" s="263"/>
      <c r="S431" s="263"/>
      <c r="T431" s="264"/>
      <c r="AT431" s="259" t="s">
        <v>206</v>
      </c>
      <c r="AU431" s="259" t="s">
        <v>80</v>
      </c>
      <c r="AV431" s="258" t="s">
        <v>203</v>
      </c>
      <c r="AW431" s="258" t="s">
        <v>34</v>
      </c>
      <c r="AX431" s="258" t="s">
        <v>78</v>
      </c>
      <c r="AY431" s="259" t="s">
        <v>196</v>
      </c>
    </row>
    <row r="432" spans="2:65" s="140" customFormat="1" ht="16.5" customHeight="1">
      <c r="B432" s="141"/>
      <c r="C432" s="266" t="s">
        <v>811</v>
      </c>
      <c r="D432" s="266" t="s">
        <v>297</v>
      </c>
      <c r="E432" s="267" t="s">
        <v>1235</v>
      </c>
      <c r="F432" s="268" t="s">
        <v>1236</v>
      </c>
      <c r="G432" s="269" t="s">
        <v>201</v>
      </c>
      <c r="H432" s="270">
        <v>1.472</v>
      </c>
      <c r="I432" s="30"/>
      <c r="J432" s="271">
        <f>ROUND(I432*H432,2)</f>
        <v>0</v>
      </c>
      <c r="K432" s="268" t="s">
        <v>202</v>
      </c>
      <c r="L432" s="272"/>
      <c r="M432" s="273" t="s">
        <v>5</v>
      </c>
      <c r="N432" s="274" t="s">
        <v>42</v>
      </c>
      <c r="O432" s="142"/>
      <c r="P432" s="235">
        <f>O432*H432</f>
        <v>0</v>
      </c>
      <c r="Q432" s="235">
        <v>0.55</v>
      </c>
      <c r="R432" s="235">
        <f>Q432*H432</f>
        <v>0.8096000000000001</v>
      </c>
      <c r="S432" s="235">
        <v>0</v>
      </c>
      <c r="T432" s="236">
        <f>S432*H432</f>
        <v>0</v>
      </c>
      <c r="AR432" s="128" t="s">
        <v>305</v>
      </c>
      <c r="AT432" s="128" t="s">
        <v>297</v>
      </c>
      <c r="AU432" s="128" t="s">
        <v>80</v>
      </c>
      <c r="AY432" s="128" t="s">
        <v>196</v>
      </c>
      <c r="BE432" s="237">
        <f>IF(N432="základní",J432,0)</f>
        <v>0</v>
      </c>
      <c r="BF432" s="237">
        <f>IF(N432="snížená",J432,0)</f>
        <v>0</v>
      </c>
      <c r="BG432" s="237">
        <f>IF(N432="zákl. přenesená",J432,0)</f>
        <v>0</v>
      </c>
      <c r="BH432" s="237">
        <f>IF(N432="sníž. přenesená",J432,0)</f>
        <v>0</v>
      </c>
      <c r="BI432" s="237">
        <f>IF(N432="nulová",J432,0)</f>
        <v>0</v>
      </c>
      <c r="BJ432" s="128" t="s">
        <v>78</v>
      </c>
      <c r="BK432" s="237">
        <f>ROUND(I432*H432,2)</f>
        <v>0</v>
      </c>
      <c r="BL432" s="128" t="s">
        <v>263</v>
      </c>
      <c r="BM432" s="128" t="s">
        <v>1274</v>
      </c>
    </row>
    <row r="433" spans="2:51" s="243" customFormat="1" ht="13.5">
      <c r="B433" s="242"/>
      <c r="D433" s="238" t="s">
        <v>206</v>
      </c>
      <c r="E433" s="244" t="s">
        <v>5</v>
      </c>
      <c r="F433" s="245" t="s">
        <v>2848</v>
      </c>
      <c r="H433" s="244" t="s">
        <v>5</v>
      </c>
      <c r="I433" s="27"/>
      <c r="L433" s="242"/>
      <c r="M433" s="246"/>
      <c r="N433" s="247"/>
      <c r="O433" s="247"/>
      <c r="P433" s="247"/>
      <c r="Q433" s="247"/>
      <c r="R433" s="247"/>
      <c r="S433" s="247"/>
      <c r="T433" s="248"/>
      <c r="AT433" s="244" t="s">
        <v>206</v>
      </c>
      <c r="AU433" s="244" t="s">
        <v>80</v>
      </c>
      <c r="AV433" s="243" t="s">
        <v>78</v>
      </c>
      <c r="AW433" s="243" t="s">
        <v>34</v>
      </c>
      <c r="AX433" s="243" t="s">
        <v>71</v>
      </c>
      <c r="AY433" s="244" t="s">
        <v>196</v>
      </c>
    </row>
    <row r="434" spans="2:51" s="250" customFormat="1" ht="13.5">
      <c r="B434" s="249"/>
      <c r="D434" s="238" t="s">
        <v>206</v>
      </c>
      <c r="E434" s="251" t="s">
        <v>5</v>
      </c>
      <c r="F434" s="252" t="s">
        <v>2849</v>
      </c>
      <c r="H434" s="253">
        <v>1.472</v>
      </c>
      <c r="I434" s="28"/>
      <c r="L434" s="249"/>
      <c r="M434" s="254"/>
      <c r="N434" s="255"/>
      <c r="O434" s="255"/>
      <c r="P434" s="255"/>
      <c r="Q434" s="255"/>
      <c r="R434" s="255"/>
      <c r="S434" s="255"/>
      <c r="T434" s="256"/>
      <c r="AT434" s="251" t="s">
        <v>206</v>
      </c>
      <c r="AU434" s="251" t="s">
        <v>80</v>
      </c>
      <c r="AV434" s="250" t="s">
        <v>80</v>
      </c>
      <c r="AW434" s="250" t="s">
        <v>34</v>
      </c>
      <c r="AX434" s="250" t="s">
        <v>71</v>
      </c>
      <c r="AY434" s="251" t="s">
        <v>196</v>
      </c>
    </row>
    <row r="435" spans="2:51" s="258" customFormat="1" ht="13.5">
      <c r="B435" s="257"/>
      <c r="D435" s="238" t="s">
        <v>206</v>
      </c>
      <c r="E435" s="259" t="s">
        <v>5</v>
      </c>
      <c r="F435" s="260" t="s">
        <v>209</v>
      </c>
      <c r="H435" s="261">
        <v>1.472</v>
      </c>
      <c r="I435" s="29"/>
      <c r="L435" s="257"/>
      <c r="M435" s="262"/>
      <c r="N435" s="263"/>
      <c r="O435" s="263"/>
      <c r="P435" s="263"/>
      <c r="Q435" s="263"/>
      <c r="R435" s="263"/>
      <c r="S435" s="263"/>
      <c r="T435" s="264"/>
      <c r="AT435" s="259" t="s">
        <v>206</v>
      </c>
      <c r="AU435" s="259" t="s">
        <v>80</v>
      </c>
      <c r="AV435" s="258" t="s">
        <v>203</v>
      </c>
      <c r="AW435" s="258" t="s">
        <v>34</v>
      </c>
      <c r="AX435" s="258" t="s">
        <v>78</v>
      </c>
      <c r="AY435" s="259" t="s">
        <v>196</v>
      </c>
    </row>
    <row r="436" spans="2:65" s="140" customFormat="1" ht="16.5" customHeight="1">
      <c r="B436" s="141"/>
      <c r="C436" s="266" t="s">
        <v>551</v>
      </c>
      <c r="D436" s="266" t="s">
        <v>297</v>
      </c>
      <c r="E436" s="267" t="s">
        <v>1255</v>
      </c>
      <c r="F436" s="268" t="s">
        <v>1256</v>
      </c>
      <c r="G436" s="269" t="s">
        <v>201</v>
      </c>
      <c r="H436" s="270">
        <v>0.444</v>
      </c>
      <c r="I436" s="30"/>
      <c r="J436" s="271">
        <f>ROUND(I436*H436,2)</f>
        <v>0</v>
      </c>
      <c r="K436" s="268" t="s">
        <v>202</v>
      </c>
      <c r="L436" s="272"/>
      <c r="M436" s="273" t="s">
        <v>5</v>
      </c>
      <c r="N436" s="274" t="s">
        <v>42</v>
      </c>
      <c r="O436" s="142"/>
      <c r="P436" s="235">
        <f>O436*H436</f>
        <v>0</v>
      </c>
      <c r="Q436" s="235">
        <v>0.55</v>
      </c>
      <c r="R436" s="235">
        <f>Q436*H436</f>
        <v>0.24420000000000003</v>
      </c>
      <c r="S436" s="235">
        <v>0</v>
      </c>
      <c r="T436" s="236">
        <f>S436*H436</f>
        <v>0</v>
      </c>
      <c r="AR436" s="128" t="s">
        <v>305</v>
      </c>
      <c r="AT436" s="128" t="s">
        <v>297</v>
      </c>
      <c r="AU436" s="128" t="s">
        <v>80</v>
      </c>
      <c r="AY436" s="128" t="s">
        <v>196</v>
      </c>
      <c r="BE436" s="237">
        <f>IF(N436="základní",J436,0)</f>
        <v>0</v>
      </c>
      <c r="BF436" s="237">
        <f>IF(N436="snížená",J436,0)</f>
        <v>0</v>
      </c>
      <c r="BG436" s="237">
        <f>IF(N436="zákl. přenesená",J436,0)</f>
        <v>0</v>
      </c>
      <c r="BH436" s="237">
        <f>IF(N436="sníž. přenesená",J436,0)</f>
        <v>0</v>
      </c>
      <c r="BI436" s="237">
        <f>IF(N436="nulová",J436,0)</f>
        <v>0</v>
      </c>
      <c r="BJ436" s="128" t="s">
        <v>78</v>
      </c>
      <c r="BK436" s="237">
        <f>ROUND(I436*H436,2)</f>
        <v>0</v>
      </c>
      <c r="BL436" s="128" t="s">
        <v>263</v>
      </c>
      <c r="BM436" s="128" t="s">
        <v>831</v>
      </c>
    </row>
    <row r="437" spans="2:51" s="243" customFormat="1" ht="13.5">
      <c r="B437" s="242"/>
      <c r="D437" s="238" t="s">
        <v>206</v>
      </c>
      <c r="E437" s="244" t="s">
        <v>5</v>
      </c>
      <c r="F437" s="245" t="s">
        <v>2850</v>
      </c>
      <c r="H437" s="244" t="s">
        <v>5</v>
      </c>
      <c r="I437" s="27"/>
      <c r="L437" s="242"/>
      <c r="M437" s="246"/>
      <c r="N437" s="247"/>
      <c r="O437" s="247"/>
      <c r="P437" s="247"/>
      <c r="Q437" s="247"/>
      <c r="R437" s="247"/>
      <c r="S437" s="247"/>
      <c r="T437" s="248"/>
      <c r="AT437" s="244" t="s">
        <v>206</v>
      </c>
      <c r="AU437" s="244" t="s">
        <v>80</v>
      </c>
      <c r="AV437" s="243" t="s">
        <v>78</v>
      </c>
      <c r="AW437" s="243" t="s">
        <v>34</v>
      </c>
      <c r="AX437" s="243" t="s">
        <v>71</v>
      </c>
      <c r="AY437" s="244" t="s">
        <v>196</v>
      </c>
    </row>
    <row r="438" spans="2:51" s="250" customFormat="1" ht="13.5">
      <c r="B438" s="249"/>
      <c r="D438" s="238" t="s">
        <v>206</v>
      </c>
      <c r="E438" s="251" t="s">
        <v>5</v>
      </c>
      <c r="F438" s="252" t="s">
        <v>2851</v>
      </c>
      <c r="H438" s="253">
        <v>0.444</v>
      </c>
      <c r="I438" s="28"/>
      <c r="L438" s="249"/>
      <c r="M438" s="254"/>
      <c r="N438" s="255"/>
      <c r="O438" s="255"/>
      <c r="P438" s="255"/>
      <c r="Q438" s="255"/>
      <c r="R438" s="255"/>
      <c r="S438" s="255"/>
      <c r="T438" s="256"/>
      <c r="AT438" s="251" t="s">
        <v>206</v>
      </c>
      <c r="AU438" s="251" t="s">
        <v>80</v>
      </c>
      <c r="AV438" s="250" t="s">
        <v>80</v>
      </c>
      <c r="AW438" s="250" t="s">
        <v>34</v>
      </c>
      <c r="AX438" s="250" t="s">
        <v>71</v>
      </c>
      <c r="AY438" s="251" t="s">
        <v>196</v>
      </c>
    </row>
    <row r="439" spans="2:51" s="258" customFormat="1" ht="13.5">
      <c r="B439" s="257"/>
      <c r="D439" s="238" t="s">
        <v>206</v>
      </c>
      <c r="E439" s="259" t="s">
        <v>5</v>
      </c>
      <c r="F439" s="260" t="s">
        <v>209</v>
      </c>
      <c r="H439" s="261">
        <v>0.444</v>
      </c>
      <c r="I439" s="29"/>
      <c r="L439" s="257"/>
      <c r="M439" s="262"/>
      <c r="N439" s="263"/>
      <c r="O439" s="263"/>
      <c r="P439" s="263"/>
      <c r="Q439" s="263"/>
      <c r="R439" s="263"/>
      <c r="S439" s="263"/>
      <c r="T439" s="264"/>
      <c r="AT439" s="259" t="s">
        <v>206</v>
      </c>
      <c r="AU439" s="259" t="s">
        <v>80</v>
      </c>
      <c r="AV439" s="258" t="s">
        <v>203</v>
      </c>
      <c r="AW439" s="258" t="s">
        <v>34</v>
      </c>
      <c r="AX439" s="258" t="s">
        <v>78</v>
      </c>
      <c r="AY439" s="259" t="s">
        <v>196</v>
      </c>
    </row>
    <row r="440" spans="2:65" s="140" customFormat="1" ht="16.5" customHeight="1">
      <c r="B440" s="141"/>
      <c r="C440" s="266" t="s">
        <v>818</v>
      </c>
      <c r="D440" s="266" t="s">
        <v>297</v>
      </c>
      <c r="E440" s="267" t="s">
        <v>2852</v>
      </c>
      <c r="F440" s="268" t="s">
        <v>2853</v>
      </c>
      <c r="G440" s="269" t="s">
        <v>330</v>
      </c>
      <c r="H440" s="270">
        <v>835.596</v>
      </c>
      <c r="I440" s="30"/>
      <c r="J440" s="271">
        <f>ROUND(I440*H440,2)</f>
        <v>0</v>
      </c>
      <c r="K440" s="268" t="s">
        <v>202</v>
      </c>
      <c r="L440" s="272"/>
      <c r="M440" s="273" t="s">
        <v>5</v>
      </c>
      <c r="N440" s="274" t="s">
        <v>42</v>
      </c>
      <c r="O440" s="142"/>
      <c r="P440" s="235">
        <f>O440*H440</f>
        <v>0</v>
      </c>
      <c r="Q440" s="235">
        <v>0.0128</v>
      </c>
      <c r="R440" s="235">
        <f>Q440*H440</f>
        <v>10.6956288</v>
      </c>
      <c r="S440" s="235">
        <v>0</v>
      </c>
      <c r="T440" s="236">
        <f>S440*H440</f>
        <v>0</v>
      </c>
      <c r="AR440" s="128" t="s">
        <v>305</v>
      </c>
      <c r="AT440" s="128" t="s">
        <v>297</v>
      </c>
      <c r="AU440" s="128" t="s">
        <v>80</v>
      </c>
      <c r="AY440" s="128" t="s">
        <v>196</v>
      </c>
      <c r="BE440" s="237">
        <f>IF(N440="základní",J440,0)</f>
        <v>0</v>
      </c>
      <c r="BF440" s="237">
        <f>IF(N440="snížená",J440,0)</f>
        <v>0</v>
      </c>
      <c r="BG440" s="237">
        <f>IF(N440="zákl. přenesená",J440,0)</f>
        <v>0</v>
      </c>
      <c r="BH440" s="237">
        <f>IF(N440="sníž. přenesená",J440,0)</f>
        <v>0</v>
      </c>
      <c r="BI440" s="237">
        <f>IF(N440="nulová",J440,0)</f>
        <v>0</v>
      </c>
      <c r="BJ440" s="128" t="s">
        <v>78</v>
      </c>
      <c r="BK440" s="237">
        <f>ROUND(I440*H440,2)</f>
        <v>0</v>
      </c>
      <c r="BL440" s="128" t="s">
        <v>263</v>
      </c>
      <c r="BM440" s="128" t="s">
        <v>1292</v>
      </c>
    </row>
    <row r="441" spans="2:65" s="140" customFormat="1" ht="38.25" customHeight="1">
      <c r="B441" s="141"/>
      <c r="C441" s="227" t="s">
        <v>555</v>
      </c>
      <c r="D441" s="227" t="s">
        <v>198</v>
      </c>
      <c r="E441" s="228" t="s">
        <v>1268</v>
      </c>
      <c r="F441" s="229" t="s">
        <v>1269</v>
      </c>
      <c r="G441" s="230" t="s">
        <v>285</v>
      </c>
      <c r="H441" s="231">
        <v>33.569</v>
      </c>
      <c r="I441" s="26"/>
      <c r="J441" s="232">
        <f>ROUND(I441*H441,2)</f>
        <v>0</v>
      </c>
      <c r="K441" s="229" t="s">
        <v>202</v>
      </c>
      <c r="L441" s="141"/>
      <c r="M441" s="233" t="s">
        <v>5</v>
      </c>
      <c r="N441" s="234" t="s">
        <v>42</v>
      </c>
      <c r="O441" s="142"/>
      <c r="P441" s="235">
        <f>O441*H441</f>
        <v>0</v>
      </c>
      <c r="Q441" s="235">
        <v>0</v>
      </c>
      <c r="R441" s="235">
        <f>Q441*H441</f>
        <v>0</v>
      </c>
      <c r="S441" s="235">
        <v>0</v>
      </c>
      <c r="T441" s="236">
        <f>S441*H441</f>
        <v>0</v>
      </c>
      <c r="AR441" s="128" t="s">
        <v>263</v>
      </c>
      <c r="AT441" s="128" t="s">
        <v>198</v>
      </c>
      <c r="AU441" s="128" t="s">
        <v>80</v>
      </c>
      <c r="AY441" s="128" t="s">
        <v>196</v>
      </c>
      <c r="BE441" s="237">
        <f>IF(N441="základní",J441,0)</f>
        <v>0</v>
      </c>
      <c r="BF441" s="237">
        <f>IF(N441="snížená",J441,0)</f>
        <v>0</v>
      </c>
      <c r="BG441" s="237">
        <f>IF(N441="zákl. přenesená",J441,0)</f>
        <v>0</v>
      </c>
      <c r="BH441" s="237">
        <f>IF(N441="sníž. přenesená",J441,0)</f>
        <v>0</v>
      </c>
      <c r="BI441" s="237">
        <f>IF(N441="nulová",J441,0)</f>
        <v>0</v>
      </c>
      <c r="BJ441" s="128" t="s">
        <v>78</v>
      </c>
      <c r="BK441" s="237">
        <f>ROUND(I441*H441,2)</f>
        <v>0</v>
      </c>
      <c r="BL441" s="128" t="s">
        <v>263</v>
      </c>
      <c r="BM441" s="128" t="s">
        <v>835</v>
      </c>
    </row>
    <row r="442" spans="2:47" s="140" customFormat="1" ht="148.5">
      <c r="B442" s="141"/>
      <c r="D442" s="238" t="s">
        <v>204</v>
      </c>
      <c r="F442" s="239" t="s">
        <v>1271</v>
      </c>
      <c r="I442" s="22"/>
      <c r="L442" s="141"/>
      <c r="M442" s="240"/>
      <c r="N442" s="142"/>
      <c r="O442" s="142"/>
      <c r="P442" s="142"/>
      <c r="Q442" s="142"/>
      <c r="R442" s="142"/>
      <c r="S442" s="142"/>
      <c r="T442" s="241"/>
      <c r="AT442" s="128" t="s">
        <v>204</v>
      </c>
      <c r="AU442" s="128" t="s">
        <v>80</v>
      </c>
    </row>
    <row r="443" spans="2:63" s="215" customFormat="1" ht="29.85" customHeight="1">
      <c r="B443" s="214"/>
      <c r="D443" s="216" t="s">
        <v>70</v>
      </c>
      <c r="E443" s="225" t="s">
        <v>1272</v>
      </c>
      <c r="F443" s="225" t="s">
        <v>1273</v>
      </c>
      <c r="I443" s="25"/>
      <c r="J443" s="226">
        <f>BK443</f>
        <v>0</v>
      </c>
      <c r="L443" s="214"/>
      <c r="M443" s="219"/>
      <c r="N443" s="220"/>
      <c r="O443" s="220"/>
      <c r="P443" s="221">
        <f>SUM(P444:P462)</f>
        <v>0</v>
      </c>
      <c r="Q443" s="220"/>
      <c r="R443" s="221">
        <f>SUM(R444:R462)</f>
        <v>38.103090370000004</v>
      </c>
      <c r="S443" s="220"/>
      <c r="T443" s="222">
        <f>SUM(T444:T462)</f>
        <v>0</v>
      </c>
      <c r="AR443" s="216" t="s">
        <v>78</v>
      </c>
      <c r="AT443" s="223" t="s">
        <v>70</v>
      </c>
      <c r="AU443" s="223" t="s">
        <v>78</v>
      </c>
      <c r="AY443" s="216" t="s">
        <v>196</v>
      </c>
      <c r="BK443" s="224">
        <f>SUM(BK444:BK462)</f>
        <v>0</v>
      </c>
    </row>
    <row r="444" spans="2:65" s="140" customFormat="1" ht="51" customHeight="1">
      <c r="B444" s="141"/>
      <c r="C444" s="227" t="s">
        <v>825</v>
      </c>
      <c r="D444" s="227" t="s">
        <v>198</v>
      </c>
      <c r="E444" s="228" t="s">
        <v>2854</v>
      </c>
      <c r="F444" s="229" t="s">
        <v>2855</v>
      </c>
      <c r="G444" s="230" t="s">
        <v>330</v>
      </c>
      <c r="H444" s="231">
        <v>359.367</v>
      </c>
      <c r="I444" s="26"/>
      <c r="J444" s="232">
        <f>ROUND(I444*H444,2)</f>
        <v>0</v>
      </c>
      <c r="K444" s="229" t="s">
        <v>202</v>
      </c>
      <c r="L444" s="141"/>
      <c r="M444" s="233" t="s">
        <v>5</v>
      </c>
      <c r="N444" s="234" t="s">
        <v>42</v>
      </c>
      <c r="O444" s="142"/>
      <c r="P444" s="235">
        <f>O444*H444</f>
        <v>0</v>
      </c>
      <c r="Q444" s="235">
        <v>0.05961</v>
      </c>
      <c r="R444" s="235">
        <f>Q444*H444</f>
        <v>21.421866870000002</v>
      </c>
      <c r="S444" s="235">
        <v>0</v>
      </c>
      <c r="T444" s="236">
        <f>S444*H444</f>
        <v>0</v>
      </c>
      <c r="AR444" s="128" t="s">
        <v>203</v>
      </c>
      <c r="AT444" s="128" t="s">
        <v>198</v>
      </c>
      <c r="AU444" s="128" t="s">
        <v>80</v>
      </c>
      <c r="AY444" s="128" t="s">
        <v>196</v>
      </c>
      <c r="BE444" s="237">
        <f>IF(N444="základní",J444,0)</f>
        <v>0</v>
      </c>
      <c r="BF444" s="237">
        <f>IF(N444="snížená",J444,0)</f>
        <v>0</v>
      </c>
      <c r="BG444" s="237">
        <f>IF(N444="zákl. přenesená",J444,0)</f>
        <v>0</v>
      </c>
      <c r="BH444" s="237">
        <f>IF(N444="sníž. přenesená",J444,0)</f>
        <v>0</v>
      </c>
      <c r="BI444" s="237">
        <f>IF(N444="nulová",J444,0)</f>
        <v>0</v>
      </c>
      <c r="BJ444" s="128" t="s">
        <v>78</v>
      </c>
      <c r="BK444" s="237">
        <f>ROUND(I444*H444,2)</f>
        <v>0</v>
      </c>
      <c r="BL444" s="128" t="s">
        <v>203</v>
      </c>
      <c r="BM444" s="128" t="s">
        <v>840</v>
      </c>
    </row>
    <row r="445" spans="2:47" s="140" customFormat="1" ht="175.5">
      <c r="B445" s="141"/>
      <c r="D445" s="238" t="s">
        <v>204</v>
      </c>
      <c r="F445" s="239" t="s">
        <v>2856</v>
      </c>
      <c r="I445" s="22"/>
      <c r="L445" s="141"/>
      <c r="M445" s="240"/>
      <c r="N445" s="142"/>
      <c r="O445" s="142"/>
      <c r="P445" s="142"/>
      <c r="Q445" s="142"/>
      <c r="R445" s="142"/>
      <c r="S445" s="142"/>
      <c r="T445" s="241"/>
      <c r="AT445" s="128" t="s">
        <v>204</v>
      </c>
      <c r="AU445" s="128" t="s">
        <v>80</v>
      </c>
    </row>
    <row r="446" spans="2:65" s="140" customFormat="1" ht="25.5" customHeight="1">
      <c r="B446" s="141"/>
      <c r="C446" s="227" t="s">
        <v>560</v>
      </c>
      <c r="D446" s="227" t="s">
        <v>198</v>
      </c>
      <c r="E446" s="228" t="s">
        <v>2857</v>
      </c>
      <c r="F446" s="229" t="s">
        <v>2858</v>
      </c>
      <c r="G446" s="230" t="s">
        <v>355</v>
      </c>
      <c r="H446" s="231">
        <v>4</v>
      </c>
      <c r="I446" s="26"/>
      <c r="J446" s="232">
        <f>ROUND(I446*H446,2)</f>
        <v>0</v>
      </c>
      <c r="K446" s="229" t="s">
        <v>202</v>
      </c>
      <c r="L446" s="141"/>
      <c r="M446" s="233" t="s">
        <v>5</v>
      </c>
      <c r="N446" s="234" t="s">
        <v>42</v>
      </c>
      <c r="O446" s="142"/>
      <c r="P446" s="235">
        <f>O446*H446</f>
        <v>0</v>
      </c>
      <c r="Q446" s="235">
        <v>2E-05</v>
      </c>
      <c r="R446" s="235">
        <f>Q446*H446</f>
        <v>8E-05</v>
      </c>
      <c r="S446" s="235">
        <v>0</v>
      </c>
      <c r="T446" s="236">
        <f>S446*H446</f>
        <v>0</v>
      </c>
      <c r="AR446" s="128" t="s">
        <v>263</v>
      </c>
      <c r="AT446" s="128" t="s">
        <v>198</v>
      </c>
      <c r="AU446" s="128" t="s">
        <v>80</v>
      </c>
      <c r="AY446" s="128" t="s">
        <v>196</v>
      </c>
      <c r="BE446" s="237">
        <f>IF(N446="základní",J446,0)</f>
        <v>0</v>
      </c>
      <c r="BF446" s="237">
        <f>IF(N446="snížená",J446,0)</f>
        <v>0</v>
      </c>
      <c r="BG446" s="237">
        <f>IF(N446="zákl. přenesená",J446,0)</f>
        <v>0</v>
      </c>
      <c r="BH446" s="237">
        <f>IF(N446="sníž. přenesená",J446,0)</f>
        <v>0</v>
      </c>
      <c r="BI446" s="237">
        <f>IF(N446="nulová",J446,0)</f>
        <v>0</v>
      </c>
      <c r="BJ446" s="128" t="s">
        <v>78</v>
      </c>
      <c r="BK446" s="237">
        <f>ROUND(I446*H446,2)</f>
        <v>0</v>
      </c>
      <c r="BL446" s="128" t="s">
        <v>263</v>
      </c>
      <c r="BM446" s="128" t="s">
        <v>2859</v>
      </c>
    </row>
    <row r="447" spans="2:47" s="140" customFormat="1" ht="108">
      <c r="B447" s="141"/>
      <c r="D447" s="238" t="s">
        <v>204</v>
      </c>
      <c r="F447" s="239" t="s">
        <v>2860</v>
      </c>
      <c r="I447" s="22"/>
      <c r="L447" s="141"/>
      <c r="M447" s="240"/>
      <c r="N447" s="142"/>
      <c r="O447" s="142"/>
      <c r="P447" s="142"/>
      <c r="Q447" s="142"/>
      <c r="R447" s="142"/>
      <c r="S447" s="142"/>
      <c r="T447" s="241"/>
      <c r="AT447" s="128" t="s">
        <v>204</v>
      </c>
      <c r="AU447" s="128" t="s">
        <v>80</v>
      </c>
    </row>
    <row r="448" spans="2:65" s="140" customFormat="1" ht="25.5" customHeight="1">
      <c r="B448" s="141"/>
      <c r="C448" s="266" t="s">
        <v>832</v>
      </c>
      <c r="D448" s="266" t="s">
        <v>297</v>
      </c>
      <c r="E448" s="267" t="s">
        <v>2861</v>
      </c>
      <c r="F448" s="268" t="s">
        <v>2862</v>
      </c>
      <c r="G448" s="269" t="s">
        <v>355</v>
      </c>
      <c r="H448" s="270">
        <v>4</v>
      </c>
      <c r="I448" s="30"/>
      <c r="J448" s="271">
        <f>ROUND(I448*H448,2)</f>
        <v>0</v>
      </c>
      <c r="K448" s="268" t="s">
        <v>202</v>
      </c>
      <c r="L448" s="272"/>
      <c r="M448" s="273" t="s">
        <v>5</v>
      </c>
      <c r="N448" s="274" t="s">
        <v>42</v>
      </c>
      <c r="O448" s="142"/>
      <c r="P448" s="235">
        <f>O448*H448</f>
        <v>0</v>
      </c>
      <c r="Q448" s="235">
        <v>0.0025</v>
      </c>
      <c r="R448" s="235">
        <f>Q448*H448</f>
        <v>0.01</v>
      </c>
      <c r="S448" s="235">
        <v>0</v>
      </c>
      <c r="T448" s="236">
        <f>S448*H448</f>
        <v>0</v>
      </c>
      <c r="AR448" s="128" t="s">
        <v>305</v>
      </c>
      <c r="AT448" s="128" t="s">
        <v>297</v>
      </c>
      <c r="AU448" s="128" t="s">
        <v>80</v>
      </c>
      <c r="AY448" s="128" t="s">
        <v>196</v>
      </c>
      <c r="BE448" s="237">
        <f>IF(N448="základní",J448,0)</f>
        <v>0</v>
      </c>
      <c r="BF448" s="237">
        <f>IF(N448="snížená",J448,0)</f>
        <v>0</v>
      </c>
      <c r="BG448" s="237">
        <f>IF(N448="zákl. přenesená",J448,0)</f>
        <v>0</v>
      </c>
      <c r="BH448" s="237">
        <f>IF(N448="sníž. přenesená",J448,0)</f>
        <v>0</v>
      </c>
      <c r="BI448" s="237">
        <f>IF(N448="nulová",J448,0)</f>
        <v>0</v>
      </c>
      <c r="BJ448" s="128" t="s">
        <v>78</v>
      </c>
      <c r="BK448" s="237">
        <f>ROUND(I448*H448,2)</f>
        <v>0</v>
      </c>
      <c r="BL448" s="128" t="s">
        <v>263</v>
      </c>
      <c r="BM448" s="128" t="s">
        <v>2863</v>
      </c>
    </row>
    <row r="449" spans="2:65" s="140" customFormat="1" ht="38.25" customHeight="1">
      <c r="B449" s="141"/>
      <c r="C449" s="227" t="s">
        <v>564</v>
      </c>
      <c r="D449" s="227" t="s">
        <v>198</v>
      </c>
      <c r="E449" s="228" t="s">
        <v>2864</v>
      </c>
      <c r="F449" s="229" t="s">
        <v>2865</v>
      </c>
      <c r="G449" s="230" t="s">
        <v>355</v>
      </c>
      <c r="H449" s="231">
        <v>2</v>
      </c>
      <c r="I449" s="26"/>
      <c r="J449" s="232">
        <f>ROUND(I449*H449,2)</f>
        <v>0</v>
      </c>
      <c r="K449" s="229" t="s">
        <v>202</v>
      </c>
      <c r="L449" s="141"/>
      <c r="M449" s="233" t="s">
        <v>5</v>
      </c>
      <c r="N449" s="234" t="s">
        <v>42</v>
      </c>
      <c r="O449" s="142"/>
      <c r="P449" s="235">
        <f>O449*H449</f>
        <v>0</v>
      </c>
      <c r="Q449" s="235">
        <v>8E-05</v>
      </c>
      <c r="R449" s="235">
        <f>Q449*H449</f>
        <v>0.00016</v>
      </c>
      <c r="S449" s="235">
        <v>0</v>
      </c>
      <c r="T449" s="236">
        <f>S449*H449</f>
        <v>0</v>
      </c>
      <c r="AR449" s="128" t="s">
        <v>203</v>
      </c>
      <c r="AT449" s="128" t="s">
        <v>198</v>
      </c>
      <c r="AU449" s="128" t="s">
        <v>80</v>
      </c>
      <c r="AY449" s="128" t="s">
        <v>196</v>
      </c>
      <c r="BE449" s="237">
        <f>IF(N449="základní",J449,0)</f>
        <v>0</v>
      </c>
      <c r="BF449" s="237">
        <f>IF(N449="snížená",J449,0)</f>
        <v>0</v>
      </c>
      <c r="BG449" s="237">
        <f>IF(N449="zákl. přenesená",J449,0)</f>
        <v>0</v>
      </c>
      <c r="BH449" s="237">
        <f>IF(N449="sníž. přenesená",J449,0)</f>
        <v>0</v>
      </c>
      <c r="BI449" s="237">
        <f>IF(N449="nulová",J449,0)</f>
        <v>0</v>
      </c>
      <c r="BJ449" s="128" t="s">
        <v>78</v>
      </c>
      <c r="BK449" s="237">
        <f>ROUND(I449*H449,2)</f>
        <v>0</v>
      </c>
      <c r="BL449" s="128" t="s">
        <v>203</v>
      </c>
      <c r="BM449" s="128" t="s">
        <v>849</v>
      </c>
    </row>
    <row r="450" spans="2:47" s="140" customFormat="1" ht="108">
      <c r="B450" s="141"/>
      <c r="D450" s="238" t="s">
        <v>204</v>
      </c>
      <c r="F450" s="239" t="s">
        <v>2860</v>
      </c>
      <c r="I450" s="22"/>
      <c r="L450" s="141"/>
      <c r="M450" s="240"/>
      <c r="N450" s="142"/>
      <c r="O450" s="142"/>
      <c r="P450" s="142"/>
      <c r="Q450" s="142"/>
      <c r="R450" s="142"/>
      <c r="S450" s="142"/>
      <c r="T450" s="241"/>
      <c r="AT450" s="128" t="s">
        <v>204</v>
      </c>
      <c r="AU450" s="128" t="s">
        <v>80</v>
      </c>
    </row>
    <row r="451" spans="2:65" s="140" customFormat="1" ht="38.25" customHeight="1">
      <c r="B451" s="141"/>
      <c r="C451" s="227" t="s">
        <v>842</v>
      </c>
      <c r="D451" s="227" t="s">
        <v>198</v>
      </c>
      <c r="E451" s="228" t="s">
        <v>1297</v>
      </c>
      <c r="F451" s="229" t="s">
        <v>1298</v>
      </c>
      <c r="G451" s="230" t="s">
        <v>330</v>
      </c>
      <c r="H451" s="231">
        <v>175.381</v>
      </c>
      <c r="I451" s="26"/>
      <c r="J451" s="232">
        <f>ROUND(I451*H451,2)</f>
        <v>0</v>
      </c>
      <c r="K451" s="229" t="s">
        <v>202</v>
      </c>
      <c r="L451" s="141"/>
      <c r="M451" s="233" t="s">
        <v>5</v>
      </c>
      <c r="N451" s="234" t="s">
        <v>42</v>
      </c>
      <c r="O451" s="142"/>
      <c r="P451" s="235">
        <f>O451*H451</f>
        <v>0</v>
      </c>
      <c r="Q451" s="235">
        <v>0.02343</v>
      </c>
      <c r="R451" s="235">
        <f>Q451*H451</f>
        <v>4.10917683</v>
      </c>
      <c r="S451" s="235">
        <v>0</v>
      </c>
      <c r="T451" s="236">
        <f>S451*H451</f>
        <v>0</v>
      </c>
      <c r="AR451" s="128" t="s">
        <v>203</v>
      </c>
      <c r="AT451" s="128" t="s">
        <v>198</v>
      </c>
      <c r="AU451" s="128" t="s">
        <v>80</v>
      </c>
      <c r="AY451" s="128" t="s">
        <v>196</v>
      </c>
      <c r="BE451" s="237">
        <f>IF(N451="základní",J451,0)</f>
        <v>0</v>
      </c>
      <c r="BF451" s="237">
        <f>IF(N451="snížená",J451,0)</f>
        <v>0</v>
      </c>
      <c r="BG451" s="237">
        <f>IF(N451="zákl. přenesená",J451,0)</f>
        <v>0</v>
      </c>
      <c r="BH451" s="237">
        <f>IF(N451="sníž. přenesená",J451,0)</f>
        <v>0</v>
      </c>
      <c r="BI451" s="237">
        <f>IF(N451="nulová",J451,0)</f>
        <v>0</v>
      </c>
      <c r="BJ451" s="128" t="s">
        <v>78</v>
      </c>
      <c r="BK451" s="237">
        <f>ROUND(I451*H451,2)</f>
        <v>0</v>
      </c>
      <c r="BL451" s="128" t="s">
        <v>203</v>
      </c>
      <c r="BM451" s="128" t="s">
        <v>854</v>
      </c>
    </row>
    <row r="452" spans="2:47" s="140" customFormat="1" ht="202.5">
      <c r="B452" s="141"/>
      <c r="D452" s="238" t="s">
        <v>204</v>
      </c>
      <c r="F452" s="239" t="s">
        <v>1300</v>
      </c>
      <c r="I452" s="22"/>
      <c r="L452" s="141"/>
      <c r="M452" s="240"/>
      <c r="N452" s="142"/>
      <c r="O452" s="142"/>
      <c r="P452" s="142"/>
      <c r="Q452" s="142"/>
      <c r="R452" s="142"/>
      <c r="S452" s="142"/>
      <c r="T452" s="241"/>
      <c r="AT452" s="128" t="s">
        <v>204</v>
      </c>
      <c r="AU452" s="128" t="s">
        <v>80</v>
      </c>
    </row>
    <row r="453" spans="2:65" s="140" customFormat="1" ht="38.25" customHeight="1">
      <c r="B453" s="141"/>
      <c r="C453" s="227" t="s">
        <v>567</v>
      </c>
      <c r="D453" s="227" t="s">
        <v>198</v>
      </c>
      <c r="E453" s="228" t="s">
        <v>1301</v>
      </c>
      <c r="F453" s="229" t="s">
        <v>1302</v>
      </c>
      <c r="G453" s="230" t="s">
        <v>330</v>
      </c>
      <c r="H453" s="231">
        <v>354.131</v>
      </c>
      <c r="I453" s="26"/>
      <c r="J453" s="232">
        <f>ROUND(I453*H453,2)</f>
        <v>0</v>
      </c>
      <c r="K453" s="229" t="s">
        <v>202</v>
      </c>
      <c r="L453" s="141"/>
      <c r="M453" s="233" t="s">
        <v>5</v>
      </c>
      <c r="N453" s="234" t="s">
        <v>42</v>
      </c>
      <c r="O453" s="142"/>
      <c r="P453" s="235">
        <f>O453*H453</f>
        <v>0</v>
      </c>
      <c r="Q453" s="235">
        <v>0.02649</v>
      </c>
      <c r="R453" s="235">
        <f>Q453*H453</f>
        <v>9.380930189999999</v>
      </c>
      <c r="S453" s="235">
        <v>0</v>
      </c>
      <c r="T453" s="236">
        <f>S453*H453</f>
        <v>0</v>
      </c>
      <c r="AR453" s="128" t="s">
        <v>203</v>
      </c>
      <c r="AT453" s="128" t="s">
        <v>198</v>
      </c>
      <c r="AU453" s="128" t="s">
        <v>80</v>
      </c>
      <c r="AY453" s="128" t="s">
        <v>196</v>
      </c>
      <c r="BE453" s="237">
        <f>IF(N453="základní",J453,0)</f>
        <v>0</v>
      </c>
      <c r="BF453" s="237">
        <f>IF(N453="snížená",J453,0)</f>
        <v>0</v>
      </c>
      <c r="BG453" s="237">
        <f>IF(N453="zákl. přenesená",J453,0)</f>
        <v>0</v>
      </c>
      <c r="BH453" s="237">
        <f>IF(N453="sníž. přenesená",J453,0)</f>
        <v>0</v>
      </c>
      <c r="BI453" s="237">
        <f>IF(N453="nulová",J453,0)</f>
        <v>0</v>
      </c>
      <c r="BJ453" s="128" t="s">
        <v>78</v>
      </c>
      <c r="BK453" s="237">
        <f>ROUND(I453*H453,2)</f>
        <v>0</v>
      </c>
      <c r="BL453" s="128" t="s">
        <v>203</v>
      </c>
      <c r="BM453" s="128" t="s">
        <v>861</v>
      </c>
    </row>
    <row r="454" spans="2:47" s="140" customFormat="1" ht="202.5">
      <c r="B454" s="141"/>
      <c r="D454" s="238" t="s">
        <v>204</v>
      </c>
      <c r="F454" s="239" t="s">
        <v>1300</v>
      </c>
      <c r="I454" s="22"/>
      <c r="L454" s="141"/>
      <c r="M454" s="240"/>
      <c r="N454" s="142"/>
      <c r="O454" s="142"/>
      <c r="P454" s="142"/>
      <c r="Q454" s="142"/>
      <c r="R454" s="142"/>
      <c r="S454" s="142"/>
      <c r="T454" s="241"/>
      <c r="AT454" s="128" t="s">
        <v>204</v>
      </c>
      <c r="AU454" s="128" t="s">
        <v>80</v>
      </c>
    </row>
    <row r="455" spans="2:65" s="140" customFormat="1" ht="38.25" customHeight="1">
      <c r="B455" s="141"/>
      <c r="C455" s="227" t="s">
        <v>851</v>
      </c>
      <c r="D455" s="227" t="s">
        <v>198</v>
      </c>
      <c r="E455" s="228" t="s">
        <v>2866</v>
      </c>
      <c r="F455" s="229" t="s">
        <v>2867</v>
      </c>
      <c r="G455" s="230" t="s">
        <v>330</v>
      </c>
      <c r="H455" s="231">
        <v>134.508</v>
      </c>
      <c r="I455" s="26"/>
      <c r="J455" s="232">
        <f>ROUND(I455*H455,2)</f>
        <v>0</v>
      </c>
      <c r="K455" s="229" t="s">
        <v>202</v>
      </c>
      <c r="L455" s="141"/>
      <c r="M455" s="233" t="s">
        <v>5</v>
      </c>
      <c r="N455" s="234" t="s">
        <v>42</v>
      </c>
      <c r="O455" s="142"/>
      <c r="P455" s="235">
        <f>O455*H455</f>
        <v>0</v>
      </c>
      <c r="Q455" s="235">
        <v>0.01796</v>
      </c>
      <c r="R455" s="235">
        <f>Q455*H455</f>
        <v>2.4157636800000004</v>
      </c>
      <c r="S455" s="235">
        <v>0</v>
      </c>
      <c r="T455" s="236">
        <f>S455*H455</f>
        <v>0</v>
      </c>
      <c r="AR455" s="128" t="s">
        <v>203</v>
      </c>
      <c r="AT455" s="128" t="s">
        <v>198</v>
      </c>
      <c r="AU455" s="128" t="s">
        <v>80</v>
      </c>
      <c r="AY455" s="128" t="s">
        <v>196</v>
      </c>
      <c r="BE455" s="237">
        <f>IF(N455="základní",J455,0)</f>
        <v>0</v>
      </c>
      <c r="BF455" s="237">
        <f>IF(N455="snížená",J455,0)</f>
        <v>0</v>
      </c>
      <c r="BG455" s="237">
        <f>IF(N455="zákl. přenesená",J455,0)</f>
        <v>0</v>
      </c>
      <c r="BH455" s="237">
        <f>IF(N455="sníž. přenesená",J455,0)</f>
        <v>0</v>
      </c>
      <c r="BI455" s="237">
        <f>IF(N455="nulová",J455,0)</f>
        <v>0</v>
      </c>
      <c r="BJ455" s="128" t="s">
        <v>78</v>
      </c>
      <c r="BK455" s="237">
        <f>ROUND(I455*H455,2)</f>
        <v>0</v>
      </c>
      <c r="BL455" s="128" t="s">
        <v>203</v>
      </c>
      <c r="BM455" s="128" t="s">
        <v>885</v>
      </c>
    </row>
    <row r="456" spans="2:47" s="140" customFormat="1" ht="229.5">
      <c r="B456" s="141"/>
      <c r="D456" s="238" t="s">
        <v>204</v>
      </c>
      <c r="F456" s="239" t="s">
        <v>2868</v>
      </c>
      <c r="I456" s="22"/>
      <c r="L456" s="141"/>
      <c r="M456" s="240"/>
      <c r="N456" s="142"/>
      <c r="O456" s="142"/>
      <c r="P456" s="142"/>
      <c r="Q456" s="142"/>
      <c r="R456" s="142"/>
      <c r="S456" s="142"/>
      <c r="T456" s="241"/>
      <c r="AT456" s="128" t="s">
        <v>204</v>
      </c>
      <c r="AU456" s="128" t="s">
        <v>80</v>
      </c>
    </row>
    <row r="457" spans="2:65" s="140" customFormat="1" ht="16.5" customHeight="1">
      <c r="B457" s="141"/>
      <c r="C457" s="227" t="s">
        <v>571</v>
      </c>
      <c r="D457" s="227" t="s">
        <v>198</v>
      </c>
      <c r="E457" s="228" t="s">
        <v>2869</v>
      </c>
      <c r="F457" s="229" t="s">
        <v>2870</v>
      </c>
      <c r="G457" s="230" t="s">
        <v>330</v>
      </c>
      <c r="H457" s="231">
        <v>21.408</v>
      </c>
      <c r="I457" s="26"/>
      <c r="J457" s="232">
        <f>ROUND(I457*H457,2)</f>
        <v>0</v>
      </c>
      <c r="K457" s="229" t="s">
        <v>5</v>
      </c>
      <c r="L457" s="141"/>
      <c r="M457" s="233" t="s">
        <v>5</v>
      </c>
      <c r="N457" s="234" t="s">
        <v>42</v>
      </c>
      <c r="O457" s="142"/>
      <c r="P457" s="235">
        <f>O457*H457</f>
        <v>0</v>
      </c>
      <c r="Q457" s="235">
        <v>0</v>
      </c>
      <c r="R457" s="235">
        <f>Q457*H457</f>
        <v>0</v>
      </c>
      <c r="S457" s="235">
        <v>0</v>
      </c>
      <c r="T457" s="236">
        <f>S457*H457</f>
        <v>0</v>
      </c>
      <c r="AR457" s="128" t="s">
        <v>203</v>
      </c>
      <c r="AT457" s="128" t="s">
        <v>198</v>
      </c>
      <c r="AU457" s="128" t="s">
        <v>80</v>
      </c>
      <c r="AY457" s="128" t="s">
        <v>196</v>
      </c>
      <c r="BE457" s="237">
        <f>IF(N457="základní",J457,0)</f>
        <v>0</v>
      </c>
      <c r="BF457" s="237">
        <f>IF(N457="snížená",J457,0)</f>
        <v>0</v>
      </c>
      <c r="BG457" s="237">
        <f>IF(N457="zákl. přenesená",J457,0)</f>
        <v>0</v>
      </c>
      <c r="BH457" s="237">
        <f>IF(N457="sníž. přenesená",J457,0)</f>
        <v>0</v>
      </c>
      <c r="BI457" s="237">
        <f>IF(N457="nulová",J457,0)</f>
        <v>0</v>
      </c>
      <c r="BJ457" s="128" t="s">
        <v>78</v>
      </c>
      <c r="BK457" s="237">
        <f>ROUND(I457*H457,2)</f>
        <v>0</v>
      </c>
      <c r="BL457" s="128" t="s">
        <v>203</v>
      </c>
      <c r="BM457" s="128" t="s">
        <v>2871</v>
      </c>
    </row>
    <row r="458" spans="2:65" s="140" customFormat="1" ht="25.5" customHeight="1">
      <c r="B458" s="141"/>
      <c r="C458" s="227" t="s">
        <v>863</v>
      </c>
      <c r="D458" s="227" t="s">
        <v>198</v>
      </c>
      <c r="E458" s="228" t="s">
        <v>2872</v>
      </c>
      <c r="F458" s="229" t="s">
        <v>2873</v>
      </c>
      <c r="G458" s="230" t="s">
        <v>304</v>
      </c>
      <c r="H458" s="231">
        <v>156.56</v>
      </c>
      <c r="I458" s="26"/>
      <c r="J458" s="232">
        <f>ROUND(I458*H458,2)</f>
        <v>0</v>
      </c>
      <c r="K458" s="229" t="s">
        <v>202</v>
      </c>
      <c r="L458" s="141"/>
      <c r="M458" s="233" t="s">
        <v>5</v>
      </c>
      <c r="N458" s="234" t="s">
        <v>42</v>
      </c>
      <c r="O458" s="142"/>
      <c r="P458" s="235">
        <f>O458*H458</f>
        <v>0</v>
      </c>
      <c r="Q458" s="235">
        <v>0.00488</v>
      </c>
      <c r="R458" s="235">
        <f>Q458*H458</f>
        <v>0.7640127999999999</v>
      </c>
      <c r="S458" s="235">
        <v>0</v>
      </c>
      <c r="T458" s="236">
        <f>S458*H458</f>
        <v>0</v>
      </c>
      <c r="AR458" s="128" t="s">
        <v>203</v>
      </c>
      <c r="AT458" s="128" t="s">
        <v>198</v>
      </c>
      <c r="AU458" s="128" t="s">
        <v>80</v>
      </c>
      <c r="AY458" s="128" t="s">
        <v>196</v>
      </c>
      <c r="BE458" s="237">
        <f>IF(N458="základní",J458,0)</f>
        <v>0</v>
      </c>
      <c r="BF458" s="237">
        <f>IF(N458="snížená",J458,0)</f>
        <v>0</v>
      </c>
      <c r="BG458" s="237">
        <f>IF(N458="zákl. přenesená",J458,0)</f>
        <v>0</v>
      </c>
      <c r="BH458" s="237">
        <f>IF(N458="sníž. přenesená",J458,0)</f>
        <v>0</v>
      </c>
      <c r="BI458" s="237">
        <f>IF(N458="nulová",J458,0)</f>
        <v>0</v>
      </c>
      <c r="BJ458" s="128" t="s">
        <v>78</v>
      </c>
      <c r="BK458" s="237">
        <f>ROUND(I458*H458,2)</f>
        <v>0</v>
      </c>
      <c r="BL458" s="128" t="s">
        <v>203</v>
      </c>
      <c r="BM458" s="128" t="s">
        <v>893</v>
      </c>
    </row>
    <row r="459" spans="2:47" s="140" customFormat="1" ht="283.5">
      <c r="B459" s="141"/>
      <c r="D459" s="238" t="s">
        <v>204</v>
      </c>
      <c r="F459" s="239" t="s">
        <v>1283</v>
      </c>
      <c r="I459" s="22"/>
      <c r="L459" s="141"/>
      <c r="M459" s="240"/>
      <c r="N459" s="142"/>
      <c r="O459" s="142"/>
      <c r="P459" s="142"/>
      <c r="Q459" s="142"/>
      <c r="R459" s="142"/>
      <c r="S459" s="142"/>
      <c r="T459" s="241"/>
      <c r="AT459" s="128" t="s">
        <v>204</v>
      </c>
      <c r="AU459" s="128" t="s">
        <v>80</v>
      </c>
    </row>
    <row r="460" spans="2:65" s="140" customFormat="1" ht="16.5" customHeight="1">
      <c r="B460" s="141"/>
      <c r="C460" s="266" t="s">
        <v>581</v>
      </c>
      <c r="D460" s="266" t="s">
        <v>297</v>
      </c>
      <c r="E460" s="267" t="s">
        <v>2874</v>
      </c>
      <c r="F460" s="268" t="s">
        <v>2875</v>
      </c>
      <c r="G460" s="269" t="s">
        <v>355</v>
      </c>
      <c r="H460" s="270">
        <v>2</v>
      </c>
      <c r="I460" s="30"/>
      <c r="J460" s="271">
        <f>ROUND(I460*H460,2)</f>
        <v>0</v>
      </c>
      <c r="K460" s="268" t="s">
        <v>202</v>
      </c>
      <c r="L460" s="272"/>
      <c r="M460" s="273" t="s">
        <v>5</v>
      </c>
      <c r="N460" s="274" t="s">
        <v>42</v>
      </c>
      <c r="O460" s="142"/>
      <c r="P460" s="235">
        <f>O460*H460</f>
        <v>0</v>
      </c>
      <c r="Q460" s="235">
        <v>0.00055</v>
      </c>
      <c r="R460" s="235">
        <f>Q460*H460</f>
        <v>0.0011</v>
      </c>
      <c r="S460" s="235">
        <v>0</v>
      </c>
      <c r="T460" s="236">
        <f>S460*H460</f>
        <v>0</v>
      </c>
      <c r="AR460" s="128" t="s">
        <v>230</v>
      </c>
      <c r="AT460" s="128" t="s">
        <v>297</v>
      </c>
      <c r="AU460" s="128" t="s">
        <v>80</v>
      </c>
      <c r="AY460" s="128" t="s">
        <v>196</v>
      </c>
      <c r="BE460" s="237">
        <f>IF(N460="základní",J460,0)</f>
        <v>0</v>
      </c>
      <c r="BF460" s="237">
        <f>IF(N460="snížená",J460,0)</f>
        <v>0</v>
      </c>
      <c r="BG460" s="237">
        <f>IF(N460="zákl. přenesená",J460,0)</f>
        <v>0</v>
      </c>
      <c r="BH460" s="237">
        <f>IF(N460="sníž. přenesená",J460,0)</f>
        <v>0</v>
      </c>
      <c r="BI460" s="237">
        <f>IF(N460="nulová",J460,0)</f>
        <v>0</v>
      </c>
      <c r="BJ460" s="128" t="s">
        <v>78</v>
      </c>
      <c r="BK460" s="237">
        <f>ROUND(I460*H460,2)</f>
        <v>0</v>
      </c>
      <c r="BL460" s="128" t="s">
        <v>203</v>
      </c>
      <c r="BM460" s="128" t="s">
        <v>899</v>
      </c>
    </row>
    <row r="461" spans="2:65" s="140" customFormat="1" ht="51" customHeight="1">
      <c r="B461" s="141"/>
      <c r="C461" s="227" t="s">
        <v>870</v>
      </c>
      <c r="D461" s="227" t="s">
        <v>198</v>
      </c>
      <c r="E461" s="228" t="s">
        <v>1308</v>
      </c>
      <c r="F461" s="229" t="s">
        <v>1309</v>
      </c>
      <c r="G461" s="230" t="s">
        <v>285</v>
      </c>
      <c r="H461" s="231">
        <v>38.103</v>
      </c>
      <c r="I461" s="26"/>
      <c r="J461" s="232">
        <f>ROUND(I461*H461,2)</f>
        <v>0</v>
      </c>
      <c r="K461" s="229" t="s">
        <v>202</v>
      </c>
      <c r="L461" s="141"/>
      <c r="M461" s="233" t="s">
        <v>5</v>
      </c>
      <c r="N461" s="234" t="s">
        <v>42</v>
      </c>
      <c r="O461" s="142"/>
      <c r="P461" s="235">
        <f>O461*H461</f>
        <v>0</v>
      </c>
      <c r="Q461" s="235">
        <v>0</v>
      </c>
      <c r="R461" s="235">
        <f>Q461*H461</f>
        <v>0</v>
      </c>
      <c r="S461" s="235">
        <v>0</v>
      </c>
      <c r="T461" s="236">
        <f>S461*H461</f>
        <v>0</v>
      </c>
      <c r="AR461" s="128" t="s">
        <v>203</v>
      </c>
      <c r="AT461" s="128" t="s">
        <v>198</v>
      </c>
      <c r="AU461" s="128" t="s">
        <v>80</v>
      </c>
      <c r="AY461" s="128" t="s">
        <v>196</v>
      </c>
      <c r="BE461" s="237">
        <f>IF(N461="základní",J461,0)</f>
        <v>0</v>
      </c>
      <c r="BF461" s="237">
        <f>IF(N461="snížená",J461,0)</f>
        <v>0</v>
      </c>
      <c r="BG461" s="237">
        <f>IF(N461="zákl. přenesená",J461,0)</f>
        <v>0</v>
      </c>
      <c r="BH461" s="237">
        <f>IF(N461="sníž. přenesená",J461,0)</f>
        <v>0</v>
      </c>
      <c r="BI461" s="237">
        <f>IF(N461="nulová",J461,0)</f>
        <v>0</v>
      </c>
      <c r="BJ461" s="128" t="s">
        <v>78</v>
      </c>
      <c r="BK461" s="237">
        <f>ROUND(I461*H461,2)</f>
        <v>0</v>
      </c>
      <c r="BL461" s="128" t="s">
        <v>203</v>
      </c>
      <c r="BM461" s="128" t="s">
        <v>903</v>
      </c>
    </row>
    <row r="462" spans="2:47" s="140" customFormat="1" ht="148.5">
      <c r="B462" s="141"/>
      <c r="D462" s="238" t="s">
        <v>204</v>
      </c>
      <c r="F462" s="239" t="s">
        <v>1311</v>
      </c>
      <c r="I462" s="22"/>
      <c r="L462" s="141"/>
      <c r="M462" s="240"/>
      <c r="N462" s="142"/>
      <c r="O462" s="142"/>
      <c r="P462" s="142"/>
      <c r="Q462" s="142"/>
      <c r="R462" s="142"/>
      <c r="S462" s="142"/>
      <c r="T462" s="241"/>
      <c r="AT462" s="128" t="s">
        <v>204</v>
      </c>
      <c r="AU462" s="128" t="s">
        <v>80</v>
      </c>
    </row>
    <row r="463" spans="2:63" s="215" customFormat="1" ht="29.85" customHeight="1">
      <c r="B463" s="214"/>
      <c r="D463" s="216" t="s">
        <v>70</v>
      </c>
      <c r="E463" s="225" t="s">
        <v>1312</v>
      </c>
      <c r="F463" s="225" t="s">
        <v>1313</v>
      </c>
      <c r="I463" s="25"/>
      <c r="J463" s="226">
        <f>BK463</f>
        <v>0</v>
      </c>
      <c r="L463" s="214"/>
      <c r="M463" s="219"/>
      <c r="N463" s="220"/>
      <c r="O463" s="220"/>
      <c r="P463" s="221">
        <f>SUM(P464:P489)</f>
        <v>0</v>
      </c>
      <c r="Q463" s="220"/>
      <c r="R463" s="221">
        <f>SUM(R464:R489)</f>
        <v>8.23037688</v>
      </c>
      <c r="S463" s="220"/>
      <c r="T463" s="222">
        <f>SUM(T464:T489)</f>
        <v>7.190425</v>
      </c>
      <c r="AR463" s="216" t="s">
        <v>80</v>
      </c>
      <c r="AT463" s="223" t="s">
        <v>70</v>
      </c>
      <c r="AU463" s="223" t="s">
        <v>78</v>
      </c>
      <c r="AY463" s="216" t="s">
        <v>196</v>
      </c>
      <c r="BK463" s="224">
        <f>SUM(BK464:BK489)</f>
        <v>0</v>
      </c>
    </row>
    <row r="464" spans="2:65" s="140" customFormat="1" ht="16.5" customHeight="1">
      <c r="B464" s="141"/>
      <c r="C464" s="227" t="s">
        <v>584</v>
      </c>
      <c r="D464" s="227" t="s">
        <v>198</v>
      </c>
      <c r="E464" s="228" t="s">
        <v>1315</v>
      </c>
      <c r="F464" s="229" t="s">
        <v>1316</v>
      </c>
      <c r="G464" s="230" t="s">
        <v>330</v>
      </c>
      <c r="H464" s="231">
        <v>913.5</v>
      </c>
      <c r="I464" s="26"/>
      <c r="J464" s="232">
        <f aca="true" t="shared" si="0" ref="J464:J480">ROUND(I464*H464,2)</f>
        <v>0</v>
      </c>
      <c r="K464" s="229" t="s">
        <v>202</v>
      </c>
      <c r="L464" s="141"/>
      <c r="M464" s="233" t="s">
        <v>5</v>
      </c>
      <c r="N464" s="234" t="s">
        <v>42</v>
      </c>
      <c r="O464" s="142"/>
      <c r="P464" s="235">
        <f aca="true" t="shared" si="1" ref="P464:P480">O464*H464</f>
        <v>0</v>
      </c>
      <c r="Q464" s="235">
        <v>0</v>
      </c>
      <c r="R464" s="235">
        <f aca="true" t="shared" si="2" ref="R464:R480">Q464*H464</f>
        <v>0</v>
      </c>
      <c r="S464" s="235">
        <v>0.00594</v>
      </c>
      <c r="T464" s="236">
        <f aca="true" t="shared" si="3" ref="T464:T480">S464*H464</f>
        <v>5.42619</v>
      </c>
      <c r="AR464" s="128" t="s">
        <v>263</v>
      </c>
      <c r="AT464" s="128" t="s">
        <v>198</v>
      </c>
      <c r="AU464" s="128" t="s">
        <v>80</v>
      </c>
      <c r="AY464" s="128" t="s">
        <v>196</v>
      </c>
      <c r="BE464" s="237">
        <f aca="true" t="shared" si="4" ref="BE464:BE480">IF(N464="základní",J464,0)</f>
        <v>0</v>
      </c>
      <c r="BF464" s="237">
        <f aca="true" t="shared" si="5" ref="BF464:BF480">IF(N464="snížená",J464,0)</f>
        <v>0</v>
      </c>
      <c r="BG464" s="237">
        <f aca="true" t="shared" si="6" ref="BG464:BG480">IF(N464="zákl. přenesená",J464,0)</f>
        <v>0</v>
      </c>
      <c r="BH464" s="237">
        <f aca="true" t="shared" si="7" ref="BH464:BH480">IF(N464="sníž. přenesená",J464,0)</f>
        <v>0</v>
      </c>
      <c r="BI464" s="237">
        <f aca="true" t="shared" si="8" ref="BI464:BI480">IF(N464="nulová",J464,0)</f>
        <v>0</v>
      </c>
      <c r="BJ464" s="128" t="s">
        <v>78</v>
      </c>
      <c r="BK464" s="237">
        <f aca="true" t="shared" si="9" ref="BK464:BK480">ROUND(I464*H464,2)</f>
        <v>0</v>
      </c>
      <c r="BL464" s="128" t="s">
        <v>263</v>
      </c>
      <c r="BM464" s="128" t="s">
        <v>907</v>
      </c>
    </row>
    <row r="465" spans="2:65" s="140" customFormat="1" ht="16.5" customHeight="1">
      <c r="B465" s="141"/>
      <c r="C465" s="227" t="s">
        <v>878</v>
      </c>
      <c r="D465" s="227" t="s">
        <v>198</v>
      </c>
      <c r="E465" s="228" t="s">
        <v>1337</v>
      </c>
      <c r="F465" s="229" t="s">
        <v>1338</v>
      </c>
      <c r="G465" s="230" t="s">
        <v>355</v>
      </c>
      <c r="H465" s="231">
        <v>1025</v>
      </c>
      <c r="I465" s="26"/>
      <c r="J465" s="232">
        <f t="shared" si="0"/>
        <v>0</v>
      </c>
      <c r="K465" s="229" t="s">
        <v>5</v>
      </c>
      <c r="L465" s="141"/>
      <c r="M465" s="233" t="s">
        <v>5</v>
      </c>
      <c r="N465" s="234" t="s">
        <v>42</v>
      </c>
      <c r="O465" s="142"/>
      <c r="P465" s="235">
        <f t="shared" si="1"/>
        <v>0</v>
      </c>
      <c r="Q465" s="235">
        <v>0</v>
      </c>
      <c r="R465" s="235">
        <f t="shared" si="2"/>
        <v>0</v>
      </c>
      <c r="S465" s="235">
        <v>0</v>
      </c>
      <c r="T465" s="236">
        <f t="shared" si="3"/>
        <v>0</v>
      </c>
      <c r="AR465" s="128" t="s">
        <v>263</v>
      </c>
      <c r="AT465" s="128" t="s">
        <v>198</v>
      </c>
      <c r="AU465" s="128" t="s">
        <v>80</v>
      </c>
      <c r="AY465" s="128" t="s">
        <v>196</v>
      </c>
      <c r="BE465" s="237">
        <f t="shared" si="4"/>
        <v>0</v>
      </c>
      <c r="BF465" s="237">
        <f t="shared" si="5"/>
        <v>0</v>
      </c>
      <c r="BG465" s="237">
        <f t="shared" si="6"/>
        <v>0</v>
      </c>
      <c r="BH465" s="237">
        <f t="shared" si="7"/>
        <v>0</v>
      </c>
      <c r="BI465" s="237">
        <f t="shared" si="8"/>
        <v>0</v>
      </c>
      <c r="BJ465" s="128" t="s">
        <v>78</v>
      </c>
      <c r="BK465" s="237">
        <f t="shared" si="9"/>
        <v>0</v>
      </c>
      <c r="BL465" s="128" t="s">
        <v>263</v>
      </c>
      <c r="BM465" s="128" t="s">
        <v>912</v>
      </c>
    </row>
    <row r="466" spans="2:65" s="140" customFormat="1" ht="16.5" customHeight="1">
      <c r="B466" s="141"/>
      <c r="C466" s="227" t="s">
        <v>588</v>
      </c>
      <c r="D466" s="227" t="s">
        <v>198</v>
      </c>
      <c r="E466" s="228" t="s">
        <v>1340</v>
      </c>
      <c r="F466" s="229" t="s">
        <v>1341</v>
      </c>
      <c r="G466" s="230" t="s">
        <v>304</v>
      </c>
      <c r="H466" s="231">
        <v>150</v>
      </c>
      <c r="I466" s="26"/>
      <c r="J466" s="232">
        <f t="shared" si="0"/>
        <v>0</v>
      </c>
      <c r="K466" s="229" t="s">
        <v>202</v>
      </c>
      <c r="L466" s="141"/>
      <c r="M466" s="233" t="s">
        <v>5</v>
      </c>
      <c r="N466" s="234" t="s">
        <v>42</v>
      </c>
      <c r="O466" s="142"/>
      <c r="P466" s="235">
        <f t="shared" si="1"/>
        <v>0</v>
      </c>
      <c r="Q466" s="235">
        <v>0</v>
      </c>
      <c r="R466" s="235">
        <f t="shared" si="2"/>
        <v>0</v>
      </c>
      <c r="S466" s="235">
        <v>0</v>
      </c>
      <c r="T466" s="236">
        <f t="shared" si="3"/>
        <v>0</v>
      </c>
      <c r="AR466" s="128" t="s">
        <v>263</v>
      </c>
      <c r="AT466" s="128" t="s">
        <v>198</v>
      </c>
      <c r="AU466" s="128" t="s">
        <v>80</v>
      </c>
      <c r="AY466" s="128" t="s">
        <v>196</v>
      </c>
      <c r="BE466" s="237">
        <f t="shared" si="4"/>
        <v>0</v>
      </c>
      <c r="BF466" s="237">
        <f t="shared" si="5"/>
        <v>0</v>
      </c>
      <c r="BG466" s="237">
        <f t="shared" si="6"/>
        <v>0</v>
      </c>
      <c r="BH466" s="237">
        <f t="shared" si="7"/>
        <v>0</v>
      </c>
      <c r="BI466" s="237">
        <f t="shared" si="8"/>
        <v>0</v>
      </c>
      <c r="BJ466" s="128" t="s">
        <v>78</v>
      </c>
      <c r="BK466" s="237">
        <f t="shared" si="9"/>
        <v>0</v>
      </c>
      <c r="BL466" s="128" t="s">
        <v>263</v>
      </c>
      <c r="BM466" s="128" t="s">
        <v>917</v>
      </c>
    </row>
    <row r="467" spans="2:65" s="140" customFormat="1" ht="16.5" customHeight="1">
      <c r="B467" s="141"/>
      <c r="C467" s="227" t="s">
        <v>887</v>
      </c>
      <c r="D467" s="227" t="s">
        <v>198</v>
      </c>
      <c r="E467" s="228" t="s">
        <v>1344</v>
      </c>
      <c r="F467" s="229" t="s">
        <v>1345</v>
      </c>
      <c r="G467" s="230" t="s">
        <v>355</v>
      </c>
      <c r="H467" s="231">
        <v>188</v>
      </c>
      <c r="I467" s="26"/>
      <c r="J467" s="232">
        <f t="shared" si="0"/>
        <v>0</v>
      </c>
      <c r="K467" s="229" t="s">
        <v>202</v>
      </c>
      <c r="L467" s="141"/>
      <c r="M467" s="233" t="s">
        <v>5</v>
      </c>
      <c r="N467" s="234" t="s">
        <v>42</v>
      </c>
      <c r="O467" s="142"/>
      <c r="P467" s="235">
        <f t="shared" si="1"/>
        <v>0</v>
      </c>
      <c r="Q467" s="235">
        <v>0</v>
      </c>
      <c r="R467" s="235">
        <f t="shared" si="2"/>
        <v>0</v>
      </c>
      <c r="S467" s="235">
        <v>0</v>
      </c>
      <c r="T467" s="236">
        <f t="shared" si="3"/>
        <v>0</v>
      </c>
      <c r="AR467" s="128" t="s">
        <v>263</v>
      </c>
      <c r="AT467" s="128" t="s">
        <v>198</v>
      </c>
      <c r="AU467" s="128" t="s">
        <v>80</v>
      </c>
      <c r="AY467" s="128" t="s">
        <v>196</v>
      </c>
      <c r="BE467" s="237">
        <f t="shared" si="4"/>
        <v>0</v>
      </c>
      <c r="BF467" s="237">
        <f t="shared" si="5"/>
        <v>0</v>
      </c>
      <c r="BG467" s="237">
        <f t="shared" si="6"/>
        <v>0</v>
      </c>
      <c r="BH467" s="237">
        <f t="shared" si="7"/>
        <v>0</v>
      </c>
      <c r="BI467" s="237">
        <f t="shared" si="8"/>
        <v>0</v>
      </c>
      <c r="BJ467" s="128" t="s">
        <v>78</v>
      </c>
      <c r="BK467" s="237">
        <f t="shared" si="9"/>
        <v>0</v>
      </c>
      <c r="BL467" s="128" t="s">
        <v>263</v>
      </c>
      <c r="BM467" s="128" t="s">
        <v>921</v>
      </c>
    </row>
    <row r="468" spans="2:65" s="140" customFormat="1" ht="16.5" customHeight="1">
      <c r="B468" s="141"/>
      <c r="C468" s="227" t="s">
        <v>591</v>
      </c>
      <c r="D468" s="227" t="s">
        <v>198</v>
      </c>
      <c r="E468" s="228" t="s">
        <v>1347</v>
      </c>
      <c r="F468" s="229" t="s">
        <v>1348</v>
      </c>
      <c r="G468" s="230" t="s">
        <v>304</v>
      </c>
      <c r="H468" s="231">
        <v>175.5</v>
      </c>
      <c r="I468" s="26"/>
      <c r="J468" s="232">
        <f t="shared" si="0"/>
        <v>0</v>
      </c>
      <c r="K468" s="229" t="s">
        <v>202</v>
      </c>
      <c r="L468" s="141"/>
      <c r="M468" s="233" t="s">
        <v>5</v>
      </c>
      <c r="N468" s="234" t="s">
        <v>42</v>
      </c>
      <c r="O468" s="142"/>
      <c r="P468" s="235">
        <f t="shared" si="1"/>
        <v>0</v>
      </c>
      <c r="Q468" s="235">
        <v>0</v>
      </c>
      <c r="R468" s="235">
        <f t="shared" si="2"/>
        <v>0</v>
      </c>
      <c r="S468" s="235">
        <v>0.00605</v>
      </c>
      <c r="T468" s="236">
        <f t="shared" si="3"/>
        <v>1.061775</v>
      </c>
      <c r="AR468" s="128" t="s">
        <v>263</v>
      </c>
      <c r="AT468" s="128" t="s">
        <v>198</v>
      </c>
      <c r="AU468" s="128" t="s">
        <v>80</v>
      </c>
      <c r="AY468" s="128" t="s">
        <v>196</v>
      </c>
      <c r="BE468" s="237">
        <f t="shared" si="4"/>
        <v>0</v>
      </c>
      <c r="BF468" s="237">
        <f t="shared" si="5"/>
        <v>0</v>
      </c>
      <c r="BG468" s="237">
        <f t="shared" si="6"/>
        <v>0</v>
      </c>
      <c r="BH468" s="237">
        <f t="shared" si="7"/>
        <v>0</v>
      </c>
      <c r="BI468" s="237">
        <f t="shared" si="8"/>
        <v>0</v>
      </c>
      <c r="BJ468" s="128" t="s">
        <v>78</v>
      </c>
      <c r="BK468" s="237">
        <f t="shared" si="9"/>
        <v>0</v>
      </c>
      <c r="BL468" s="128" t="s">
        <v>263</v>
      </c>
      <c r="BM468" s="128" t="s">
        <v>925</v>
      </c>
    </row>
    <row r="469" spans="2:65" s="140" customFormat="1" ht="16.5" customHeight="1">
      <c r="B469" s="141"/>
      <c r="C469" s="227" t="s">
        <v>896</v>
      </c>
      <c r="D469" s="227" t="s">
        <v>198</v>
      </c>
      <c r="E469" s="228" t="s">
        <v>2876</v>
      </c>
      <c r="F469" s="229" t="s">
        <v>2877</v>
      </c>
      <c r="G469" s="230" t="s">
        <v>304</v>
      </c>
      <c r="H469" s="231">
        <v>34</v>
      </c>
      <c r="I469" s="26"/>
      <c r="J469" s="232">
        <f t="shared" si="0"/>
        <v>0</v>
      </c>
      <c r="K469" s="229" t="s">
        <v>202</v>
      </c>
      <c r="L469" s="141"/>
      <c r="M469" s="233" t="s">
        <v>5</v>
      </c>
      <c r="N469" s="234" t="s">
        <v>42</v>
      </c>
      <c r="O469" s="142"/>
      <c r="P469" s="235">
        <f t="shared" si="1"/>
        <v>0</v>
      </c>
      <c r="Q469" s="235">
        <v>0</v>
      </c>
      <c r="R469" s="235">
        <f t="shared" si="2"/>
        <v>0</v>
      </c>
      <c r="S469" s="235">
        <v>0.00348</v>
      </c>
      <c r="T469" s="236">
        <f t="shared" si="3"/>
        <v>0.11832</v>
      </c>
      <c r="AR469" s="128" t="s">
        <v>263</v>
      </c>
      <c r="AT469" s="128" t="s">
        <v>198</v>
      </c>
      <c r="AU469" s="128" t="s">
        <v>80</v>
      </c>
      <c r="AY469" s="128" t="s">
        <v>196</v>
      </c>
      <c r="BE469" s="237">
        <f t="shared" si="4"/>
        <v>0</v>
      </c>
      <c r="BF469" s="237">
        <f t="shared" si="5"/>
        <v>0</v>
      </c>
      <c r="BG469" s="237">
        <f t="shared" si="6"/>
        <v>0</v>
      </c>
      <c r="BH469" s="237">
        <f t="shared" si="7"/>
        <v>0</v>
      </c>
      <c r="BI469" s="237">
        <f t="shared" si="8"/>
        <v>0</v>
      </c>
      <c r="BJ469" s="128" t="s">
        <v>78</v>
      </c>
      <c r="BK469" s="237">
        <f t="shared" si="9"/>
        <v>0</v>
      </c>
      <c r="BL469" s="128" t="s">
        <v>263</v>
      </c>
      <c r="BM469" s="128" t="s">
        <v>930</v>
      </c>
    </row>
    <row r="470" spans="2:65" s="140" customFormat="1" ht="16.5" customHeight="1">
      <c r="B470" s="141"/>
      <c r="C470" s="227" t="s">
        <v>595</v>
      </c>
      <c r="D470" s="227" t="s">
        <v>198</v>
      </c>
      <c r="E470" s="228" t="s">
        <v>2878</v>
      </c>
      <c r="F470" s="229" t="s">
        <v>2879</v>
      </c>
      <c r="G470" s="230" t="s">
        <v>304</v>
      </c>
      <c r="H470" s="231">
        <v>58.15</v>
      </c>
      <c r="I470" s="26"/>
      <c r="J470" s="232">
        <f t="shared" si="0"/>
        <v>0</v>
      </c>
      <c r="K470" s="229" t="s">
        <v>202</v>
      </c>
      <c r="L470" s="141"/>
      <c r="M470" s="233" t="s">
        <v>5</v>
      </c>
      <c r="N470" s="234" t="s">
        <v>42</v>
      </c>
      <c r="O470" s="142"/>
      <c r="P470" s="235">
        <f t="shared" si="1"/>
        <v>0</v>
      </c>
      <c r="Q470" s="235">
        <v>0</v>
      </c>
      <c r="R470" s="235">
        <f t="shared" si="2"/>
        <v>0</v>
      </c>
      <c r="S470" s="235">
        <v>0.00187</v>
      </c>
      <c r="T470" s="236">
        <f t="shared" si="3"/>
        <v>0.10874049999999999</v>
      </c>
      <c r="AR470" s="128" t="s">
        <v>263</v>
      </c>
      <c r="AT470" s="128" t="s">
        <v>198</v>
      </c>
      <c r="AU470" s="128" t="s">
        <v>80</v>
      </c>
      <c r="AY470" s="128" t="s">
        <v>196</v>
      </c>
      <c r="BE470" s="237">
        <f t="shared" si="4"/>
        <v>0</v>
      </c>
      <c r="BF470" s="237">
        <f t="shared" si="5"/>
        <v>0</v>
      </c>
      <c r="BG470" s="237">
        <f t="shared" si="6"/>
        <v>0</v>
      </c>
      <c r="BH470" s="237">
        <f t="shared" si="7"/>
        <v>0</v>
      </c>
      <c r="BI470" s="237">
        <f t="shared" si="8"/>
        <v>0</v>
      </c>
      <c r="BJ470" s="128" t="s">
        <v>78</v>
      </c>
      <c r="BK470" s="237">
        <f t="shared" si="9"/>
        <v>0</v>
      </c>
      <c r="BL470" s="128" t="s">
        <v>263</v>
      </c>
      <c r="BM470" s="128" t="s">
        <v>934</v>
      </c>
    </row>
    <row r="471" spans="2:65" s="140" customFormat="1" ht="16.5" customHeight="1">
      <c r="B471" s="141"/>
      <c r="C471" s="227" t="s">
        <v>904</v>
      </c>
      <c r="D471" s="227" t="s">
        <v>198</v>
      </c>
      <c r="E471" s="228" t="s">
        <v>2880</v>
      </c>
      <c r="F471" s="229" t="s">
        <v>2881</v>
      </c>
      <c r="G471" s="230" t="s">
        <v>304</v>
      </c>
      <c r="H471" s="231">
        <v>71.85</v>
      </c>
      <c r="I471" s="26"/>
      <c r="J471" s="232">
        <f t="shared" si="0"/>
        <v>0</v>
      </c>
      <c r="K471" s="229" t="s">
        <v>202</v>
      </c>
      <c r="L471" s="141"/>
      <c r="M471" s="233" t="s">
        <v>5</v>
      </c>
      <c r="N471" s="234" t="s">
        <v>42</v>
      </c>
      <c r="O471" s="142"/>
      <c r="P471" s="235">
        <f t="shared" si="1"/>
        <v>0</v>
      </c>
      <c r="Q471" s="235">
        <v>0</v>
      </c>
      <c r="R471" s="235">
        <f t="shared" si="2"/>
        <v>0</v>
      </c>
      <c r="S471" s="235">
        <v>0.00187</v>
      </c>
      <c r="T471" s="236">
        <f t="shared" si="3"/>
        <v>0.1343595</v>
      </c>
      <c r="AR471" s="128" t="s">
        <v>263</v>
      </c>
      <c r="AT471" s="128" t="s">
        <v>198</v>
      </c>
      <c r="AU471" s="128" t="s">
        <v>80</v>
      </c>
      <c r="AY471" s="128" t="s">
        <v>196</v>
      </c>
      <c r="BE471" s="237">
        <f t="shared" si="4"/>
        <v>0</v>
      </c>
      <c r="BF471" s="237">
        <f t="shared" si="5"/>
        <v>0</v>
      </c>
      <c r="BG471" s="237">
        <f t="shared" si="6"/>
        <v>0</v>
      </c>
      <c r="BH471" s="237">
        <f t="shared" si="7"/>
        <v>0</v>
      </c>
      <c r="BI471" s="237">
        <f t="shared" si="8"/>
        <v>0</v>
      </c>
      <c r="BJ471" s="128" t="s">
        <v>78</v>
      </c>
      <c r="BK471" s="237">
        <f t="shared" si="9"/>
        <v>0</v>
      </c>
      <c r="BL471" s="128" t="s">
        <v>263</v>
      </c>
      <c r="BM471" s="128" t="s">
        <v>2882</v>
      </c>
    </row>
    <row r="472" spans="2:65" s="140" customFormat="1" ht="25.5" customHeight="1">
      <c r="B472" s="141"/>
      <c r="C472" s="227" t="s">
        <v>909</v>
      </c>
      <c r="D472" s="227" t="s">
        <v>198</v>
      </c>
      <c r="E472" s="228" t="s">
        <v>2883</v>
      </c>
      <c r="F472" s="229" t="s">
        <v>2884</v>
      </c>
      <c r="G472" s="230" t="s">
        <v>304</v>
      </c>
      <c r="H472" s="231">
        <v>6.75</v>
      </c>
      <c r="I472" s="26"/>
      <c r="J472" s="232">
        <f t="shared" si="0"/>
        <v>0</v>
      </c>
      <c r="K472" s="229" t="s">
        <v>202</v>
      </c>
      <c r="L472" s="141"/>
      <c r="M472" s="233" t="s">
        <v>5</v>
      </c>
      <c r="N472" s="234" t="s">
        <v>42</v>
      </c>
      <c r="O472" s="142"/>
      <c r="P472" s="235">
        <f t="shared" si="1"/>
        <v>0</v>
      </c>
      <c r="Q472" s="235">
        <v>0.0005</v>
      </c>
      <c r="R472" s="235">
        <f t="shared" si="2"/>
        <v>0.003375</v>
      </c>
      <c r="S472" s="235">
        <v>0</v>
      </c>
      <c r="T472" s="236">
        <f t="shared" si="3"/>
        <v>0</v>
      </c>
      <c r="AR472" s="128" t="s">
        <v>263</v>
      </c>
      <c r="AT472" s="128" t="s">
        <v>198</v>
      </c>
      <c r="AU472" s="128" t="s">
        <v>80</v>
      </c>
      <c r="AY472" s="128" t="s">
        <v>196</v>
      </c>
      <c r="BE472" s="237">
        <f t="shared" si="4"/>
        <v>0</v>
      </c>
      <c r="BF472" s="237">
        <f t="shared" si="5"/>
        <v>0</v>
      </c>
      <c r="BG472" s="237">
        <f t="shared" si="6"/>
        <v>0</v>
      </c>
      <c r="BH472" s="237">
        <f t="shared" si="7"/>
        <v>0</v>
      </c>
      <c r="BI472" s="237">
        <f t="shared" si="8"/>
        <v>0</v>
      </c>
      <c r="BJ472" s="128" t="s">
        <v>78</v>
      </c>
      <c r="BK472" s="237">
        <f t="shared" si="9"/>
        <v>0</v>
      </c>
      <c r="BL472" s="128" t="s">
        <v>263</v>
      </c>
      <c r="BM472" s="128" t="s">
        <v>940</v>
      </c>
    </row>
    <row r="473" spans="2:65" s="140" customFormat="1" ht="25.5" customHeight="1">
      <c r="B473" s="141"/>
      <c r="C473" s="227" t="s">
        <v>913</v>
      </c>
      <c r="D473" s="227" t="s">
        <v>198</v>
      </c>
      <c r="E473" s="228" t="s">
        <v>1361</v>
      </c>
      <c r="F473" s="229" t="s">
        <v>1362</v>
      </c>
      <c r="G473" s="230" t="s">
        <v>304</v>
      </c>
      <c r="H473" s="231">
        <v>1.1</v>
      </c>
      <c r="I473" s="26"/>
      <c r="J473" s="232">
        <f t="shared" si="0"/>
        <v>0</v>
      </c>
      <c r="K473" s="229" t="s">
        <v>202</v>
      </c>
      <c r="L473" s="141"/>
      <c r="M473" s="233" t="s">
        <v>5</v>
      </c>
      <c r="N473" s="234" t="s">
        <v>42</v>
      </c>
      <c r="O473" s="142"/>
      <c r="P473" s="235">
        <f t="shared" si="1"/>
        <v>0</v>
      </c>
      <c r="Q473" s="235">
        <v>0.00079</v>
      </c>
      <c r="R473" s="235">
        <f t="shared" si="2"/>
        <v>0.0008690000000000001</v>
      </c>
      <c r="S473" s="235">
        <v>0</v>
      </c>
      <c r="T473" s="236">
        <f t="shared" si="3"/>
        <v>0</v>
      </c>
      <c r="AR473" s="128" t="s">
        <v>263</v>
      </c>
      <c r="AT473" s="128" t="s">
        <v>198</v>
      </c>
      <c r="AU473" s="128" t="s">
        <v>80</v>
      </c>
      <c r="AY473" s="128" t="s">
        <v>196</v>
      </c>
      <c r="BE473" s="237">
        <f t="shared" si="4"/>
        <v>0</v>
      </c>
      <c r="BF473" s="237">
        <f t="shared" si="5"/>
        <v>0</v>
      </c>
      <c r="BG473" s="237">
        <f t="shared" si="6"/>
        <v>0</v>
      </c>
      <c r="BH473" s="237">
        <f t="shared" si="7"/>
        <v>0</v>
      </c>
      <c r="BI473" s="237">
        <f t="shared" si="8"/>
        <v>0</v>
      </c>
      <c r="BJ473" s="128" t="s">
        <v>78</v>
      </c>
      <c r="BK473" s="237">
        <f t="shared" si="9"/>
        <v>0</v>
      </c>
      <c r="BL473" s="128" t="s">
        <v>263</v>
      </c>
      <c r="BM473" s="128" t="s">
        <v>946</v>
      </c>
    </row>
    <row r="474" spans="2:65" s="140" customFormat="1" ht="16.5" customHeight="1">
      <c r="B474" s="141"/>
      <c r="C474" s="227" t="s">
        <v>602</v>
      </c>
      <c r="D474" s="227" t="s">
        <v>198</v>
      </c>
      <c r="E474" s="228" t="s">
        <v>1365</v>
      </c>
      <c r="F474" s="229" t="s">
        <v>1366</v>
      </c>
      <c r="G474" s="230" t="s">
        <v>304</v>
      </c>
      <c r="H474" s="231">
        <v>72.5</v>
      </c>
      <c r="I474" s="26"/>
      <c r="J474" s="232">
        <f t="shared" si="0"/>
        <v>0</v>
      </c>
      <c r="K474" s="229" t="s">
        <v>202</v>
      </c>
      <c r="L474" s="141"/>
      <c r="M474" s="233" t="s">
        <v>5</v>
      </c>
      <c r="N474" s="234" t="s">
        <v>42</v>
      </c>
      <c r="O474" s="142"/>
      <c r="P474" s="235">
        <f t="shared" si="1"/>
        <v>0</v>
      </c>
      <c r="Q474" s="235">
        <v>0</v>
      </c>
      <c r="R474" s="235">
        <f t="shared" si="2"/>
        <v>0</v>
      </c>
      <c r="S474" s="235">
        <v>0.00394</v>
      </c>
      <c r="T474" s="236">
        <f t="shared" si="3"/>
        <v>0.28565</v>
      </c>
      <c r="AR474" s="128" t="s">
        <v>263</v>
      </c>
      <c r="AT474" s="128" t="s">
        <v>198</v>
      </c>
      <c r="AU474" s="128" t="s">
        <v>80</v>
      </c>
      <c r="AY474" s="128" t="s">
        <v>196</v>
      </c>
      <c r="BE474" s="237">
        <f t="shared" si="4"/>
        <v>0</v>
      </c>
      <c r="BF474" s="237">
        <f t="shared" si="5"/>
        <v>0</v>
      </c>
      <c r="BG474" s="237">
        <f t="shared" si="6"/>
        <v>0</v>
      </c>
      <c r="BH474" s="237">
        <f t="shared" si="7"/>
        <v>0</v>
      </c>
      <c r="BI474" s="237">
        <f t="shared" si="8"/>
        <v>0</v>
      </c>
      <c r="BJ474" s="128" t="s">
        <v>78</v>
      </c>
      <c r="BK474" s="237">
        <f t="shared" si="9"/>
        <v>0</v>
      </c>
      <c r="BL474" s="128" t="s">
        <v>263</v>
      </c>
      <c r="BM474" s="128" t="s">
        <v>949</v>
      </c>
    </row>
    <row r="475" spans="2:65" s="140" customFormat="1" ht="25.5" customHeight="1">
      <c r="B475" s="141"/>
      <c r="C475" s="227" t="s">
        <v>922</v>
      </c>
      <c r="D475" s="227" t="s">
        <v>198</v>
      </c>
      <c r="E475" s="228" t="s">
        <v>1372</v>
      </c>
      <c r="F475" s="229" t="s">
        <v>1373</v>
      </c>
      <c r="G475" s="230" t="s">
        <v>304</v>
      </c>
      <c r="H475" s="231">
        <v>102</v>
      </c>
      <c r="I475" s="26"/>
      <c r="J475" s="232">
        <f t="shared" si="0"/>
        <v>0</v>
      </c>
      <c r="K475" s="229" t="s">
        <v>202</v>
      </c>
      <c r="L475" s="141"/>
      <c r="M475" s="233" t="s">
        <v>5</v>
      </c>
      <c r="N475" s="234" t="s">
        <v>42</v>
      </c>
      <c r="O475" s="142"/>
      <c r="P475" s="235">
        <f t="shared" si="1"/>
        <v>0</v>
      </c>
      <c r="Q475" s="235">
        <v>0.00108</v>
      </c>
      <c r="R475" s="235">
        <f t="shared" si="2"/>
        <v>0.11016000000000001</v>
      </c>
      <c r="S475" s="235">
        <v>0</v>
      </c>
      <c r="T475" s="236">
        <f t="shared" si="3"/>
        <v>0</v>
      </c>
      <c r="AR475" s="128" t="s">
        <v>263</v>
      </c>
      <c r="AT475" s="128" t="s">
        <v>198</v>
      </c>
      <c r="AU475" s="128" t="s">
        <v>80</v>
      </c>
      <c r="AY475" s="128" t="s">
        <v>196</v>
      </c>
      <c r="BE475" s="237">
        <f t="shared" si="4"/>
        <v>0</v>
      </c>
      <c r="BF475" s="237">
        <f t="shared" si="5"/>
        <v>0</v>
      </c>
      <c r="BG475" s="237">
        <f t="shared" si="6"/>
        <v>0</v>
      </c>
      <c r="BH475" s="237">
        <f t="shared" si="7"/>
        <v>0</v>
      </c>
      <c r="BI475" s="237">
        <f t="shared" si="8"/>
        <v>0</v>
      </c>
      <c r="BJ475" s="128" t="s">
        <v>78</v>
      </c>
      <c r="BK475" s="237">
        <f t="shared" si="9"/>
        <v>0</v>
      </c>
      <c r="BL475" s="128" t="s">
        <v>263</v>
      </c>
      <c r="BM475" s="128" t="s">
        <v>953</v>
      </c>
    </row>
    <row r="476" spans="2:65" s="140" customFormat="1" ht="25.5" customHeight="1">
      <c r="B476" s="141"/>
      <c r="C476" s="227" t="s">
        <v>608</v>
      </c>
      <c r="D476" s="227" t="s">
        <v>198</v>
      </c>
      <c r="E476" s="228" t="s">
        <v>2885</v>
      </c>
      <c r="F476" s="229" t="s">
        <v>2886</v>
      </c>
      <c r="G476" s="230" t="s">
        <v>304</v>
      </c>
      <c r="H476" s="231">
        <v>29</v>
      </c>
      <c r="I476" s="26"/>
      <c r="J476" s="232">
        <f t="shared" si="0"/>
        <v>0</v>
      </c>
      <c r="K476" s="229" t="s">
        <v>202</v>
      </c>
      <c r="L476" s="141"/>
      <c r="M476" s="233" t="s">
        <v>5</v>
      </c>
      <c r="N476" s="234" t="s">
        <v>42</v>
      </c>
      <c r="O476" s="142"/>
      <c r="P476" s="235">
        <f t="shared" si="1"/>
        <v>0</v>
      </c>
      <c r="Q476" s="235">
        <v>0</v>
      </c>
      <c r="R476" s="235">
        <f t="shared" si="2"/>
        <v>0</v>
      </c>
      <c r="S476" s="235">
        <v>0.00191</v>
      </c>
      <c r="T476" s="236">
        <f t="shared" si="3"/>
        <v>0.05539</v>
      </c>
      <c r="AR476" s="128" t="s">
        <v>263</v>
      </c>
      <c r="AT476" s="128" t="s">
        <v>198</v>
      </c>
      <c r="AU476" s="128" t="s">
        <v>80</v>
      </c>
      <c r="AY476" s="128" t="s">
        <v>196</v>
      </c>
      <c r="BE476" s="237">
        <f t="shared" si="4"/>
        <v>0</v>
      </c>
      <c r="BF476" s="237">
        <f t="shared" si="5"/>
        <v>0</v>
      </c>
      <c r="BG476" s="237">
        <f t="shared" si="6"/>
        <v>0</v>
      </c>
      <c r="BH476" s="237">
        <f t="shared" si="7"/>
        <v>0</v>
      </c>
      <c r="BI476" s="237">
        <f t="shared" si="8"/>
        <v>0</v>
      </c>
      <c r="BJ476" s="128" t="s">
        <v>78</v>
      </c>
      <c r="BK476" s="237">
        <f t="shared" si="9"/>
        <v>0</v>
      </c>
      <c r="BL476" s="128" t="s">
        <v>263</v>
      </c>
      <c r="BM476" s="128" t="s">
        <v>958</v>
      </c>
    </row>
    <row r="477" spans="2:65" s="140" customFormat="1" ht="16.5" customHeight="1">
      <c r="B477" s="141"/>
      <c r="C477" s="266" t="s">
        <v>931</v>
      </c>
      <c r="D477" s="266" t="s">
        <v>297</v>
      </c>
      <c r="E477" s="267" t="s">
        <v>1375</v>
      </c>
      <c r="F477" s="268" t="s">
        <v>1376</v>
      </c>
      <c r="G477" s="269" t="s">
        <v>355</v>
      </c>
      <c r="H477" s="270">
        <v>1025</v>
      </c>
      <c r="I477" s="30"/>
      <c r="J477" s="271">
        <f t="shared" si="0"/>
        <v>0</v>
      </c>
      <c r="K477" s="268" t="s">
        <v>5</v>
      </c>
      <c r="L477" s="272"/>
      <c r="M477" s="273" t="s">
        <v>5</v>
      </c>
      <c r="N477" s="274" t="s">
        <v>42</v>
      </c>
      <c r="O477" s="142"/>
      <c r="P477" s="235">
        <f t="shared" si="1"/>
        <v>0</v>
      </c>
      <c r="Q477" s="235">
        <v>0</v>
      </c>
      <c r="R477" s="235">
        <f t="shared" si="2"/>
        <v>0</v>
      </c>
      <c r="S477" s="235">
        <v>0</v>
      </c>
      <c r="T477" s="236">
        <f t="shared" si="3"/>
        <v>0</v>
      </c>
      <c r="AR477" s="128" t="s">
        <v>305</v>
      </c>
      <c r="AT477" s="128" t="s">
        <v>297</v>
      </c>
      <c r="AU477" s="128" t="s">
        <v>80</v>
      </c>
      <c r="AY477" s="128" t="s">
        <v>196</v>
      </c>
      <c r="BE477" s="237">
        <f t="shared" si="4"/>
        <v>0</v>
      </c>
      <c r="BF477" s="237">
        <f t="shared" si="5"/>
        <v>0</v>
      </c>
      <c r="BG477" s="237">
        <f t="shared" si="6"/>
        <v>0</v>
      </c>
      <c r="BH477" s="237">
        <f t="shared" si="7"/>
        <v>0</v>
      </c>
      <c r="BI477" s="237">
        <f t="shared" si="8"/>
        <v>0</v>
      </c>
      <c r="BJ477" s="128" t="s">
        <v>78</v>
      </c>
      <c r="BK477" s="237">
        <f t="shared" si="9"/>
        <v>0</v>
      </c>
      <c r="BL477" s="128" t="s">
        <v>263</v>
      </c>
      <c r="BM477" s="128" t="s">
        <v>2887</v>
      </c>
    </row>
    <row r="478" spans="2:65" s="140" customFormat="1" ht="16.5" customHeight="1">
      <c r="B478" s="141"/>
      <c r="C478" s="266" t="s">
        <v>612</v>
      </c>
      <c r="D478" s="266" t="s">
        <v>297</v>
      </c>
      <c r="E478" s="267" t="s">
        <v>1354</v>
      </c>
      <c r="F478" s="268" t="s">
        <v>1355</v>
      </c>
      <c r="G478" s="269" t="s">
        <v>355</v>
      </c>
      <c r="H478" s="270">
        <v>188</v>
      </c>
      <c r="I478" s="30"/>
      <c r="J478" s="271">
        <f t="shared" si="0"/>
        <v>0</v>
      </c>
      <c r="K478" s="268" t="s">
        <v>202</v>
      </c>
      <c r="L478" s="272"/>
      <c r="M478" s="273" t="s">
        <v>5</v>
      </c>
      <c r="N478" s="274" t="s">
        <v>42</v>
      </c>
      <c r="O478" s="142"/>
      <c r="P478" s="235">
        <f t="shared" si="1"/>
        <v>0</v>
      </c>
      <c r="Q478" s="235">
        <v>0.00036</v>
      </c>
      <c r="R478" s="235">
        <f t="shared" si="2"/>
        <v>0.06768</v>
      </c>
      <c r="S478" s="235">
        <v>0</v>
      </c>
      <c r="T478" s="236">
        <f t="shared" si="3"/>
        <v>0</v>
      </c>
      <c r="AR478" s="128" t="s">
        <v>305</v>
      </c>
      <c r="AT478" s="128" t="s">
        <v>297</v>
      </c>
      <c r="AU478" s="128" t="s">
        <v>80</v>
      </c>
      <c r="AY478" s="128" t="s">
        <v>196</v>
      </c>
      <c r="BE478" s="237">
        <f t="shared" si="4"/>
        <v>0</v>
      </c>
      <c r="BF478" s="237">
        <f t="shared" si="5"/>
        <v>0</v>
      </c>
      <c r="BG478" s="237">
        <f t="shared" si="6"/>
        <v>0</v>
      </c>
      <c r="BH478" s="237">
        <f t="shared" si="7"/>
        <v>0</v>
      </c>
      <c r="BI478" s="237">
        <f t="shared" si="8"/>
        <v>0</v>
      </c>
      <c r="BJ478" s="128" t="s">
        <v>78</v>
      </c>
      <c r="BK478" s="237">
        <f t="shared" si="9"/>
        <v>0</v>
      </c>
      <c r="BL478" s="128" t="s">
        <v>263</v>
      </c>
      <c r="BM478" s="128" t="s">
        <v>2888</v>
      </c>
    </row>
    <row r="479" spans="2:65" s="140" customFormat="1" ht="38.25" customHeight="1">
      <c r="B479" s="141"/>
      <c r="C479" s="227" t="s">
        <v>943</v>
      </c>
      <c r="D479" s="227" t="s">
        <v>198</v>
      </c>
      <c r="E479" s="228" t="s">
        <v>2889</v>
      </c>
      <c r="F479" s="229" t="s">
        <v>2890</v>
      </c>
      <c r="G479" s="230" t="s">
        <v>330</v>
      </c>
      <c r="H479" s="231">
        <v>930.798</v>
      </c>
      <c r="I479" s="26"/>
      <c r="J479" s="232">
        <f t="shared" si="0"/>
        <v>0</v>
      </c>
      <c r="K479" s="229" t="s">
        <v>202</v>
      </c>
      <c r="L479" s="141"/>
      <c r="M479" s="233" t="s">
        <v>5</v>
      </c>
      <c r="N479" s="234" t="s">
        <v>42</v>
      </c>
      <c r="O479" s="142"/>
      <c r="P479" s="235">
        <f t="shared" si="1"/>
        <v>0</v>
      </c>
      <c r="Q479" s="235">
        <v>0.00756</v>
      </c>
      <c r="R479" s="235">
        <f t="shared" si="2"/>
        <v>7.0368328799999995</v>
      </c>
      <c r="S479" s="235">
        <v>0</v>
      </c>
      <c r="T479" s="236">
        <f t="shared" si="3"/>
        <v>0</v>
      </c>
      <c r="AR479" s="128" t="s">
        <v>263</v>
      </c>
      <c r="AT479" s="128" t="s">
        <v>198</v>
      </c>
      <c r="AU479" s="128" t="s">
        <v>80</v>
      </c>
      <c r="AY479" s="128" t="s">
        <v>196</v>
      </c>
      <c r="BE479" s="237">
        <f t="shared" si="4"/>
        <v>0</v>
      </c>
      <c r="BF479" s="237">
        <f t="shared" si="5"/>
        <v>0</v>
      </c>
      <c r="BG479" s="237">
        <f t="shared" si="6"/>
        <v>0</v>
      </c>
      <c r="BH479" s="237">
        <f t="shared" si="7"/>
        <v>0</v>
      </c>
      <c r="BI479" s="237">
        <f t="shared" si="8"/>
        <v>0</v>
      </c>
      <c r="BJ479" s="128" t="s">
        <v>78</v>
      </c>
      <c r="BK479" s="237">
        <f t="shared" si="9"/>
        <v>0</v>
      </c>
      <c r="BL479" s="128" t="s">
        <v>263</v>
      </c>
      <c r="BM479" s="128" t="s">
        <v>973</v>
      </c>
    </row>
    <row r="480" spans="2:65" s="140" customFormat="1" ht="25.5" customHeight="1">
      <c r="B480" s="141"/>
      <c r="C480" s="227" t="s">
        <v>617</v>
      </c>
      <c r="D480" s="227" t="s">
        <v>198</v>
      </c>
      <c r="E480" s="228" t="s">
        <v>2891</v>
      </c>
      <c r="F480" s="229" t="s">
        <v>2892</v>
      </c>
      <c r="G480" s="230" t="s">
        <v>304</v>
      </c>
      <c r="H480" s="231">
        <v>58.15</v>
      </c>
      <c r="I480" s="26"/>
      <c r="J480" s="232">
        <f t="shared" si="0"/>
        <v>0</v>
      </c>
      <c r="K480" s="229" t="s">
        <v>202</v>
      </c>
      <c r="L480" s="141"/>
      <c r="M480" s="233" t="s">
        <v>5</v>
      </c>
      <c r="N480" s="234" t="s">
        <v>42</v>
      </c>
      <c r="O480" s="142"/>
      <c r="P480" s="235">
        <f t="shared" si="1"/>
        <v>0</v>
      </c>
      <c r="Q480" s="235">
        <v>0.00414</v>
      </c>
      <c r="R480" s="235">
        <f t="shared" si="2"/>
        <v>0.24074099999999998</v>
      </c>
      <c r="S480" s="235">
        <v>0</v>
      </c>
      <c r="T480" s="236">
        <f t="shared" si="3"/>
        <v>0</v>
      </c>
      <c r="AR480" s="128" t="s">
        <v>263</v>
      </c>
      <c r="AT480" s="128" t="s">
        <v>198</v>
      </c>
      <c r="AU480" s="128" t="s">
        <v>80</v>
      </c>
      <c r="AY480" s="128" t="s">
        <v>196</v>
      </c>
      <c r="BE480" s="237">
        <f t="shared" si="4"/>
        <v>0</v>
      </c>
      <c r="BF480" s="237">
        <f t="shared" si="5"/>
        <v>0</v>
      </c>
      <c r="BG480" s="237">
        <f t="shared" si="6"/>
        <v>0</v>
      </c>
      <c r="BH480" s="237">
        <f t="shared" si="7"/>
        <v>0</v>
      </c>
      <c r="BI480" s="237">
        <f t="shared" si="8"/>
        <v>0</v>
      </c>
      <c r="BJ480" s="128" t="s">
        <v>78</v>
      </c>
      <c r="BK480" s="237">
        <f t="shared" si="9"/>
        <v>0</v>
      </c>
      <c r="BL480" s="128" t="s">
        <v>263</v>
      </c>
      <c r="BM480" s="128" t="s">
        <v>2893</v>
      </c>
    </row>
    <row r="481" spans="2:47" s="140" customFormat="1" ht="67.5">
      <c r="B481" s="141"/>
      <c r="D481" s="238" t="s">
        <v>204</v>
      </c>
      <c r="F481" s="239" t="s">
        <v>2894</v>
      </c>
      <c r="I481" s="22"/>
      <c r="L481" s="141"/>
      <c r="M481" s="240"/>
      <c r="N481" s="142"/>
      <c r="O481" s="142"/>
      <c r="P481" s="142"/>
      <c r="Q481" s="142"/>
      <c r="R481" s="142"/>
      <c r="S481" s="142"/>
      <c r="T481" s="241"/>
      <c r="AT481" s="128" t="s">
        <v>204</v>
      </c>
      <c r="AU481" s="128" t="s">
        <v>80</v>
      </c>
    </row>
    <row r="482" spans="2:65" s="140" customFormat="1" ht="25.5" customHeight="1">
      <c r="B482" s="141"/>
      <c r="C482" s="227" t="s">
        <v>950</v>
      </c>
      <c r="D482" s="227" t="s">
        <v>198</v>
      </c>
      <c r="E482" s="228" t="s">
        <v>2895</v>
      </c>
      <c r="F482" s="229" t="s">
        <v>2896</v>
      </c>
      <c r="G482" s="230" t="s">
        <v>304</v>
      </c>
      <c r="H482" s="231">
        <v>71.85</v>
      </c>
      <c r="I482" s="26"/>
      <c r="J482" s="232">
        <f>ROUND(I482*H482,2)</f>
        <v>0</v>
      </c>
      <c r="K482" s="229" t="s">
        <v>202</v>
      </c>
      <c r="L482" s="141"/>
      <c r="M482" s="233" t="s">
        <v>5</v>
      </c>
      <c r="N482" s="234" t="s">
        <v>42</v>
      </c>
      <c r="O482" s="142"/>
      <c r="P482" s="235">
        <f>O482*H482</f>
        <v>0</v>
      </c>
      <c r="Q482" s="235">
        <v>0.00414</v>
      </c>
      <c r="R482" s="235">
        <f>Q482*H482</f>
        <v>0.297459</v>
      </c>
      <c r="S482" s="235">
        <v>0</v>
      </c>
      <c r="T482" s="236">
        <f>S482*H482</f>
        <v>0</v>
      </c>
      <c r="AR482" s="128" t="s">
        <v>263</v>
      </c>
      <c r="AT482" s="128" t="s">
        <v>198</v>
      </c>
      <c r="AU482" s="128" t="s">
        <v>80</v>
      </c>
      <c r="AY482" s="128" t="s">
        <v>196</v>
      </c>
      <c r="BE482" s="237">
        <f>IF(N482="základní",J482,0)</f>
        <v>0</v>
      </c>
      <c r="BF482" s="237">
        <f>IF(N482="snížená",J482,0)</f>
        <v>0</v>
      </c>
      <c r="BG482" s="237">
        <f>IF(N482="zákl. přenesená",J482,0)</f>
        <v>0</v>
      </c>
      <c r="BH482" s="237">
        <f>IF(N482="sníž. přenesená",J482,0)</f>
        <v>0</v>
      </c>
      <c r="BI482" s="237">
        <f>IF(N482="nulová",J482,0)</f>
        <v>0</v>
      </c>
      <c r="BJ482" s="128" t="s">
        <v>78</v>
      </c>
      <c r="BK482" s="237">
        <f>ROUND(I482*H482,2)</f>
        <v>0</v>
      </c>
      <c r="BL482" s="128" t="s">
        <v>263</v>
      </c>
      <c r="BM482" s="128" t="s">
        <v>2897</v>
      </c>
    </row>
    <row r="483" spans="2:47" s="140" customFormat="1" ht="67.5">
      <c r="B483" s="141"/>
      <c r="D483" s="238" t="s">
        <v>204</v>
      </c>
      <c r="F483" s="239" t="s">
        <v>2894</v>
      </c>
      <c r="I483" s="22"/>
      <c r="L483" s="141"/>
      <c r="M483" s="240"/>
      <c r="N483" s="142"/>
      <c r="O483" s="142"/>
      <c r="P483" s="142"/>
      <c r="Q483" s="142"/>
      <c r="R483" s="142"/>
      <c r="S483" s="142"/>
      <c r="T483" s="241"/>
      <c r="AT483" s="128" t="s">
        <v>204</v>
      </c>
      <c r="AU483" s="128" t="s">
        <v>80</v>
      </c>
    </row>
    <row r="484" spans="2:65" s="140" customFormat="1" ht="16.5" customHeight="1">
      <c r="B484" s="141"/>
      <c r="C484" s="227" t="s">
        <v>621</v>
      </c>
      <c r="D484" s="227" t="s">
        <v>198</v>
      </c>
      <c r="E484" s="228" t="s">
        <v>2898</v>
      </c>
      <c r="F484" s="229" t="s">
        <v>2899</v>
      </c>
      <c r="G484" s="230" t="s">
        <v>304</v>
      </c>
      <c r="H484" s="231">
        <v>34</v>
      </c>
      <c r="I484" s="26"/>
      <c r="J484" s="232">
        <f>ROUND(I484*H484,2)</f>
        <v>0</v>
      </c>
      <c r="K484" s="229" t="s">
        <v>202</v>
      </c>
      <c r="L484" s="141"/>
      <c r="M484" s="233" t="s">
        <v>5</v>
      </c>
      <c r="N484" s="234" t="s">
        <v>42</v>
      </c>
      <c r="O484" s="142"/>
      <c r="P484" s="235">
        <f>O484*H484</f>
        <v>0</v>
      </c>
      <c r="Q484" s="235">
        <v>0.00514</v>
      </c>
      <c r="R484" s="235">
        <f>Q484*H484</f>
        <v>0.17476</v>
      </c>
      <c r="S484" s="235">
        <v>0</v>
      </c>
      <c r="T484" s="236">
        <f>S484*H484</f>
        <v>0</v>
      </c>
      <c r="AR484" s="128" t="s">
        <v>263</v>
      </c>
      <c r="AT484" s="128" t="s">
        <v>198</v>
      </c>
      <c r="AU484" s="128" t="s">
        <v>80</v>
      </c>
      <c r="AY484" s="128" t="s">
        <v>196</v>
      </c>
      <c r="BE484" s="237">
        <f>IF(N484="základní",J484,0)</f>
        <v>0</v>
      </c>
      <c r="BF484" s="237">
        <f>IF(N484="snížená",J484,0)</f>
        <v>0</v>
      </c>
      <c r="BG484" s="237">
        <f>IF(N484="zákl. přenesená",J484,0)</f>
        <v>0</v>
      </c>
      <c r="BH484" s="237">
        <f>IF(N484="sníž. přenesená",J484,0)</f>
        <v>0</v>
      </c>
      <c r="BI484" s="237">
        <f>IF(N484="nulová",J484,0)</f>
        <v>0</v>
      </c>
      <c r="BJ484" s="128" t="s">
        <v>78</v>
      </c>
      <c r="BK484" s="237">
        <f>ROUND(I484*H484,2)</f>
        <v>0</v>
      </c>
      <c r="BL484" s="128" t="s">
        <v>263</v>
      </c>
      <c r="BM484" s="128" t="s">
        <v>2900</v>
      </c>
    </row>
    <row r="485" spans="2:47" s="140" customFormat="1" ht="67.5">
      <c r="B485" s="141"/>
      <c r="D485" s="238" t="s">
        <v>204</v>
      </c>
      <c r="F485" s="239" t="s">
        <v>2894</v>
      </c>
      <c r="I485" s="22"/>
      <c r="L485" s="141"/>
      <c r="M485" s="240"/>
      <c r="N485" s="142"/>
      <c r="O485" s="142"/>
      <c r="P485" s="142"/>
      <c r="Q485" s="142"/>
      <c r="R485" s="142"/>
      <c r="S485" s="142"/>
      <c r="T485" s="241"/>
      <c r="AT485" s="128" t="s">
        <v>204</v>
      </c>
      <c r="AU485" s="128" t="s">
        <v>80</v>
      </c>
    </row>
    <row r="486" spans="2:65" s="140" customFormat="1" ht="16.5" customHeight="1">
      <c r="B486" s="141"/>
      <c r="C486" s="266" t="s">
        <v>960</v>
      </c>
      <c r="D486" s="266" t="s">
        <v>297</v>
      </c>
      <c r="E486" s="267" t="s">
        <v>1386</v>
      </c>
      <c r="F486" s="268" t="s">
        <v>1387</v>
      </c>
      <c r="G486" s="269" t="s">
        <v>355</v>
      </c>
      <c r="H486" s="270">
        <v>50</v>
      </c>
      <c r="I486" s="30"/>
      <c r="J486" s="271">
        <f>ROUND(I486*H486,2)</f>
        <v>0</v>
      </c>
      <c r="K486" s="268" t="s">
        <v>202</v>
      </c>
      <c r="L486" s="272"/>
      <c r="M486" s="273" t="s">
        <v>5</v>
      </c>
      <c r="N486" s="274" t="s">
        <v>42</v>
      </c>
      <c r="O486" s="142"/>
      <c r="P486" s="235">
        <f>O486*H486</f>
        <v>0</v>
      </c>
      <c r="Q486" s="235">
        <v>0.00018</v>
      </c>
      <c r="R486" s="235">
        <f>Q486*H486</f>
        <v>0.009000000000000001</v>
      </c>
      <c r="S486" s="235">
        <v>0</v>
      </c>
      <c r="T486" s="236">
        <f>S486*H486</f>
        <v>0</v>
      </c>
      <c r="AR486" s="128" t="s">
        <v>305</v>
      </c>
      <c r="AT486" s="128" t="s">
        <v>297</v>
      </c>
      <c r="AU486" s="128" t="s">
        <v>80</v>
      </c>
      <c r="AY486" s="128" t="s">
        <v>196</v>
      </c>
      <c r="BE486" s="237">
        <f>IF(N486="základní",J486,0)</f>
        <v>0</v>
      </c>
      <c r="BF486" s="237">
        <f>IF(N486="snížená",J486,0)</f>
        <v>0</v>
      </c>
      <c r="BG486" s="237">
        <f>IF(N486="zákl. přenesená",J486,0)</f>
        <v>0</v>
      </c>
      <c r="BH486" s="237">
        <f>IF(N486="sníž. přenesená",J486,0)</f>
        <v>0</v>
      </c>
      <c r="BI486" s="237">
        <f>IF(N486="nulová",J486,0)</f>
        <v>0</v>
      </c>
      <c r="BJ486" s="128" t="s">
        <v>78</v>
      </c>
      <c r="BK486" s="237">
        <f>ROUND(I486*H486,2)</f>
        <v>0</v>
      </c>
      <c r="BL486" s="128" t="s">
        <v>263</v>
      </c>
      <c r="BM486" s="128" t="s">
        <v>1045</v>
      </c>
    </row>
    <row r="487" spans="2:65" s="140" customFormat="1" ht="16.5" customHeight="1">
      <c r="B487" s="141"/>
      <c r="C487" s="266" t="s">
        <v>625</v>
      </c>
      <c r="D487" s="266" t="s">
        <v>297</v>
      </c>
      <c r="E487" s="267" t="s">
        <v>1389</v>
      </c>
      <c r="F487" s="268" t="s">
        <v>1390</v>
      </c>
      <c r="G487" s="269" t="s">
        <v>304</v>
      </c>
      <c r="H487" s="270">
        <v>150</v>
      </c>
      <c r="I487" s="30"/>
      <c r="J487" s="271">
        <f>ROUND(I487*H487,2)</f>
        <v>0</v>
      </c>
      <c r="K487" s="268" t="s">
        <v>202</v>
      </c>
      <c r="L487" s="272"/>
      <c r="M487" s="273" t="s">
        <v>5</v>
      </c>
      <c r="N487" s="274" t="s">
        <v>42</v>
      </c>
      <c r="O487" s="142"/>
      <c r="P487" s="235">
        <f>O487*H487</f>
        <v>0</v>
      </c>
      <c r="Q487" s="235">
        <v>0.00193</v>
      </c>
      <c r="R487" s="235">
        <f>Q487*H487</f>
        <v>0.28950000000000004</v>
      </c>
      <c r="S487" s="235">
        <v>0</v>
      </c>
      <c r="T487" s="236">
        <f>S487*H487</f>
        <v>0</v>
      </c>
      <c r="AR487" s="128" t="s">
        <v>305</v>
      </c>
      <c r="AT487" s="128" t="s">
        <v>297</v>
      </c>
      <c r="AU487" s="128" t="s">
        <v>80</v>
      </c>
      <c r="AY487" s="128" t="s">
        <v>196</v>
      </c>
      <c r="BE487" s="237">
        <f>IF(N487="základní",J487,0)</f>
        <v>0</v>
      </c>
      <c r="BF487" s="237">
        <f>IF(N487="snížená",J487,0)</f>
        <v>0</v>
      </c>
      <c r="BG487" s="237">
        <f>IF(N487="zákl. přenesená",J487,0)</f>
        <v>0</v>
      </c>
      <c r="BH487" s="237">
        <f>IF(N487="sníž. přenesená",J487,0)</f>
        <v>0</v>
      </c>
      <c r="BI487" s="237">
        <f>IF(N487="nulová",J487,0)</f>
        <v>0</v>
      </c>
      <c r="BJ487" s="128" t="s">
        <v>78</v>
      </c>
      <c r="BK487" s="237">
        <f>ROUND(I487*H487,2)</f>
        <v>0</v>
      </c>
      <c r="BL487" s="128" t="s">
        <v>263</v>
      </c>
      <c r="BM487" s="128" t="s">
        <v>1522</v>
      </c>
    </row>
    <row r="488" spans="2:65" s="140" customFormat="1" ht="38.25" customHeight="1">
      <c r="B488" s="141"/>
      <c r="C488" s="227" t="s">
        <v>970</v>
      </c>
      <c r="D488" s="227" t="s">
        <v>198</v>
      </c>
      <c r="E488" s="228" t="s">
        <v>1393</v>
      </c>
      <c r="F488" s="229" t="s">
        <v>1394</v>
      </c>
      <c r="G488" s="230" t="s">
        <v>285</v>
      </c>
      <c r="H488" s="231">
        <v>8.23</v>
      </c>
      <c r="I488" s="26"/>
      <c r="J488" s="232">
        <f>ROUND(I488*H488,2)</f>
        <v>0</v>
      </c>
      <c r="K488" s="229" t="s">
        <v>202</v>
      </c>
      <c r="L488" s="141"/>
      <c r="M488" s="233" t="s">
        <v>5</v>
      </c>
      <c r="N488" s="234" t="s">
        <v>42</v>
      </c>
      <c r="O488" s="142"/>
      <c r="P488" s="235">
        <f>O488*H488</f>
        <v>0</v>
      </c>
      <c r="Q488" s="235">
        <v>0</v>
      </c>
      <c r="R488" s="235">
        <f>Q488*H488</f>
        <v>0</v>
      </c>
      <c r="S488" s="235">
        <v>0</v>
      </c>
      <c r="T488" s="236">
        <f>S488*H488</f>
        <v>0</v>
      </c>
      <c r="AR488" s="128" t="s">
        <v>263</v>
      </c>
      <c r="AT488" s="128" t="s">
        <v>198</v>
      </c>
      <c r="AU488" s="128" t="s">
        <v>80</v>
      </c>
      <c r="AY488" s="128" t="s">
        <v>196</v>
      </c>
      <c r="BE488" s="237">
        <f>IF(N488="základní",J488,0)</f>
        <v>0</v>
      </c>
      <c r="BF488" s="237">
        <f>IF(N488="snížená",J488,0)</f>
        <v>0</v>
      </c>
      <c r="BG488" s="237">
        <f>IF(N488="zákl. přenesená",J488,0)</f>
        <v>0</v>
      </c>
      <c r="BH488" s="237">
        <f>IF(N488="sníž. přenesená",J488,0)</f>
        <v>0</v>
      </c>
      <c r="BI488" s="237">
        <f>IF(N488="nulová",J488,0)</f>
        <v>0</v>
      </c>
      <c r="BJ488" s="128" t="s">
        <v>78</v>
      </c>
      <c r="BK488" s="237">
        <f>ROUND(I488*H488,2)</f>
        <v>0</v>
      </c>
      <c r="BL488" s="128" t="s">
        <v>263</v>
      </c>
      <c r="BM488" s="128" t="s">
        <v>1533</v>
      </c>
    </row>
    <row r="489" spans="2:47" s="140" customFormat="1" ht="148.5">
      <c r="B489" s="141"/>
      <c r="D489" s="238" t="s">
        <v>204</v>
      </c>
      <c r="F489" s="239" t="s">
        <v>1146</v>
      </c>
      <c r="I489" s="22"/>
      <c r="L489" s="141"/>
      <c r="M489" s="240"/>
      <c r="N489" s="142"/>
      <c r="O489" s="142"/>
      <c r="P489" s="142"/>
      <c r="Q489" s="142"/>
      <c r="R489" s="142"/>
      <c r="S489" s="142"/>
      <c r="T489" s="241"/>
      <c r="AT489" s="128" t="s">
        <v>204</v>
      </c>
      <c r="AU489" s="128" t="s">
        <v>80</v>
      </c>
    </row>
    <row r="490" spans="2:63" s="215" customFormat="1" ht="29.85" customHeight="1">
      <c r="B490" s="214"/>
      <c r="D490" s="216" t="s">
        <v>70</v>
      </c>
      <c r="E490" s="225" t="s">
        <v>1396</v>
      </c>
      <c r="F490" s="225" t="s">
        <v>1397</v>
      </c>
      <c r="I490" s="25"/>
      <c r="J490" s="226">
        <f>BK490</f>
        <v>0</v>
      </c>
      <c r="L490" s="214"/>
      <c r="M490" s="219"/>
      <c r="N490" s="220"/>
      <c r="O490" s="220"/>
      <c r="P490" s="221">
        <f>SUM(P491:P497)</f>
        <v>0</v>
      </c>
      <c r="Q490" s="220"/>
      <c r="R490" s="221">
        <f>SUM(R491:R497)</f>
        <v>0.42786536</v>
      </c>
      <c r="S490" s="220"/>
      <c r="T490" s="222">
        <f>SUM(T491:T497)</f>
        <v>0</v>
      </c>
      <c r="AR490" s="216" t="s">
        <v>80</v>
      </c>
      <c r="AT490" s="223" t="s">
        <v>70</v>
      </c>
      <c r="AU490" s="223" t="s">
        <v>78</v>
      </c>
      <c r="AY490" s="216" t="s">
        <v>196</v>
      </c>
      <c r="BK490" s="224">
        <f>SUM(BK491:BK497)</f>
        <v>0</v>
      </c>
    </row>
    <row r="491" spans="2:65" s="140" customFormat="1" ht="25.5" customHeight="1">
      <c r="B491" s="141"/>
      <c r="C491" s="227" t="s">
        <v>628</v>
      </c>
      <c r="D491" s="227" t="s">
        <v>198</v>
      </c>
      <c r="E491" s="228" t="s">
        <v>1398</v>
      </c>
      <c r="F491" s="229" t="s">
        <v>1399</v>
      </c>
      <c r="G491" s="230" t="s">
        <v>330</v>
      </c>
      <c r="H491" s="231">
        <v>930.798</v>
      </c>
      <c r="I491" s="26"/>
      <c r="J491" s="232">
        <f>ROUND(I491*H491,2)</f>
        <v>0</v>
      </c>
      <c r="K491" s="229" t="s">
        <v>202</v>
      </c>
      <c r="L491" s="141"/>
      <c r="M491" s="233" t="s">
        <v>5</v>
      </c>
      <c r="N491" s="234" t="s">
        <v>42</v>
      </c>
      <c r="O491" s="142"/>
      <c r="P491" s="235">
        <f>O491*H491</f>
        <v>0</v>
      </c>
      <c r="Q491" s="235">
        <v>0</v>
      </c>
      <c r="R491" s="235">
        <f>Q491*H491</f>
        <v>0</v>
      </c>
      <c r="S491" s="235">
        <v>0</v>
      </c>
      <c r="T491" s="236">
        <f>S491*H491</f>
        <v>0</v>
      </c>
      <c r="AR491" s="128" t="s">
        <v>263</v>
      </c>
      <c r="AT491" s="128" t="s">
        <v>198</v>
      </c>
      <c r="AU491" s="128" t="s">
        <v>80</v>
      </c>
      <c r="AY491" s="128" t="s">
        <v>196</v>
      </c>
      <c r="BE491" s="237">
        <f>IF(N491="základní",J491,0)</f>
        <v>0</v>
      </c>
      <c r="BF491" s="237">
        <f>IF(N491="snížená",J491,0)</f>
        <v>0</v>
      </c>
      <c r="BG491" s="237">
        <f>IF(N491="zákl. přenesená",J491,0)</f>
        <v>0</v>
      </c>
      <c r="BH491" s="237">
        <f>IF(N491="sníž. přenesená",J491,0)</f>
        <v>0</v>
      </c>
      <c r="BI491" s="237">
        <f>IF(N491="nulová",J491,0)</f>
        <v>0</v>
      </c>
      <c r="BJ491" s="128" t="s">
        <v>78</v>
      </c>
      <c r="BK491" s="237">
        <f>ROUND(I491*H491,2)</f>
        <v>0</v>
      </c>
      <c r="BL491" s="128" t="s">
        <v>263</v>
      </c>
      <c r="BM491" s="128" t="s">
        <v>2901</v>
      </c>
    </row>
    <row r="492" spans="2:47" s="140" customFormat="1" ht="81">
      <c r="B492" s="141"/>
      <c r="D492" s="238" t="s">
        <v>204</v>
      </c>
      <c r="F492" s="239" t="s">
        <v>1401</v>
      </c>
      <c r="I492" s="22"/>
      <c r="L492" s="141"/>
      <c r="M492" s="240"/>
      <c r="N492" s="142"/>
      <c r="O492" s="142"/>
      <c r="P492" s="142"/>
      <c r="Q492" s="142"/>
      <c r="R492" s="142"/>
      <c r="S492" s="142"/>
      <c r="T492" s="241"/>
      <c r="AT492" s="128" t="s">
        <v>204</v>
      </c>
      <c r="AU492" s="128" t="s">
        <v>80</v>
      </c>
    </row>
    <row r="493" spans="2:65" s="140" customFormat="1" ht="25.5" customHeight="1">
      <c r="B493" s="141"/>
      <c r="C493" s="266" t="s">
        <v>981</v>
      </c>
      <c r="D493" s="266" t="s">
        <v>297</v>
      </c>
      <c r="E493" s="267" t="s">
        <v>1403</v>
      </c>
      <c r="F493" s="268" t="s">
        <v>1404</v>
      </c>
      <c r="G493" s="269" t="s">
        <v>330</v>
      </c>
      <c r="H493" s="270">
        <v>1023.878</v>
      </c>
      <c r="I493" s="30"/>
      <c r="J493" s="271">
        <f>ROUND(I493*H493,2)</f>
        <v>0</v>
      </c>
      <c r="K493" s="268" t="s">
        <v>202</v>
      </c>
      <c r="L493" s="272"/>
      <c r="M493" s="273" t="s">
        <v>5</v>
      </c>
      <c r="N493" s="274" t="s">
        <v>42</v>
      </c>
      <c r="O493" s="142"/>
      <c r="P493" s="235">
        <f>O493*H493</f>
        <v>0</v>
      </c>
      <c r="Q493" s="235">
        <v>0.00012</v>
      </c>
      <c r="R493" s="235">
        <f>Q493*H493</f>
        <v>0.12286536</v>
      </c>
      <c r="S493" s="235">
        <v>0</v>
      </c>
      <c r="T493" s="236">
        <f>S493*H493</f>
        <v>0</v>
      </c>
      <c r="AR493" s="128" t="s">
        <v>305</v>
      </c>
      <c r="AT493" s="128" t="s">
        <v>297</v>
      </c>
      <c r="AU493" s="128" t="s">
        <v>80</v>
      </c>
      <c r="AY493" s="128" t="s">
        <v>196</v>
      </c>
      <c r="BE493" s="237">
        <f>IF(N493="základní",J493,0)</f>
        <v>0</v>
      </c>
      <c r="BF493" s="237">
        <f>IF(N493="snížená",J493,0)</f>
        <v>0</v>
      </c>
      <c r="BG493" s="237">
        <f>IF(N493="zákl. přenesená",J493,0)</f>
        <v>0</v>
      </c>
      <c r="BH493" s="237">
        <f>IF(N493="sníž. přenesená",J493,0)</f>
        <v>0</v>
      </c>
      <c r="BI493" s="237">
        <f>IF(N493="nulová",J493,0)</f>
        <v>0</v>
      </c>
      <c r="BJ493" s="128" t="s">
        <v>78</v>
      </c>
      <c r="BK493" s="237">
        <f>ROUND(I493*H493,2)</f>
        <v>0</v>
      </c>
      <c r="BL493" s="128" t="s">
        <v>263</v>
      </c>
      <c r="BM493" s="128" t="s">
        <v>2902</v>
      </c>
    </row>
    <row r="494" spans="2:51" s="250" customFormat="1" ht="13.5">
      <c r="B494" s="249"/>
      <c r="D494" s="238" t="s">
        <v>206</v>
      </c>
      <c r="F494" s="252" t="s">
        <v>2903</v>
      </c>
      <c r="H494" s="253">
        <v>1023.878</v>
      </c>
      <c r="I494" s="28"/>
      <c r="L494" s="249"/>
      <c r="M494" s="254"/>
      <c r="N494" s="255"/>
      <c r="O494" s="255"/>
      <c r="P494" s="255"/>
      <c r="Q494" s="255"/>
      <c r="R494" s="255"/>
      <c r="S494" s="255"/>
      <c r="T494" s="256"/>
      <c r="AT494" s="251" t="s">
        <v>206</v>
      </c>
      <c r="AU494" s="251" t="s">
        <v>80</v>
      </c>
      <c r="AV494" s="250" t="s">
        <v>80</v>
      </c>
      <c r="AW494" s="250" t="s">
        <v>6</v>
      </c>
      <c r="AX494" s="250" t="s">
        <v>78</v>
      </c>
      <c r="AY494" s="251" t="s">
        <v>196</v>
      </c>
    </row>
    <row r="495" spans="2:65" s="140" customFormat="1" ht="16.5" customHeight="1">
      <c r="B495" s="141"/>
      <c r="C495" s="227" t="s">
        <v>634</v>
      </c>
      <c r="D495" s="227" t="s">
        <v>198</v>
      </c>
      <c r="E495" s="228" t="s">
        <v>2904</v>
      </c>
      <c r="F495" s="229" t="s">
        <v>2905</v>
      </c>
      <c r="G495" s="230" t="s">
        <v>1520</v>
      </c>
      <c r="H495" s="231">
        <v>1</v>
      </c>
      <c r="I495" s="26"/>
      <c r="J495" s="232">
        <f>ROUND(I495*H495,2)</f>
        <v>0</v>
      </c>
      <c r="K495" s="229" t="s">
        <v>5</v>
      </c>
      <c r="L495" s="141"/>
      <c r="M495" s="233" t="s">
        <v>5</v>
      </c>
      <c r="N495" s="234" t="s">
        <v>42</v>
      </c>
      <c r="O495" s="142"/>
      <c r="P495" s="235">
        <f>O495*H495</f>
        <v>0</v>
      </c>
      <c r="Q495" s="235">
        <v>0.305</v>
      </c>
      <c r="R495" s="235">
        <f>Q495*H495</f>
        <v>0.305</v>
      </c>
      <c r="S495" s="235">
        <v>0</v>
      </c>
      <c r="T495" s="236">
        <f>S495*H495</f>
        <v>0</v>
      </c>
      <c r="AR495" s="128" t="s">
        <v>263</v>
      </c>
      <c r="AT495" s="128" t="s">
        <v>198</v>
      </c>
      <c r="AU495" s="128" t="s">
        <v>80</v>
      </c>
      <c r="AY495" s="128" t="s">
        <v>196</v>
      </c>
      <c r="BE495" s="237">
        <f>IF(N495="základní",J495,0)</f>
        <v>0</v>
      </c>
      <c r="BF495" s="237">
        <f>IF(N495="snížená",J495,0)</f>
        <v>0</v>
      </c>
      <c r="BG495" s="237">
        <f>IF(N495="zákl. přenesená",J495,0)</f>
        <v>0</v>
      </c>
      <c r="BH495" s="237">
        <f>IF(N495="sníž. přenesená",J495,0)</f>
        <v>0</v>
      </c>
      <c r="BI495" s="237">
        <f>IF(N495="nulová",J495,0)</f>
        <v>0</v>
      </c>
      <c r="BJ495" s="128" t="s">
        <v>78</v>
      </c>
      <c r="BK495" s="237">
        <f>ROUND(I495*H495,2)</f>
        <v>0</v>
      </c>
      <c r="BL495" s="128" t="s">
        <v>263</v>
      </c>
      <c r="BM495" s="128" t="s">
        <v>1056</v>
      </c>
    </row>
    <row r="496" spans="2:65" s="140" customFormat="1" ht="38.25" customHeight="1">
      <c r="B496" s="141"/>
      <c r="C496" s="227" t="s">
        <v>990</v>
      </c>
      <c r="D496" s="227" t="s">
        <v>198</v>
      </c>
      <c r="E496" s="228" t="s">
        <v>1407</v>
      </c>
      <c r="F496" s="229" t="s">
        <v>1408</v>
      </c>
      <c r="G496" s="230" t="s">
        <v>285</v>
      </c>
      <c r="H496" s="231">
        <v>0.428</v>
      </c>
      <c r="I496" s="26"/>
      <c r="J496" s="232">
        <f>ROUND(I496*H496,2)</f>
        <v>0</v>
      </c>
      <c r="K496" s="229" t="s">
        <v>202</v>
      </c>
      <c r="L496" s="141"/>
      <c r="M496" s="233" t="s">
        <v>5</v>
      </c>
      <c r="N496" s="234" t="s">
        <v>42</v>
      </c>
      <c r="O496" s="142"/>
      <c r="P496" s="235">
        <f>O496*H496</f>
        <v>0</v>
      </c>
      <c r="Q496" s="235">
        <v>0</v>
      </c>
      <c r="R496" s="235">
        <f>Q496*H496</f>
        <v>0</v>
      </c>
      <c r="S496" s="235">
        <v>0</v>
      </c>
      <c r="T496" s="236">
        <f>S496*H496</f>
        <v>0</v>
      </c>
      <c r="AR496" s="128" t="s">
        <v>263</v>
      </c>
      <c r="AT496" s="128" t="s">
        <v>198</v>
      </c>
      <c r="AU496" s="128" t="s">
        <v>80</v>
      </c>
      <c r="AY496" s="128" t="s">
        <v>196</v>
      </c>
      <c r="BE496" s="237">
        <f>IF(N496="základní",J496,0)</f>
        <v>0</v>
      </c>
      <c r="BF496" s="237">
        <f>IF(N496="snížená",J496,0)</f>
        <v>0</v>
      </c>
      <c r="BG496" s="237">
        <f>IF(N496="zákl. přenesená",J496,0)</f>
        <v>0</v>
      </c>
      <c r="BH496" s="237">
        <f>IF(N496="sníž. přenesená",J496,0)</f>
        <v>0</v>
      </c>
      <c r="BI496" s="237">
        <f>IF(N496="nulová",J496,0)</f>
        <v>0</v>
      </c>
      <c r="BJ496" s="128" t="s">
        <v>78</v>
      </c>
      <c r="BK496" s="237">
        <f>ROUND(I496*H496,2)</f>
        <v>0</v>
      </c>
      <c r="BL496" s="128" t="s">
        <v>263</v>
      </c>
      <c r="BM496" s="128" t="s">
        <v>1063</v>
      </c>
    </row>
    <row r="497" spans="2:47" s="140" customFormat="1" ht="148.5">
      <c r="B497" s="141"/>
      <c r="D497" s="238" t="s">
        <v>204</v>
      </c>
      <c r="F497" s="239" t="s">
        <v>1410</v>
      </c>
      <c r="I497" s="22"/>
      <c r="L497" s="141"/>
      <c r="M497" s="240"/>
      <c r="N497" s="142"/>
      <c r="O497" s="142"/>
      <c r="P497" s="142"/>
      <c r="Q497" s="142"/>
      <c r="R497" s="142"/>
      <c r="S497" s="142"/>
      <c r="T497" s="241"/>
      <c r="AT497" s="128" t="s">
        <v>204</v>
      </c>
      <c r="AU497" s="128" t="s">
        <v>80</v>
      </c>
    </row>
    <row r="498" spans="2:63" s="215" customFormat="1" ht="29.85" customHeight="1">
      <c r="B498" s="214"/>
      <c r="D498" s="216" t="s">
        <v>70</v>
      </c>
      <c r="E498" s="225" t="s">
        <v>1411</v>
      </c>
      <c r="F498" s="225" t="s">
        <v>1412</v>
      </c>
      <c r="I498" s="25"/>
      <c r="J498" s="226">
        <f>BK498</f>
        <v>0</v>
      </c>
      <c r="L498" s="214"/>
      <c r="M498" s="219"/>
      <c r="N498" s="220"/>
      <c r="O498" s="220"/>
      <c r="P498" s="221">
        <f>SUM(P499:P569)</f>
        <v>0</v>
      </c>
      <c r="Q498" s="220"/>
      <c r="R498" s="221">
        <f>SUM(R499:R569)</f>
        <v>2.0130315</v>
      </c>
      <c r="S498" s="220"/>
      <c r="T498" s="222">
        <f>SUM(T499:T569)</f>
        <v>0</v>
      </c>
      <c r="AR498" s="216" t="s">
        <v>80</v>
      </c>
      <c r="AT498" s="223" t="s">
        <v>70</v>
      </c>
      <c r="AU498" s="223" t="s">
        <v>78</v>
      </c>
      <c r="AY498" s="216" t="s">
        <v>196</v>
      </c>
      <c r="BK498" s="224">
        <f>SUM(BK499:BK569)</f>
        <v>0</v>
      </c>
    </row>
    <row r="499" spans="2:65" s="140" customFormat="1" ht="25.5" customHeight="1">
      <c r="B499" s="141"/>
      <c r="C499" s="227" t="s">
        <v>676</v>
      </c>
      <c r="D499" s="227" t="s">
        <v>198</v>
      </c>
      <c r="E499" s="228" t="s">
        <v>2906</v>
      </c>
      <c r="F499" s="229" t="s">
        <v>2907</v>
      </c>
      <c r="G499" s="230" t="s">
        <v>355</v>
      </c>
      <c r="H499" s="231">
        <v>2</v>
      </c>
      <c r="I499" s="26"/>
      <c r="J499" s="232">
        <f>ROUND(I499*H499,2)</f>
        <v>0</v>
      </c>
      <c r="K499" s="229" t="s">
        <v>202</v>
      </c>
      <c r="L499" s="141"/>
      <c r="M499" s="233" t="s">
        <v>5</v>
      </c>
      <c r="N499" s="234" t="s">
        <v>42</v>
      </c>
      <c r="O499" s="142"/>
      <c r="P499" s="235">
        <f>O499*H499</f>
        <v>0</v>
      </c>
      <c r="Q499" s="235">
        <v>0.00027</v>
      </c>
      <c r="R499" s="235">
        <f>Q499*H499</f>
        <v>0.00054</v>
      </c>
      <c r="S499" s="235">
        <v>0</v>
      </c>
      <c r="T499" s="236">
        <f>S499*H499</f>
        <v>0</v>
      </c>
      <c r="AR499" s="128" t="s">
        <v>263</v>
      </c>
      <c r="AT499" s="128" t="s">
        <v>198</v>
      </c>
      <c r="AU499" s="128" t="s">
        <v>80</v>
      </c>
      <c r="AY499" s="128" t="s">
        <v>196</v>
      </c>
      <c r="BE499" s="237">
        <f>IF(N499="základní",J499,0)</f>
        <v>0</v>
      </c>
      <c r="BF499" s="237">
        <f>IF(N499="snížená",J499,0)</f>
        <v>0</v>
      </c>
      <c r="BG499" s="237">
        <f>IF(N499="zákl. přenesená",J499,0)</f>
        <v>0</v>
      </c>
      <c r="BH499" s="237">
        <f>IF(N499="sníž. přenesená",J499,0)</f>
        <v>0</v>
      </c>
      <c r="BI499" s="237">
        <f>IF(N499="nulová",J499,0)</f>
        <v>0</v>
      </c>
      <c r="BJ499" s="128" t="s">
        <v>78</v>
      </c>
      <c r="BK499" s="237">
        <f>ROUND(I499*H499,2)</f>
        <v>0</v>
      </c>
      <c r="BL499" s="128" t="s">
        <v>263</v>
      </c>
      <c r="BM499" s="128" t="s">
        <v>1089</v>
      </c>
    </row>
    <row r="500" spans="2:47" s="140" customFormat="1" ht="121.5">
      <c r="B500" s="141"/>
      <c r="D500" s="238" t="s">
        <v>204</v>
      </c>
      <c r="F500" s="239" t="s">
        <v>1421</v>
      </c>
      <c r="I500" s="22"/>
      <c r="L500" s="141"/>
      <c r="M500" s="240"/>
      <c r="N500" s="142"/>
      <c r="O500" s="142"/>
      <c r="P500" s="142"/>
      <c r="Q500" s="142"/>
      <c r="R500" s="142"/>
      <c r="S500" s="142"/>
      <c r="T500" s="241"/>
      <c r="AT500" s="128" t="s">
        <v>204</v>
      </c>
      <c r="AU500" s="128" t="s">
        <v>80</v>
      </c>
    </row>
    <row r="501" spans="2:65" s="140" customFormat="1" ht="16.5" customHeight="1">
      <c r="B501" s="141"/>
      <c r="C501" s="266" t="s">
        <v>1000</v>
      </c>
      <c r="D501" s="266" t="s">
        <v>297</v>
      </c>
      <c r="E501" s="267" t="s">
        <v>2908</v>
      </c>
      <c r="F501" s="268" t="s">
        <v>2909</v>
      </c>
      <c r="G501" s="269" t="s">
        <v>355</v>
      </c>
      <c r="H501" s="270">
        <v>2</v>
      </c>
      <c r="I501" s="30"/>
      <c r="J501" s="271">
        <f>ROUND(I501*H501,2)</f>
        <v>0</v>
      </c>
      <c r="K501" s="268" t="s">
        <v>5</v>
      </c>
      <c r="L501" s="272"/>
      <c r="M501" s="273" t="s">
        <v>5</v>
      </c>
      <c r="N501" s="274" t="s">
        <v>42</v>
      </c>
      <c r="O501" s="142"/>
      <c r="P501" s="235">
        <f>O501*H501</f>
        <v>0</v>
      </c>
      <c r="Q501" s="235">
        <v>0</v>
      </c>
      <c r="R501" s="235">
        <f>Q501*H501</f>
        <v>0</v>
      </c>
      <c r="S501" s="235">
        <v>0</v>
      </c>
      <c r="T501" s="236">
        <f>S501*H501</f>
        <v>0</v>
      </c>
      <c r="AR501" s="128" t="s">
        <v>305</v>
      </c>
      <c r="AT501" s="128" t="s">
        <v>297</v>
      </c>
      <c r="AU501" s="128" t="s">
        <v>80</v>
      </c>
      <c r="AY501" s="128" t="s">
        <v>196</v>
      </c>
      <c r="BE501" s="237">
        <f>IF(N501="základní",J501,0)</f>
        <v>0</v>
      </c>
      <c r="BF501" s="237">
        <f>IF(N501="snížená",J501,0)</f>
        <v>0</v>
      </c>
      <c r="BG501" s="237">
        <f>IF(N501="zákl. přenesená",J501,0)</f>
        <v>0</v>
      </c>
      <c r="BH501" s="237">
        <f>IF(N501="sníž. přenesená",J501,0)</f>
        <v>0</v>
      </c>
      <c r="BI501" s="237">
        <f>IF(N501="nulová",J501,0)</f>
        <v>0</v>
      </c>
      <c r="BJ501" s="128" t="s">
        <v>78</v>
      </c>
      <c r="BK501" s="237">
        <f>ROUND(I501*H501,2)</f>
        <v>0</v>
      </c>
      <c r="BL501" s="128" t="s">
        <v>263</v>
      </c>
      <c r="BM501" s="128" t="s">
        <v>1218</v>
      </c>
    </row>
    <row r="502" spans="2:65" s="140" customFormat="1" ht="25.5" customHeight="1">
      <c r="B502" s="141"/>
      <c r="C502" s="227" t="s">
        <v>679</v>
      </c>
      <c r="D502" s="227" t="s">
        <v>198</v>
      </c>
      <c r="E502" s="228" t="s">
        <v>2910</v>
      </c>
      <c r="F502" s="229" t="s">
        <v>2911</v>
      </c>
      <c r="G502" s="230" t="s">
        <v>330</v>
      </c>
      <c r="H502" s="231">
        <v>8.45</v>
      </c>
      <c r="I502" s="26"/>
      <c r="J502" s="232">
        <f>ROUND(I502*H502,2)</f>
        <v>0</v>
      </c>
      <c r="K502" s="229" t="s">
        <v>202</v>
      </c>
      <c r="L502" s="141"/>
      <c r="M502" s="233" t="s">
        <v>5</v>
      </c>
      <c r="N502" s="234" t="s">
        <v>42</v>
      </c>
      <c r="O502" s="142"/>
      <c r="P502" s="235">
        <f>O502*H502</f>
        <v>0</v>
      </c>
      <c r="Q502" s="235">
        <v>0.00027</v>
      </c>
      <c r="R502" s="235">
        <f>Q502*H502</f>
        <v>0.0022814999999999997</v>
      </c>
      <c r="S502" s="235">
        <v>0</v>
      </c>
      <c r="T502" s="236">
        <f>S502*H502</f>
        <v>0</v>
      </c>
      <c r="AR502" s="128" t="s">
        <v>263</v>
      </c>
      <c r="AT502" s="128" t="s">
        <v>198</v>
      </c>
      <c r="AU502" s="128" t="s">
        <v>80</v>
      </c>
      <c r="AY502" s="128" t="s">
        <v>196</v>
      </c>
      <c r="BE502" s="237">
        <f>IF(N502="základní",J502,0)</f>
        <v>0</v>
      </c>
      <c r="BF502" s="237">
        <f>IF(N502="snížená",J502,0)</f>
        <v>0</v>
      </c>
      <c r="BG502" s="237">
        <f>IF(N502="zákl. přenesená",J502,0)</f>
        <v>0</v>
      </c>
      <c r="BH502" s="237">
        <f>IF(N502="sníž. přenesená",J502,0)</f>
        <v>0</v>
      </c>
      <c r="BI502" s="237">
        <f>IF(N502="nulová",J502,0)</f>
        <v>0</v>
      </c>
      <c r="BJ502" s="128" t="s">
        <v>78</v>
      </c>
      <c r="BK502" s="237">
        <f>ROUND(I502*H502,2)</f>
        <v>0</v>
      </c>
      <c r="BL502" s="128" t="s">
        <v>263</v>
      </c>
      <c r="BM502" s="128" t="s">
        <v>1095</v>
      </c>
    </row>
    <row r="503" spans="2:47" s="140" customFormat="1" ht="121.5">
      <c r="B503" s="141"/>
      <c r="D503" s="238" t="s">
        <v>204</v>
      </c>
      <c r="F503" s="239" t="s">
        <v>1421</v>
      </c>
      <c r="I503" s="22"/>
      <c r="L503" s="141"/>
      <c r="M503" s="240"/>
      <c r="N503" s="142"/>
      <c r="O503" s="142"/>
      <c r="P503" s="142"/>
      <c r="Q503" s="142"/>
      <c r="R503" s="142"/>
      <c r="S503" s="142"/>
      <c r="T503" s="241"/>
      <c r="AT503" s="128" t="s">
        <v>204</v>
      </c>
      <c r="AU503" s="128" t="s">
        <v>80</v>
      </c>
    </row>
    <row r="504" spans="2:65" s="140" customFormat="1" ht="25.5" customHeight="1">
      <c r="B504" s="141"/>
      <c r="C504" s="266" t="s">
        <v>1013</v>
      </c>
      <c r="D504" s="266" t="s">
        <v>297</v>
      </c>
      <c r="E504" s="267" t="s">
        <v>2912</v>
      </c>
      <c r="F504" s="268" t="s">
        <v>2913</v>
      </c>
      <c r="G504" s="269" t="s">
        <v>355</v>
      </c>
      <c r="H504" s="270">
        <v>5</v>
      </c>
      <c r="I504" s="30"/>
      <c r="J504" s="271">
        <f>ROUND(I504*H504,2)</f>
        <v>0</v>
      </c>
      <c r="K504" s="268" t="s">
        <v>5</v>
      </c>
      <c r="L504" s="272"/>
      <c r="M504" s="273" t="s">
        <v>5</v>
      </c>
      <c r="N504" s="274" t="s">
        <v>42</v>
      </c>
      <c r="O504" s="142"/>
      <c r="P504" s="235">
        <f>O504*H504</f>
        <v>0</v>
      </c>
      <c r="Q504" s="235">
        <v>0</v>
      </c>
      <c r="R504" s="235">
        <f>Q504*H504</f>
        <v>0</v>
      </c>
      <c r="S504" s="235">
        <v>0</v>
      </c>
      <c r="T504" s="236">
        <f>S504*H504</f>
        <v>0</v>
      </c>
      <c r="AR504" s="128" t="s">
        <v>305</v>
      </c>
      <c r="AT504" s="128" t="s">
        <v>297</v>
      </c>
      <c r="AU504" s="128" t="s">
        <v>80</v>
      </c>
      <c r="AY504" s="128" t="s">
        <v>196</v>
      </c>
      <c r="BE504" s="237">
        <f>IF(N504="základní",J504,0)</f>
        <v>0</v>
      </c>
      <c r="BF504" s="237">
        <f>IF(N504="snížená",J504,0)</f>
        <v>0</v>
      </c>
      <c r="BG504" s="237">
        <f>IF(N504="zákl. přenesená",J504,0)</f>
        <v>0</v>
      </c>
      <c r="BH504" s="237">
        <f>IF(N504="sníž. přenesená",J504,0)</f>
        <v>0</v>
      </c>
      <c r="BI504" s="237">
        <f>IF(N504="nulová",J504,0)</f>
        <v>0</v>
      </c>
      <c r="BJ504" s="128" t="s">
        <v>78</v>
      </c>
      <c r="BK504" s="237">
        <f>ROUND(I504*H504,2)</f>
        <v>0</v>
      </c>
      <c r="BL504" s="128" t="s">
        <v>263</v>
      </c>
      <c r="BM504" s="128" t="s">
        <v>1263</v>
      </c>
    </row>
    <row r="505" spans="2:65" s="140" customFormat="1" ht="25.5" customHeight="1">
      <c r="B505" s="141"/>
      <c r="C505" s="227" t="s">
        <v>1019</v>
      </c>
      <c r="D505" s="227" t="s">
        <v>198</v>
      </c>
      <c r="E505" s="228" t="s">
        <v>1423</v>
      </c>
      <c r="F505" s="229" t="s">
        <v>1424</v>
      </c>
      <c r="G505" s="230" t="s">
        <v>355</v>
      </c>
      <c r="H505" s="231">
        <v>5</v>
      </c>
      <c r="I505" s="26"/>
      <c r="J505" s="232">
        <f>ROUND(I505*H505,2)</f>
        <v>0</v>
      </c>
      <c r="K505" s="229" t="s">
        <v>202</v>
      </c>
      <c r="L505" s="141"/>
      <c r="M505" s="233" t="s">
        <v>5</v>
      </c>
      <c r="N505" s="234" t="s">
        <v>42</v>
      </c>
      <c r="O505" s="142"/>
      <c r="P505" s="235">
        <f>O505*H505</f>
        <v>0</v>
      </c>
      <c r="Q505" s="235">
        <v>0</v>
      </c>
      <c r="R505" s="235">
        <f>Q505*H505</f>
        <v>0</v>
      </c>
      <c r="S505" s="235">
        <v>0</v>
      </c>
      <c r="T505" s="236">
        <f>S505*H505</f>
        <v>0</v>
      </c>
      <c r="AR505" s="128" t="s">
        <v>263</v>
      </c>
      <c r="AT505" s="128" t="s">
        <v>198</v>
      </c>
      <c r="AU505" s="128" t="s">
        <v>80</v>
      </c>
      <c r="AY505" s="128" t="s">
        <v>196</v>
      </c>
      <c r="BE505" s="237">
        <f>IF(N505="základní",J505,0)</f>
        <v>0</v>
      </c>
      <c r="BF505" s="237">
        <f>IF(N505="snížená",J505,0)</f>
        <v>0</v>
      </c>
      <c r="BG505" s="237">
        <f>IF(N505="zákl. přenesená",J505,0)</f>
        <v>0</v>
      </c>
      <c r="BH505" s="237">
        <f>IF(N505="sníž. přenesená",J505,0)</f>
        <v>0</v>
      </c>
      <c r="BI505" s="237">
        <f>IF(N505="nulová",J505,0)</f>
        <v>0</v>
      </c>
      <c r="BJ505" s="128" t="s">
        <v>78</v>
      </c>
      <c r="BK505" s="237">
        <f>ROUND(I505*H505,2)</f>
        <v>0</v>
      </c>
      <c r="BL505" s="128" t="s">
        <v>263</v>
      </c>
      <c r="BM505" s="128" t="s">
        <v>1104</v>
      </c>
    </row>
    <row r="506" spans="2:47" s="140" customFormat="1" ht="175.5">
      <c r="B506" s="141"/>
      <c r="D506" s="238" t="s">
        <v>204</v>
      </c>
      <c r="F506" s="239" t="s">
        <v>1426</v>
      </c>
      <c r="I506" s="22"/>
      <c r="L506" s="141"/>
      <c r="M506" s="240"/>
      <c r="N506" s="142"/>
      <c r="O506" s="142"/>
      <c r="P506" s="142"/>
      <c r="Q506" s="142"/>
      <c r="R506" s="142"/>
      <c r="S506" s="142"/>
      <c r="T506" s="241"/>
      <c r="AT506" s="128" t="s">
        <v>204</v>
      </c>
      <c r="AU506" s="128" t="s">
        <v>80</v>
      </c>
    </row>
    <row r="507" spans="2:65" s="140" customFormat="1" ht="16.5" customHeight="1">
      <c r="B507" s="141"/>
      <c r="C507" s="266" t="s">
        <v>1023</v>
      </c>
      <c r="D507" s="266" t="s">
        <v>297</v>
      </c>
      <c r="E507" s="267" t="s">
        <v>1476</v>
      </c>
      <c r="F507" s="268" t="s">
        <v>1477</v>
      </c>
      <c r="G507" s="269" t="s">
        <v>355</v>
      </c>
      <c r="H507" s="270">
        <v>4</v>
      </c>
      <c r="I507" s="30"/>
      <c r="J507" s="271">
        <f>ROUND(I507*H507,2)</f>
        <v>0</v>
      </c>
      <c r="K507" s="268" t="s">
        <v>202</v>
      </c>
      <c r="L507" s="272"/>
      <c r="M507" s="273" t="s">
        <v>5</v>
      </c>
      <c r="N507" s="274" t="s">
        <v>42</v>
      </c>
      <c r="O507" s="142"/>
      <c r="P507" s="235">
        <f>O507*H507</f>
        <v>0</v>
      </c>
      <c r="Q507" s="235">
        <v>0.0165</v>
      </c>
      <c r="R507" s="235">
        <f>Q507*H507</f>
        <v>0.066</v>
      </c>
      <c r="S507" s="235">
        <v>0</v>
      </c>
      <c r="T507" s="236">
        <f>S507*H507</f>
        <v>0</v>
      </c>
      <c r="AR507" s="128" t="s">
        <v>305</v>
      </c>
      <c r="AT507" s="128" t="s">
        <v>297</v>
      </c>
      <c r="AU507" s="128" t="s">
        <v>80</v>
      </c>
      <c r="AY507" s="128" t="s">
        <v>196</v>
      </c>
      <c r="BE507" s="237">
        <f>IF(N507="základní",J507,0)</f>
        <v>0</v>
      </c>
      <c r="BF507" s="237">
        <f>IF(N507="snížená",J507,0)</f>
        <v>0</v>
      </c>
      <c r="BG507" s="237">
        <f>IF(N507="zákl. přenesená",J507,0)</f>
        <v>0</v>
      </c>
      <c r="BH507" s="237">
        <f>IF(N507="sníž. přenesená",J507,0)</f>
        <v>0</v>
      </c>
      <c r="BI507" s="237">
        <f>IF(N507="nulová",J507,0)</f>
        <v>0</v>
      </c>
      <c r="BJ507" s="128" t="s">
        <v>78</v>
      </c>
      <c r="BK507" s="237">
        <f>ROUND(I507*H507,2)</f>
        <v>0</v>
      </c>
      <c r="BL507" s="128" t="s">
        <v>263</v>
      </c>
      <c r="BM507" s="128" t="s">
        <v>1158</v>
      </c>
    </row>
    <row r="508" spans="2:65" s="140" customFormat="1" ht="16.5" customHeight="1">
      <c r="B508" s="141"/>
      <c r="C508" s="266" t="s">
        <v>1026</v>
      </c>
      <c r="D508" s="266" t="s">
        <v>297</v>
      </c>
      <c r="E508" s="267" t="s">
        <v>1480</v>
      </c>
      <c r="F508" s="268" t="s">
        <v>1481</v>
      </c>
      <c r="G508" s="269" t="s">
        <v>355</v>
      </c>
      <c r="H508" s="270">
        <v>1</v>
      </c>
      <c r="I508" s="30"/>
      <c r="J508" s="271">
        <f>ROUND(I508*H508,2)</f>
        <v>0</v>
      </c>
      <c r="K508" s="268" t="s">
        <v>202</v>
      </c>
      <c r="L508" s="272"/>
      <c r="M508" s="273" t="s">
        <v>5</v>
      </c>
      <c r="N508" s="274" t="s">
        <v>42</v>
      </c>
      <c r="O508" s="142"/>
      <c r="P508" s="235">
        <f>O508*H508</f>
        <v>0</v>
      </c>
      <c r="Q508" s="235">
        <v>0.0185</v>
      </c>
      <c r="R508" s="235">
        <f>Q508*H508</f>
        <v>0.0185</v>
      </c>
      <c r="S508" s="235">
        <v>0</v>
      </c>
      <c r="T508" s="236">
        <f>S508*H508</f>
        <v>0</v>
      </c>
      <c r="AR508" s="128" t="s">
        <v>305</v>
      </c>
      <c r="AT508" s="128" t="s">
        <v>297</v>
      </c>
      <c r="AU508" s="128" t="s">
        <v>80</v>
      </c>
      <c r="AY508" s="128" t="s">
        <v>196</v>
      </c>
      <c r="BE508" s="237">
        <f>IF(N508="základní",J508,0)</f>
        <v>0</v>
      </c>
      <c r="BF508" s="237">
        <f>IF(N508="snížená",J508,0)</f>
        <v>0</v>
      </c>
      <c r="BG508" s="237">
        <f>IF(N508="zákl. přenesená",J508,0)</f>
        <v>0</v>
      </c>
      <c r="BH508" s="237">
        <f>IF(N508="sníž. přenesená",J508,0)</f>
        <v>0</v>
      </c>
      <c r="BI508" s="237">
        <f>IF(N508="nulová",J508,0)</f>
        <v>0</v>
      </c>
      <c r="BJ508" s="128" t="s">
        <v>78</v>
      </c>
      <c r="BK508" s="237">
        <f>ROUND(I508*H508,2)</f>
        <v>0</v>
      </c>
      <c r="BL508" s="128" t="s">
        <v>263</v>
      </c>
      <c r="BM508" s="128" t="s">
        <v>1161</v>
      </c>
    </row>
    <row r="509" spans="2:65" s="140" customFormat="1" ht="25.5" customHeight="1">
      <c r="B509" s="141"/>
      <c r="C509" s="227" t="s">
        <v>1031</v>
      </c>
      <c r="D509" s="227" t="s">
        <v>198</v>
      </c>
      <c r="E509" s="228" t="s">
        <v>1427</v>
      </c>
      <c r="F509" s="229" t="s">
        <v>1428</v>
      </c>
      <c r="G509" s="230" t="s">
        <v>355</v>
      </c>
      <c r="H509" s="231">
        <v>4</v>
      </c>
      <c r="I509" s="26"/>
      <c r="J509" s="232">
        <f>ROUND(I509*H509,2)</f>
        <v>0</v>
      </c>
      <c r="K509" s="229" t="s">
        <v>202</v>
      </c>
      <c r="L509" s="141"/>
      <c r="M509" s="233" t="s">
        <v>5</v>
      </c>
      <c r="N509" s="234" t="s">
        <v>42</v>
      </c>
      <c r="O509" s="142"/>
      <c r="P509" s="235">
        <f>O509*H509</f>
        <v>0</v>
      </c>
      <c r="Q509" s="235">
        <v>0</v>
      </c>
      <c r="R509" s="235">
        <f>Q509*H509</f>
        <v>0</v>
      </c>
      <c r="S509" s="235">
        <v>0</v>
      </c>
      <c r="T509" s="236">
        <f>S509*H509</f>
        <v>0</v>
      </c>
      <c r="AR509" s="128" t="s">
        <v>263</v>
      </c>
      <c r="AT509" s="128" t="s">
        <v>198</v>
      </c>
      <c r="AU509" s="128" t="s">
        <v>80</v>
      </c>
      <c r="AY509" s="128" t="s">
        <v>196</v>
      </c>
      <c r="BE509" s="237">
        <f>IF(N509="základní",J509,0)</f>
        <v>0</v>
      </c>
      <c r="BF509" s="237">
        <f>IF(N509="snížená",J509,0)</f>
        <v>0</v>
      </c>
      <c r="BG509" s="237">
        <f>IF(N509="zákl. přenesená",J509,0)</f>
        <v>0</v>
      </c>
      <c r="BH509" s="237">
        <f>IF(N509="sníž. přenesená",J509,0)</f>
        <v>0</v>
      </c>
      <c r="BI509" s="237">
        <f>IF(N509="nulová",J509,0)</f>
        <v>0</v>
      </c>
      <c r="BJ509" s="128" t="s">
        <v>78</v>
      </c>
      <c r="BK509" s="237">
        <f>ROUND(I509*H509,2)</f>
        <v>0</v>
      </c>
      <c r="BL509" s="128" t="s">
        <v>263</v>
      </c>
      <c r="BM509" s="128" t="s">
        <v>1114</v>
      </c>
    </row>
    <row r="510" spans="2:47" s="140" customFormat="1" ht="175.5">
      <c r="B510" s="141"/>
      <c r="D510" s="238" t="s">
        <v>204</v>
      </c>
      <c r="F510" s="239" t="s">
        <v>1426</v>
      </c>
      <c r="I510" s="22"/>
      <c r="L510" s="141"/>
      <c r="M510" s="240"/>
      <c r="N510" s="142"/>
      <c r="O510" s="142"/>
      <c r="P510" s="142"/>
      <c r="Q510" s="142"/>
      <c r="R510" s="142"/>
      <c r="S510" s="142"/>
      <c r="T510" s="241"/>
      <c r="AT510" s="128" t="s">
        <v>204</v>
      </c>
      <c r="AU510" s="128" t="s">
        <v>80</v>
      </c>
    </row>
    <row r="511" spans="2:65" s="140" customFormat="1" ht="25.5" customHeight="1">
      <c r="B511" s="141"/>
      <c r="C511" s="266" t="s">
        <v>1036</v>
      </c>
      <c r="D511" s="266" t="s">
        <v>297</v>
      </c>
      <c r="E511" s="267" t="s">
        <v>2914</v>
      </c>
      <c r="F511" s="268" t="s">
        <v>2915</v>
      </c>
      <c r="G511" s="269" t="s">
        <v>355</v>
      </c>
      <c r="H511" s="270">
        <v>3</v>
      </c>
      <c r="I511" s="30"/>
      <c r="J511" s="271">
        <f>ROUND(I511*H511,2)</f>
        <v>0</v>
      </c>
      <c r="K511" s="268" t="s">
        <v>5</v>
      </c>
      <c r="L511" s="272"/>
      <c r="M511" s="273" t="s">
        <v>5</v>
      </c>
      <c r="N511" s="274" t="s">
        <v>42</v>
      </c>
      <c r="O511" s="142"/>
      <c r="P511" s="235">
        <f>O511*H511</f>
        <v>0</v>
      </c>
      <c r="Q511" s="235">
        <v>0</v>
      </c>
      <c r="R511" s="235">
        <f>Q511*H511</f>
        <v>0</v>
      </c>
      <c r="S511" s="235">
        <v>0</v>
      </c>
      <c r="T511" s="236">
        <f>S511*H511</f>
        <v>0</v>
      </c>
      <c r="AR511" s="128" t="s">
        <v>305</v>
      </c>
      <c r="AT511" s="128" t="s">
        <v>297</v>
      </c>
      <c r="AU511" s="128" t="s">
        <v>80</v>
      </c>
      <c r="AY511" s="128" t="s">
        <v>196</v>
      </c>
      <c r="BE511" s="237">
        <f>IF(N511="základní",J511,0)</f>
        <v>0</v>
      </c>
      <c r="BF511" s="237">
        <f>IF(N511="snížená",J511,0)</f>
        <v>0</v>
      </c>
      <c r="BG511" s="237">
        <f>IF(N511="zákl. přenesená",J511,0)</f>
        <v>0</v>
      </c>
      <c r="BH511" s="237">
        <f>IF(N511="sníž. přenesená",J511,0)</f>
        <v>0</v>
      </c>
      <c r="BI511" s="237">
        <f>IF(N511="nulová",J511,0)</f>
        <v>0</v>
      </c>
      <c r="BJ511" s="128" t="s">
        <v>78</v>
      </c>
      <c r="BK511" s="237">
        <f>ROUND(I511*H511,2)</f>
        <v>0</v>
      </c>
      <c r="BL511" s="128" t="s">
        <v>263</v>
      </c>
      <c r="BM511" s="128" t="s">
        <v>2916</v>
      </c>
    </row>
    <row r="512" spans="2:65" s="140" customFormat="1" ht="16.5" customHeight="1">
      <c r="B512" s="141"/>
      <c r="C512" s="266" t="s">
        <v>1040</v>
      </c>
      <c r="D512" s="266" t="s">
        <v>297</v>
      </c>
      <c r="E512" s="267" t="s">
        <v>2917</v>
      </c>
      <c r="F512" s="268" t="s">
        <v>2918</v>
      </c>
      <c r="G512" s="269" t="s">
        <v>355</v>
      </c>
      <c r="H512" s="270">
        <v>1</v>
      </c>
      <c r="I512" s="30"/>
      <c r="J512" s="271">
        <f>ROUND(I512*H512,2)</f>
        <v>0</v>
      </c>
      <c r="K512" s="268" t="s">
        <v>5</v>
      </c>
      <c r="L512" s="272"/>
      <c r="M512" s="273" t="s">
        <v>5</v>
      </c>
      <c r="N512" s="274" t="s">
        <v>42</v>
      </c>
      <c r="O512" s="142"/>
      <c r="P512" s="235">
        <f>O512*H512</f>
        <v>0</v>
      </c>
      <c r="Q512" s="235">
        <v>0</v>
      </c>
      <c r="R512" s="235">
        <f>Q512*H512</f>
        <v>0</v>
      </c>
      <c r="S512" s="235">
        <v>0</v>
      </c>
      <c r="T512" s="236">
        <f>S512*H512</f>
        <v>0</v>
      </c>
      <c r="AR512" s="128" t="s">
        <v>305</v>
      </c>
      <c r="AT512" s="128" t="s">
        <v>297</v>
      </c>
      <c r="AU512" s="128" t="s">
        <v>80</v>
      </c>
      <c r="AY512" s="128" t="s">
        <v>196</v>
      </c>
      <c r="BE512" s="237">
        <f>IF(N512="základní",J512,0)</f>
        <v>0</v>
      </c>
      <c r="BF512" s="237">
        <f>IF(N512="snížená",J512,0)</f>
        <v>0</v>
      </c>
      <c r="BG512" s="237">
        <f>IF(N512="zákl. přenesená",J512,0)</f>
        <v>0</v>
      </c>
      <c r="BH512" s="237">
        <f>IF(N512="sníž. přenesená",J512,0)</f>
        <v>0</v>
      </c>
      <c r="BI512" s="237">
        <f>IF(N512="nulová",J512,0)</f>
        <v>0</v>
      </c>
      <c r="BJ512" s="128" t="s">
        <v>78</v>
      </c>
      <c r="BK512" s="237">
        <f>ROUND(I512*H512,2)</f>
        <v>0</v>
      </c>
      <c r="BL512" s="128" t="s">
        <v>263</v>
      </c>
      <c r="BM512" s="128" t="s">
        <v>1266</v>
      </c>
    </row>
    <row r="513" spans="2:65" s="140" customFormat="1" ht="25.5" customHeight="1">
      <c r="B513" s="141"/>
      <c r="C513" s="227" t="s">
        <v>725</v>
      </c>
      <c r="D513" s="227" t="s">
        <v>198</v>
      </c>
      <c r="E513" s="228" t="s">
        <v>2919</v>
      </c>
      <c r="F513" s="229" t="s">
        <v>2920</v>
      </c>
      <c r="G513" s="230" t="s">
        <v>355</v>
      </c>
      <c r="H513" s="231">
        <v>1</v>
      </c>
      <c r="I513" s="26"/>
      <c r="J513" s="232">
        <f>ROUND(I513*H513,2)</f>
        <v>0</v>
      </c>
      <c r="K513" s="229" t="s">
        <v>202</v>
      </c>
      <c r="L513" s="141"/>
      <c r="M513" s="233" t="s">
        <v>5</v>
      </c>
      <c r="N513" s="234" t="s">
        <v>42</v>
      </c>
      <c r="O513" s="142"/>
      <c r="P513" s="235">
        <f>O513*H513</f>
        <v>0</v>
      </c>
      <c r="Q513" s="235">
        <v>0</v>
      </c>
      <c r="R513" s="235">
        <f>Q513*H513</f>
        <v>0</v>
      </c>
      <c r="S513" s="235">
        <v>0</v>
      </c>
      <c r="T513" s="236">
        <f>S513*H513</f>
        <v>0</v>
      </c>
      <c r="AR513" s="128" t="s">
        <v>263</v>
      </c>
      <c r="AT513" s="128" t="s">
        <v>198</v>
      </c>
      <c r="AU513" s="128" t="s">
        <v>80</v>
      </c>
      <c r="AY513" s="128" t="s">
        <v>196</v>
      </c>
      <c r="BE513" s="237">
        <f>IF(N513="základní",J513,0)</f>
        <v>0</v>
      </c>
      <c r="BF513" s="237">
        <f>IF(N513="snížená",J513,0)</f>
        <v>0</v>
      </c>
      <c r="BG513" s="237">
        <f>IF(N513="zákl. přenesená",J513,0)</f>
        <v>0</v>
      </c>
      <c r="BH513" s="237">
        <f>IF(N513="sníž. přenesená",J513,0)</f>
        <v>0</v>
      </c>
      <c r="BI513" s="237">
        <f>IF(N513="nulová",J513,0)</f>
        <v>0</v>
      </c>
      <c r="BJ513" s="128" t="s">
        <v>78</v>
      </c>
      <c r="BK513" s="237">
        <f>ROUND(I513*H513,2)</f>
        <v>0</v>
      </c>
      <c r="BL513" s="128" t="s">
        <v>263</v>
      </c>
      <c r="BM513" s="128" t="s">
        <v>1122</v>
      </c>
    </row>
    <row r="514" spans="2:47" s="140" customFormat="1" ht="175.5">
      <c r="B514" s="141"/>
      <c r="D514" s="238" t="s">
        <v>204</v>
      </c>
      <c r="F514" s="239" t="s">
        <v>1426</v>
      </c>
      <c r="I514" s="22"/>
      <c r="L514" s="141"/>
      <c r="M514" s="240"/>
      <c r="N514" s="142"/>
      <c r="O514" s="142"/>
      <c r="P514" s="142"/>
      <c r="Q514" s="142"/>
      <c r="R514" s="142"/>
      <c r="S514" s="142"/>
      <c r="T514" s="241"/>
      <c r="AT514" s="128" t="s">
        <v>204</v>
      </c>
      <c r="AU514" s="128" t="s">
        <v>80</v>
      </c>
    </row>
    <row r="515" spans="2:65" s="140" customFormat="1" ht="16.5" customHeight="1">
      <c r="B515" s="141"/>
      <c r="C515" s="266" t="s">
        <v>1048</v>
      </c>
      <c r="D515" s="266" t="s">
        <v>297</v>
      </c>
      <c r="E515" s="267" t="s">
        <v>2921</v>
      </c>
      <c r="F515" s="268" t="s">
        <v>2922</v>
      </c>
      <c r="G515" s="269" t="s">
        <v>355</v>
      </c>
      <c r="H515" s="270">
        <v>1</v>
      </c>
      <c r="I515" s="30"/>
      <c r="J515" s="271">
        <f>ROUND(I515*H515,2)</f>
        <v>0</v>
      </c>
      <c r="K515" s="268" t="s">
        <v>5</v>
      </c>
      <c r="L515" s="272"/>
      <c r="M515" s="273" t="s">
        <v>5</v>
      </c>
      <c r="N515" s="274" t="s">
        <v>42</v>
      </c>
      <c r="O515" s="142"/>
      <c r="P515" s="235">
        <f>O515*H515</f>
        <v>0</v>
      </c>
      <c r="Q515" s="235">
        <v>0</v>
      </c>
      <c r="R515" s="235">
        <f>Q515*H515</f>
        <v>0</v>
      </c>
      <c r="S515" s="235">
        <v>0</v>
      </c>
      <c r="T515" s="236">
        <f>S515*H515</f>
        <v>0</v>
      </c>
      <c r="AR515" s="128" t="s">
        <v>305</v>
      </c>
      <c r="AT515" s="128" t="s">
        <v>297</v>
      </c>
      <c r="AU515" s="128" t="s">
        <v>80</v>
      </c>
      <c r="AY515" s="128" t="s">
        <v>196</v>
      </c>
      <c r="BE515" s="237">
        <f>IF(N515="základní",J515,0)</f>
        <v>0</v>
      </c>
      <c r="BF515" s="237">
        <f>IF(N515="snížená",J515,0)</f>
        <v>0</v>
      </c>
      <c r="BG515" s="237">
        <f>IF(N515="zákl. přenesená",J515,0)</f>
        <v>0</v>
      </c>
      <c r="BH515" s="237">
        <f>IF(N515="sníž. přenesená",J515,0)</f>
        <v>0</v>
      </c>
      <c r="BI515" s="237">
        <f>IF(N515="nulová",J515,0)</f>
        <v>0</v>
      </c>
      <c r="BJ515" s="128" t="s">
        <v>78</v>
      </c>
      <c r="BK515" s="237">
        <f>ROUND(I515*H515,2)</f>
        <v>0</v>
      </c>
      <c r="BL515" s="128" t="s">
        <v>263</v>
      </c>
      <c r="BM515" s="128" t="s">
        <v>2923</v>
      </c>
    </row>
    <row r="516" spans="2:65" s="140" customFormat="1" ht="25.5" customHeight="1">
      <c r="B516" s="141"/>
      <c r="C516" s="227" t="s">
        <v>728</v>
      </c>
      <c r="D516" s="227" t="s">
        <v>198</v>
      </c>
      <c r="E516" s="228" t="s">
        <v>2924</v>
      </c>
      <c r="F516" s="229" t="s">
        <v>2925</v>
      </c>
      <c r="G516" s="230" t="s">
        <v>355</v>
      </c>
      <c r="H516" s="231">
        <v>1</v>
      </c>
      <c r="I516" s="26"/>
      <c r="J516" s="232">
        <f>ROUND(I516*H516,2)</f>
        <v>0</v>
      </c>
      <c r="K516" s="229" t="s">
        <v>202</v>
      </c>
      <c r="L516" s="141"/>
      <c r="M516" s="233" t="s">
        <v>5</v>
      </c>
      <c r="N516" s="234" t="s">
        <v>42</v>
      </c>
      <c r="O516" s="142"/>
      <c r="P516" s="235">
        <f>O516*H516</f>
        <v>0</v>
      </c>
      <c r="Q516" s="235">
        <v>0</v>
      </c>
      <c r="R516" s="235">
        <f>Q516*H516</f>
        <v>0</v>
      </c>
      <c r="S516" s="235">
        <v>0</v>
      </c>
      <c r="T516" s="236">
        <f>S516*H516</f>
        <v>0</v>
      </c>
      <c r="AR516" s="128" t="s">
        <v>263</v>
      </c>
      <c r="AT516" s="128" t="s">
        <v>198</v>
      </c>
      <c r="AU516" s="128" t="s">
        <v>80</v>
      </c>
      <c r="AY516" s="128" t="s">
        <v>196</v>
      </c>
      <c r="BE516" s="237">
        <f>IF(N516="základní",J516,0)</f>
        <v>0</v>
      </c>
      <c r="BF516" s="237">
        <f>IF(N516="snížená",J516,0)</f>
        <v>0</v>
      </c>
      <c r="BG516" s="237">
        <f>IF(N516="zákl. přenesená",J516,0)</f>
        <v>0</v>
      </c>
      <c r="BH516" s="237">
        <f>IF(N516="sníž. přenesená",J516,0)</f>
        <v>0</v>
      </c>
      <c r="BI516" s="237">
        <f>IF(N516="nulová",J516,0)</f>
        <v>0</v>
      </c>
      <c r="BJ516" s="128" t="s">
        <v>78</v>
      </c>
      <c r="BK516" s="237">
        <f>ROUND(I516*H516,2)</f>
        <v>0</v>
      </c>
      <c r="BL516" s="128" t="s">
        <v>263</v>
      </c>
      <c r="BM516" s="128" t="s">
        <v>1094</v>
      </c>
    </row>
    <row r="517" spans="2:47" s="140" customFormat="1" ht="175.5">
      <c r="B517" s="141"/>
      <c r="D517" s="238" t="s">
        <v>204</v>
      </c>
      <c r="F517" s="239" t="s">
        <v>1426</v>
      </c>
      <c r="I517" s="22"/>
      <c r="L517" s="141"/>
      <c r="M517" s="240"/>
      <c r="N517" s="142"/>
      <c r="O517" s="142"/>
      <c r="P517" s="142"/>
      <c r="Q517" s="142"/>
      <c r="R517" s="142"/>
      <c r="S517" s="142"/>
      <c r="T517" s="241"/>
      <c r="AT517" s="128" t="s">
        <v>204</v>
      </c>
      <c r="AU517" s="128" t="s">
        <v>80</v>
      </c>
    </row>
    <row r="518" spans="2:65" s="140" customFormat="1" ht="16.5" customHeight="1">
      <c r="B518" s="141"/>
      <c r="C518" s="266" t="s">
        <v>1060</v>
      </c>
      <c r="D518" s="266" t="s">
        <v>297</v>
      </c>
      <c r="E518" s="267" t="s">
        <v>1508</v>
      </c>
      <c r="F518" s="268" t="s">
        <v>1509</v>
      </c>
      <c r="G518" s="269" t="s">
        <v>355</v>
      </c>
      <c r="H518" s="270">
        <v>1</v>
      </c>
      <c r="I518" s="30"/>
      <c r="J518" s="271">
        <f>ROUND(I518*H518,2)</f>
        <v>0</v>
      </c>
      <c r="K518" s="268" t="s">
        <v>5</v>
      </c>
      <c r="L518" s="272"/>
      <c r="M518" s="273" t="s">
        <v>5</v>
      </c>
      <c r="N518" s="274" t="s">
        <v>42</v>
      </c>
      <c r="O518" s="142"/>
      <c r="P518" s="235">
        <f>O518*H518</f>
        <v>0</v>
      </c>
      <c r="Q518" s="235">
        <v>0</v>
      </c>
      <c r="R518" s="235">
        <f>Q518*H518</f>
        <v>0</v>
      </c>
      <c r="S518" s="235">
        <v>0</v>
      </c>
      <c r="T518" s="236">
        <f>S518*H518</f>
        <v>0</v>
      </c>
      <c r="AR518" s="128" t="s">
        <v>305</v>
      </c>
      <c r="AT518" s="128" t="s">
        <v>297</v>
      </c>
      <c r="AU518" s="128" t="s">
        <v>80</v>
      </c>
      <c r="AY518" s="128" t="s">
        <v>196</v>
      </c>
      <c r="BE518" s="237">
        <f>IF(N518="základní",J518,0)</f>
        <v>0</v>
      </c>
      <c r="BF518" s="237">
        <f>IF(N518="snížená",J518,0)</f>
        <v>0</v>
      </c>
      <c r="BG518" s="237">
        <f>IF(N518="zákl. přenesená",J518,0)</f>
        <v>0</v>
      </c>
      <c r="BH518" s="237">
        <f>IF(N518="sníž. přenesená",J518,0)</f>
        <v>0</v>
      </c>
      <c r="BI518" s="237">
        <f>IF(N518="nulová",J518,0)</f>
        <v>0</v>
      </c>
      <c r="BJ518" s="128" t="s">
        <v>78</v>
      </c>
      <c r="BK518" s="237">
        <f>ROUND(I518*H518,2)</f>
        <v>0</v>
      </c>
      <c r="BL518" s="128" t="s">
        <v>263</v>
      </c>
      <c r="BM518" s="128" t="s">
        <v>1165</v>
      </c>
    </row>
    <row r="519" spans="2:65" s="140" customFormat="1" ht="16.5" customHeight="1">
      <c r="B519" s="141"/>
      <c r="C519" s="227" t="s">
        <v>734</v>
      </c>
      <c r="D519" s="227" t="s">
        <v>198</v>
      </c>
      <c r="E519" s="228" t="s">
        <v>2926</v>
      </c>
      <c r="F519" s="229" t="s">
        <v>2927</v>
      </c>
      <c r="G519" s="230" t="s">
        <v>355</v>
      </c>
      <c r="H519" s="231">
        <v>1</v>
      </c>
      <c r="I519" s="26"/>
      <c r="J519" s="232">
        <f>ROUND(I519*H519,2)</f>
        <v>0</v>
      </c>
      <c r="K519" s="229" t="s">
        <v>202</v>
      </c>
      <c r="L519" s="141"/>
      <c r="M519" s="233" t="s">
        <v>5</v>
      </c>
      <c r="N519" s="234" t="s">
        <v>42</v>
      </c>
      <c r="O519" s="142"/>
      <c r="P519" s="235">
        <f>O519*H519</f>
        <v>0</v>
      </c>
      <c r="Q519" s="235">
        <v>0</v>
      </c>
      <c r="R519" s="235">
        <f>Q519*H519</f>
        <v>0</v>
      </c>
      <c r="S519" s="235">
        <v>0</v>
      </c>
      <c r="T519" s="236">
        <f>S519*H519</f>
        <v>0</v>
      </c>
      <c r="AR519" s="128" t="s">
        <v>263</v>
      </c>
      <c r="AT519" s="128" t="s">
        <v>198</v>
      </c>
      <c r="AU519" s="128" t="s">
        <v>80</v>
      </c>
      <c r="AY519" s="128" t="s">
        <v>196</v>
      </c>
      <c r="BE519" s="237">
        <f>IF(N519="základní",J519,0)</f>
        <v>0</v>
      </c>
      <c r="BF519" s="237">
        <f>IF(N519="snížená",J519,0)</f>
        <v>0</v>
      </c>
      <c r="BG519" s="237">
        <f>IF(N519="zákl. přenesená",J519,0)</f>
        <v>0</v>
      </c>
      <c r="BH519" s="237">
        <f>IF(N519="sníž. přenesená",J519,0)</f>
        <v>0</v>
      </c>
      <c r="BI519" s="237">
        <f>IF(N519="nulová",J519,0)</f>
        <v>0</v>
      </c>
      <c r="BJ519" s="128" t="s">
        <v>78</v>
      </c>
      <c r="BK519" s="237">
        <f>ROUND(I519*H519,2)</f>
        <v>0</v>
      </c>
      <c r="BL519" s="128" t="s">
        <v>263</v>
      </c>
      <c r="BM519" s="128" t="s">
        <v>1111</v>
      </c>
    </row>
    <row r="520" spans="2:47" s="140" customFormat="1" ht="40.5">
      <c r="B520" s="141"/>
      <c r="D520" s="238" t="s">
        <v>204</v>
      </c>
      <c r="F520" s="239" t="s">
        <v>1434</v>
      </c>
      <c r="I520" s="22"/>
      <c r="L520" s="141"/>
      <c r="M520" s="240"/>
      <c r="N520" s="142"/>
      <c r="O520" s="142"/>
      <c r="P520" s="142"/>
      <c r="Q520" s="142"/>
      <c r="R520" s="142"/>
      <c r="S520" s="142"/>
      <c r="T520" s="241"/>
      <c r="AT520" s="128" t="s">
        <v>204</v>
      </c>
      <c r="AU520" s="128" t="s">
        <v>80</v>
      </c>
    </row>
    <row r="521" spans="2:65" s="140" customFormat="1" ht="16.5" customHeight="1">
      <c r="B521" s="141"/>
      <c r="C521" s="266" t="s">
        <v>1071</v>
      </c>
      <c r="D521" s="266" t="s">
        <v>297</v>
      </c>
      <c r="E521" s="267" t="s">
        <v>2928</v>
      </c>
      <c r="F521" s="268" t="s">
        <v>2929</v>
      </c>
      <c r="G521" s="269" t="s">
        <v>355</v>
      </c>
      <c r="H521" s="270">
        <v>1</v>
      </c>
      <c r="I521" s="30"/>
      <c r="J521" s="271">
        <f>ROUND(I521*H521,2)</f>
        <v>0</v>
      </c>
      <c r="K521" s="268" t="s">
        <v>202</v>
      </c>
      <c r="L521" s="272"/>
      <c r="M521" s="273" t="s">
        <v>5</v>
      </c>
      <c r="N521" s="274" t="s">
        <v>42</v>
      </c>
      <c r="O521" s="142"/>
      <c r="P521" s="235">
        <f>O521*H521</f>
        <v>0</v>
      </c>
      <c r="Q521" s="235">
        <v>0.0047</v>
      </c>
      <c r="R521" s="235">
        <f>Q521*H521</f>
        <v>0.0047</v>
      </c>
      <c r="S521" s="235">
        <v>0</v>
      </c>
      <c r="T521" s="236">
        <f>S521*H521</f>
        <v>0</v>
      </c>
      <c r="AR521" s="128" t="s">
        <v>305</v>
      </c>
      <c r="AT521" s="128" t="s">
        <v>297</v>
      </c>
      <c r="AU521" s="128" t="s">
        <v>80</v>
      </c>
      <c r="AY521" s="128" t="s">
        <v>196</v>
      </c>
      <c r="BE521" s="237">
        <f>IF(N521="základní",J521,0)</f>
        <v>0</v>
      </c>
      <c r="BF521" s="237">
        <f>IF(N521="snížená",J521,0)</f>
        <v>0</v>
      </c>
      <c r="BG521" s="237">
        <f>IF(N521="zákl. přenesená",J521,0)</f>
        <v>0</v>
      </c>
      <c r="BH521" s="237">
        <f>IF(N521="sníž. přenesená",J521,0)</f>
        <v>0</v>
      </c>
      <c r="BI521" s="237">
        <f>IF(N521="nulová",J521,0)</f>
        <v>0</v>
      </c>
      <c r="BJ521" s="128" t="s">
        <v>78</v>
      </c>
      <c r="BK521" s="237">
        <f>ROUND(I521*H521,2)</f>
        <v>0</v>
      </c>
      <c r="BL521" s="128" t="s">
        <v>263</v>
      </c>
      <c r="BM521" s="128" t="s">
        <v>1179</v>
      </c>
    </row>
    <row r="522" spans="2:65" s="140" customFormat="1" ht="16.5" customHeight="1">
      <c r="B522" s="141"/>
      <c r="C522" s="227" t="s">
        <v>1077</v>
      </c>
      <c r="D522" s="227" t="s">
        <v>198</v>
      </c>
      <c r="E522" s="228" t="s">
        <v>1431</v>
      </c>
      <c r="F522" s="229" t="s">
        <v>1432</v>
      </c>
      <c r="G522" s="230" t="s">
        <v>355</v>
      </c>
      <c r="H522" s="231">
        <v>11</v>
      </c>
      <c r="I522" s="26"/>
      <c r="J522" s="232">
        <f>ROUND(I522*H522,2)</f>
        <v>0</v>
      </c>
      <c r="K522" s="229" t="s">
        <v>202</v>
      </c>
      <c r="L522" s="141"/>
      <c r="M522" s="233" t="s">
        <v>5</v>
      </c>
      <c r="N522" s="234" t="s">
        <v>42</v>
      </c>
      <c r="O522" s="142"/>
      <c r="P522" s="235">
        <f>O522*H522</f>
        <v>0</v>
      </c>
      <c r="Q522" s="235">
        <v>0</v>
      </c>
      <c r="R522" s="235">
        <f>Q522*H522</f>
        <v>0</v>
      </c>
      <c r="S522" s="235">
        <v>0</v>
      </c>
      <c r="T522" s="236">
        <f>S522*H522</f>
        <v>0</v>
      </c>
      <c r="AR522" s="128" t="s">
        <v>263</v>
      </c>
      <c r="AT522" s="128" t="s">
        <v>198</v>
      </c>
      <c r="AU522" s="128" t="s">
        <v>80</v>
      </c>
      <c r="AY522" s="128" t="s">
        <v>196</v>
      </c>
      <c r="BE522" s="237">
        <f>IF(N522="základní",J522,0)</f>
        <v>0</v>
      </c>
      <c r="BF522" s="237">
        <f>IF(N522="snížená",J522,0)</f>
        <v>0</v>
      </c>
      <c r="BG522" s="237">
        <f>IF(N522="zákl. přenesená",J522,0)</f>
        <v>0</v>
      </c>
      <c r="BH522" s="237">
        <f>IF(N522="sníž. přenesená",J522,0)</f>
        <v>0</v>
      </c>
      <c r="BI522" s="237">
        <f>IF(N522="nulová",J522,0)</f>
        <v>0</v>
      </c>
      <c r="BJ522" s="128" t="s">
        <v>78</v>
      </c>
      <c r="BK522" s="237">
        <f>ROUND(I522*H522,2)</f>
        <v>0</v>
      </c>
      <c r="BL522" s="128" t="s">
        <v>263</v>
      </c>
      <c r="BM522" s="128" t="s">
        <v>1126</v>
      </c>
    </row>
    <row r="523" spans="2:47" s="140" customFormat="1" ht="40.5">
      <c r="B523" s="141"/>
      <c r="D523" s="238" t="s">
        <v>204</v>
      </c>
      <c r="F523" s="239" t="s">
        <v>1434</v>
      </c>
      <c r="I523" s="22"/>
      <c r="L523" s="141"/>
      <c r="M523" s="240"/>
      <c r="N523" s="142"/>
      <c r="O523" s="142"/>
      <c r="P523" s="142"/>
      <c r="Q523" s="142"/>
      <c r="R523" s="142"/>
      <c r="S523" s="142"/>
      <c r="T523" s="241"/>
      <c r="AT523" s="128" t="s">
        <v>204</v>
      </c>
      <c r="AU523" s="128" t="s">
        <v>80</v>
      </c>
    </row>
    <row r="524" spans="2:65" s="140" customFormat="1" ht="25.5" customHeight="1">
      <c r="B524" s="141"/>
      <c r="C524" s="266" t="s">
        <v>1082</v>
      </c>
      <c r="D524" s="266" t="s">
        <v>297</v>
      </c>
      <c r="E524" s="267" t="s">
        <v>1465</v>
      </c>
      <c r="F524" s="268" t="s">
        <v>1466</v>
      </c>
      <c r="G524" s="269" t="s">
        <v>355</v>
      </c>
      <c r="H524" s="270">
        <v>11</v>
      </c>
      <c r="I524" s="30"/>
      <c r="J524" s="271">
        <f>ROUND(I524*H524,2)</f>
        <v>0</v>
      </c>
      <c r="K524" s="268" t="s">
        <v>202</v>
      </c>
      <c r="L524" s="272"/>
      <c r="M524" s="273" t="s">
        <v>5</v>
      </c>
      <c r="N524" s="274" t="s">
        <v>42</v>
      </c>
      <c r="O524" s="142"/>
      <c r="P524" s="235">
        <f>O524*H524</f>
        <v>0</v>
      </c>
      <c r="Q524" s="235">
        <v>0.0012</v>
      </c>
      <c r="R524" s="235">
        <f>Q524*H524</f>
        <v>0.013199999999999998</v>
      </c>
      <c r="S524" s="235">
        <v>0</v>
      </c>
      <c r="T524" s="236">
        <f>S524*H524</f>
        <v>0</v>
      </c>
      <c r="AR524" s="128" t="s">
        <v>305</v>
      </c>
      <c r="AT524" s="128" t="s">
        <v>297</v>
      </c>
      <c r="AU524" s="128" t="s">
        <v>80</v>
      </c>
      <c r="AY524" s="128" t="s">
        <v>196</v>
      </c>
      <c r="BE524" s="237">
        <f>IF(N524="základní",J524,0)</f>
        <v>0</v>
      </c>
      <c r="BF524" s="237">
        <f>IF(N524="snížená",J524,0)</f>
        <v>0</v>
      </c>
      <c r="BG524" s="237">
        <f>IF(N524="zákl. přenesená",J524,0)</f>
        <v>0</v>
      </c>
      <c r="BH524" s="237">
        <f>IF(N524="sníž. přenesená",J524,0)</f>
        <v>0</v>
      </c>
      <c r="BI524" s="237">
        <f>IF(N524="nulová",J524,0)</f>
        <v>0</v>
      </c>
      <c r="BJ524" s="128" t="s">
        <v>78</v>
      </c>
      <c r="BK524" s="237">
        <f>ROUND(I524*H524,2)</f>
        <v>0</v>
      </c>
      <c r="BL524" s="128" t="s">
        <v>263</v>
      </c>
      <c r="BM524" s="128" t="s">
        <v>1175</v>
      </c>
    </row>
    <row r="525" spans="2:65" s="140" customFormat="1" ht="25.5" customHeight="1">
      <c r="B525" s="141"/>
      <c r="C525" s="227" t="s">
        <v>748</v>
      </c>
      <c r="D525" s="227" t="s">
        <v>198</v>
      </c>
      <c r="E525" s="228" t="s">
        <v>2930</v>
      </c>
      <c r="F525" s="229" t="s">
        <v>2931</v>
      </c>
      <c r="G525" s="230" t="s">
        <v>304</v>
      </c>
      <c r="H525" s="231">
        <v>7.85</v>
      </c>
      <c r="I525" s="26"/>
      <c r="J525" s="232">
        <f>ROUND(I525*H525,2)</f>
        <v>0</v>
      </c>
      <c r="K525" s="229" t="s">
        <v>202</v>
      </c>
      <c r="L525" s="141"/>
      <c r="M525" s="233" t="s">
        <v>5</v>
      </c>
      <c r="N525" s="234" t="s">
        <v>42</v>
      </c>
      <c r="O525" s="142"/>
      <c r="P525" s="235">
        <f>O525*H525</f>
        <v>0</v>
      </c>
      <c r="Q525" s="235">
        <v>0</v>
      </c>
      <c r="R525" s="235">
        <f>Q525*H525</f>
        <v>0</v>
      </c>
      <c r="S525" s="235">
        <v>0</v>
      </c>
      <c r="T525" s="236">
        <f>S525*H525</f>
        <v>0</v>
      </c>
      <c r="AR525" s="128" t="s">
        <v>263</v>
      </c>
      <c r="AT525" s="128" t="s">
        <v>198</v>
      </c>
      <c r="AU525" s="128" t="s">
        <v>80</v>
      </c>
      <c r="AY525" s="128" t="s">
        <v>196</v>
      </c>
      <c r="BE525" s="237">
        <f>IF(N525="základní",J525,0)</f>
        <v>0</v>
      </c>
      <c r="BF525" s="237">
        <f>IF(N525="snížená",J525,0)</f>
        <v>0</v>
      </c>
      <c r="BG525" s="237">
        <f>IF(N525="zákl. přenesená",J525,0)</f>
        <v>0</v>
      </c>
      <c r="BH525" s="237">
        <f>IF(N525="sníž. přenesená",J525,0)</f>
        <v>0</v>
      </c>
      <c r="BI525" s="237">
        <f>IF(N525="nulová",J525,0)</f>
        <v>0</v>
      </c>
      <c r="BJ525" s="128" t="s">
        <v>78</v>
      </c>
      <c r="BK525" s="237">
        <f>ROUND(I525*H525,2)</f>
        <v>0</v>
      </c>
      <c r="BL525" s="128" t="s">
        <v>263</v>
      </c>
      <c r="BM525" s="128" t="s">
        <v>1068</v>
      </c>
    </row>
    <row r="526" spans="2:47" s="140" customFormat="1" ht="67.5">
      <c r="B526" s="141"/>
      <c r="D526" s="238" t="s">
        <v>204</v>
      </c>
      <c r="F526" s="239" t="s">
        <v>1438</v>
      </c>
      <c r="I526" s="22"/>
      <c r="L526" s="141"/>
      <c r="M526" s="240"/>
      <c r="N526" s="142"/>
      <c r="O526" s="142"/>
      <c r="P526" s="142"/>
      <c r="Q526" s="142"/>
      <c r="R526" s="142"/>
      <c r="S526" s="142"/>
      <c r="T526" s="241"/>
      <c r="AT526" s="128" t="s">
        <v>204</v>
      </c>
      <c r="AU526" s="128" t="s">
        <v>80</v>
      </c>
    </row>
    <row r="527" spans="2:65" s="140" customFormat="1" ht="16.5" customHeight="1">
      <c r="B527" s="141"/>
      <c r="C527" s="266" t="s">
        <v>1091</v>
      </c>
      <c r="D527" s="266" t="s">
        <v>297</v>
      </c>
      <c r="E527" s="267" t="s">
        <v>1440</v>
      </c>
      <c r="F527" s="268" t="s">
        <v>1441</v>
      </c>
      <c r="G527" s="269" t="s">
        <v>304</v>
      </c>
      <c r="H527" s="270">
        <v>7.85</v>
      </c>
      <c r="I527" s="30"/>
      <c r="J527" s="271">
        <f>ROUND(I527*H527,2)</f>
        <v>0</v>
      </c>
      <c r="K527" s="268" t="s">
        <v>202</v>
      </c>
      <c r="L527" s="272"/>
      <c r="M527" s="273" t="s">
        <v>5</v>
      </c>
      <c r="N527" s="274" t="s">
        <v>42</v>
      </c>
      <c r="O527" s="142"/>
      <c r="P527" s="235">
        <f>O527*H527</f>
        <v>0</v>
      </c>
      <c r="Q527" s="235">
        <v>0.005</v>
      </c>
      <c r="R527" s="235">
        <f>Q527*H527</f>
        <v>0.03925</v>
      </c>
      <c r="S527" s="235">
        <v>0</v>
      </c>
      <c r="T527" s="236">
        <f>S527*H527</f>
        <v>0</v>
      </c>
      <c r="AR527" s="128" t="s">
        <v>305</v>
      </c>
      <c r="AT527" s="128" t="s">
        <v>297</v>
      </c>
      <c r="AU527" s="128" t="s">
        <v>80</v>
      </c>
      <c r="AY527" s="128" t="s">
        <v>196</v>
      </c>
      <c r="BE527" s="237">
        <f>IF(N527="základní",J527,0)</f>
        <v>0</v>
      </c>
      <c r="BF527" s="237">
        <f>IF(N527="snížená",J527,0)</f>
        <v>0</v>
      </c>
      <c r="BG527" s="237">
        <f>IF(N527="zákl. přenesená",J527,0)</f>
        <v>0</v>
      </c>
      <c r="BH527" s="237">
        <f>IF(N527="sníž. přenesená",J527,0)</f>
        <v>0</v>
      </c>
      <c r="BI527" s="237">
        <f>IF(N527="nulová",J527,0)</f>
        <v>0</v>
      </c>
      <c r="BJ527" s="128" t="s">
        <v>78</v>
      </c>
      <c r="BK527" s="237">
        <f>ROUND(I527*H527,2)</f>
        <v>0</v>
      </c>
      <c r="BL527" s="128" t="s">
        <v>263</v>
      </c>
      <c r="BM527" s="128" t="s">
        <v>2932</v>
      </c>
    </row>
    <row r="528" spans="2:65" s="140" customFormat="1" ht="16.5" customHeight="1">
      <c r="B528" s="141"/>
      <c r="C528" s="227" t="s">
        <v>752</v>
      </c>
      <c r="D528" s="227" t="s">
        <v>198</v>
      </c>
      <c r="E528" s="228" t="s">
        <v>1458</v>
      </c>
      <c r="F528" s="229" t="s">
        <v>2933</v>
      </c>
      <c r="G528" s="230" t="s">
        <v>355</v>
      </c>
      <c r="H528" s="231">
        <v>3</v>
      </c>
      <c r="I528" s="26"/>
      <c r="J528" s="232">
        <f>ROUND(I528*H528,2)</f>
        <v>0</v>
      </c>
      <c r="K528" s="229" t="s">
        <v>5</v>
      </c>
      <c r="L528" s="141"/>
      <c r="M528" s="233" t="s">
        <v>5</v>
      </c>
      <c r="N528" s="234" t="s">
        <v>42</v>
      </c>
      <c r="O528" s="142"/>
      <c r="P528" s="235">
        <f>O528*H528</f>
        <v>0</v>
      </c>
      <c r="Q528" s="235">
        <v>0</v>
      </c>
      <c r="R528" s="235">
        <f>Q528*H528</f>
        <v>0</v>
      </c>
      <c r="S528" s="235">
        <v>0</v>
      </c>
      <c r="T528" s="236">
        <f>S528*H528</f>
        <v>0</v>
      </c>
      <c r="AR528" s="128" t="s">
        <v>263</v>
      </c>
      <c r="AT528" s="128" t="s">
        <v>198</v>
      </c>
      <c r="AU528" s="128" t="s">
        <v>80</v>
      </c>
      <c r="AY528" s="128" t="s">
        <v>196</v>
      </c>
      <c r="BE528" s="237">
        <f>IF(N528="základní",J528,0)</f>
        <v>0</v>
      </c>
      <c r="BF528" s="237">
        <f>IF(N528="snížená",J528,0)</f>
        <v>0</v>
      </c>
      <c r="BG528" s="237">
        <f>IF(N528="zákl. přenesená",J528,0)</f>
        <v>0</v>
      </c>
      <c r="BH528" s="237">
        <f>IF(N528="sníž. přenesená",J528,0)</f>
        <v>0</v>
      </c>
      <c r="BI528" s="237">
        <f>IF(N528="nulová",J528,0)</f>
        <v>0</v>
      </c>
      <c r="BJ528" s="128" t="s">
        <v>78</v>
      </c>
      <c r="BK528" s="237">
        <f>ROUND(I528*H528,2)</f>
        <v>0</v>
      </c>
      <c r="BL528" s="128" t="s">
        <v>263</v>
      </c>
      <c r="BM528" s="128" t="s">
        <v>1670</v>
      </c>
    </row>
    <row r="529" spans="2:65" s="140" customFormat="1" ht="16.5" customHeight="1">
      <c r="B529" s="141"/>
      <c r="C529" s="227" t="s">
        <v>1098</v>
      </c>
      <c r="D529" s="227" t="s">
        <v>198</v>
      </c>
      <c r="E529" s="228" t="s">
        <v>2934</v>
      </c>
      <c r="F529" s="229" t="s">
        <v>2935</v>
      </c>
      <c r="G529" s="230" t="s">
        <v>355</v>
      </c>
      <c r="H529" s="231">
        <v>1</v>
      </c>
      <c r="I529" s="26"/>
      <c r="J529" s="232">
        <f>ROUND(I529*H529,2)</f>
        <v>0</v>
      </c>
      <c r="K529" s="229" t="s">
        <v>5</v>
      </c>
      <c r="L529" s="141"/>
      <c r="M529" s="233" t="s">
        <v>5</v>
      </c>
      <c r="N529" s="234" t="s">
        <v>42</v>
      </c>
      <c r="O529" s="142"/>
      <c r="P529" s="235">
        <f>O529*H529</f>
        <v>0</v>
      </c>
      <c r="Q529" s="235">
        <v>0</v>
      </c>
      <c r="R529" s="235">
        <f>Q529*H529</f>
        <v>0</v>
      </c>
      <c r="S529" s="235">
        <v>0</v>
      </c>
      <c r="T529" s="236">
        <f>S529*H529</f>
        <v>0</v>
      </c>
      <c r="AR529" s="128" t="s">
        <v>263</v>
      </c>
      <c r="AT529" s="128" t="s">
        <v>198</v>
      </c>
      <c r="AU529" s="128" t="s">
        <v>80</v>
      </c>
      <c r="AY529" s="128" t="s">
        <v>196</v>
      </c>
      <c r="BE529" s="237">
        <f>IF(N529="základní",J529,0)</f>
        <v>0</v>
      </c>
      <c r="BF529" s="237">
        <f>IF(N529="snížená",J529,0)</f>
        <v>0</v>
      </c>
      <c r="BG529" s="237">
        <f>IF(N529="zákl. přenesená",J529,0)</f>
        <v>0</v>
      </c>
      <c r="BH529" s="237">
        <f>IF(N529="sníž. přenesená",J529,0)</f>
        <v>0</v>
      </c>
      <c r="BI529" s="237">
        <f>IF(N529="nulová",J529,0)</f>
        <v>0</v>
      </c>
      <c r="BJ529" s="128" t="s">
        <v>78</v>
      </c>
      <c r="BK529" s="237">
        <f>ROUND(I529*H529,2)</f>
        <v>0</v>
      </c>
      <c r="BL529" s="128" t="s">
        <v>263</v>
      </c>
      <c r="BM529" s="128" t="s">
        <v>1145</v>
      </c>
    </row>
    <row r="530" spans="2:65" s="140" customFormat="1" ht="16.5" customHeight="1">
      <c r="B530" s="141"/>
      <c r="C530" s="227" t="s">
        <v>756</v>
      </c>
      <c r="D530" s="227" t="s">
        <v>198</v>
      </c>
      <c r="E530" s="228" t="s">
        <v>2936</v>
      </c>
      <c r="F530" s="229" t="s">
        <v>2937</v>
      </c>
      <c r="G530" s="230" t="s">
        <v>355</v>
      </c>
      <c r="H530" s="231">
        <v>1</v>
      </c>
      <c r="I530" s="26"/>
      <c r="J530" s="232">
        <f>ROUND(I530*H530,2)</f>
        <v>0</v>
      </c>
      <c r="K530" s="229" t="s">
        <v>202</v>
      </c>
      <c r="L530" s="141"/>
      <c r="M530" s="233" t="s">
        <v>5</v>
      </c>
      <c r="N530" s="234" t="s">
        <v>42</v>
      </c>
      <c r="O530" s="142"/>
      <c r="P530" s="235">
        <f>O530*H530</f>
        <v>0</v>
      </c>
      <c r="Q530" s="235">
        <v>0.00044</v>
      </c>
      <c r="R530" s="235">
        <f>Q530*H530</f>
        <v>0.00044</v>
      </c>
      <c r="S530" s="235">
        <v>0</v>
      </c>
      <c r="T530" s="236">
        <f>S530*H530</f>
        <v>0</v>
      </c>
      <c r="AR530" s="128" t="s">
        <v>263</v>
      </c>
      <c r="AT530" s="128" t="s">
        <v>198</v>
      </c>
      <c r="AU530" s="128" t="s">
        <v>80</v>
      </c>
      <c r="AY530" s="128" t="s">
        <v>196</v>
      </c>
      <c r="BE530" s="237">
        <f>IF(N530="základní",J530,0)</f>
        <v>0</v>
      </c>
      <c r="BF530" s="237">
        <f>IF(N530="snížená",J530,0)</f>
        <v>0</v>
      </c>
      <c r="BG530" s="237">
        <f>IF(N530="zákl. přenesená",J530,0)</f>
        <v>0</v>
      </c>
      <c r="BH530" s="237">
        <f>IF(N530="sníž. přenesená",J530,0)</f>
        <v>0</v>
      </c>
      <c r="BI530" s="237">
        <f>IF(N530="nulová",J530,0)</f>
        <v>0</v>
      </c>
      <c r="BJ530" s="128" t="s">
        <v>78</v>
      </c>
      <c r="BK530" s="237">
        <f>ROUND(I530*H530,2)</f>
        <v>0</v>
      </c>
      <c r="BL530" s="128" t="s">
        <v>263</v>
      </c>
      <c r="BM530" s="128" t="s">
        <v>1687</v>
      </c>
    </row>
    <row r="531" spans="2:47" s="140" customFormat="1" ht="67.5">
      <c r="B531" s="141"/>
      <c r="D531" s="238" t="s">
        <v>204</v>
      </c>
      <c r="F531" s="239" t="s">
        <v>2938</v>
      </c>
      <c r="I531" s="22"/>
      <c r="L531" s="141"/>
      <c r="M531" s="240"/>
      <c r="N531" s="142"/>
      <c r="O531" s="142"/>
      <c r="P531" s="142"/>
      <c r="Q531" s="142"/>
      <c r="R531" s="142"/>
      <c r="S531" s="142"/>
      <c r="T531" s="241"/>
      <c r="AT531" s="128" t="s">
        <v>204</v>
      </c>
      <c r="AU531" s="128" t="s">
        <v>80</v>
      </c>
    </row>
    <row r="532" spans="2:65" s="140" customFormat="1" ht="25.5" customHeight="1">
      <c r="B532" s="141"/>
      <c r="C532" s="266" t="s">
        <v>1108</v>
      </c>
      <c r="D532" s="266" t="s">
        <v>297</v>
      </c>
      <c r="E532" s="267" t="s">
        <v>2939</v>
      </c>
      <c r="F532" s="268" t="s">
        <v>2940</v>
      </c>
      <c r="G532" s="269" t="s">
        <v>355</v>
      </c>
      <c r="H532" s="270">
        <v>1</v>
      </c>
      <c r="I532" s="30"/>
      <c r="J532" s="271">
        <f>ROUND(I532*H532,2)</f>
        <v>0</v>
      </c>
      <c r="K532" s="268" t="s">
        <v>202</v>
      </c>
      <c r="L532" s="272"/>
      <c r="M532" s="273" t="s">
        <v>5</v>
      </c>
      <c r="N532" s="274" t="s">
        <v>42</v>
      </c>
      <c r="O532" s="142"/>
      <c r="P532" s="235">
        <f>O532*H532</f>
        <v>0</v>
      </c>
      <c r="Q532" s="235">
        <v>0.047</v>
      </c>
      <c r="R532" s="235">
        <f>Q532*H532</f>
        <v>0.047</v>
      </c>
      <c r="S532" s="235">
        <v>0</v>
      </c>
      <c r="T532" s="236">
        <f>S532*H532</f>
        <v>0</v>
      </c>
      <c r="AR532" s="128" t="s">
        <v>305</v>
      </c>
      <c r="AT532" s="128" t="s">
        <v>297</v>
      </c>
      <c r="AU532" s="128" t="s">
        <v>80</v>
      </c>
      <c r="AY532" s="128" t="s">
        <v>196</v>
      </c>
      <c r="BE532" s="237">
        <f>IF(N532="základní",J532,0)</f>
        <v>0</v>
      </c>
      <c r="BF532" s="237">
        <f>IF(N532="snížená",J532,0)</f>
        <v>0</v>
      </c>
      <c r="BG532" s="237">
        <f>IF(N532="zákl. přenesená",J532,0)</f>
        <v>0</v>
      </c>
      <c r="BH532" s="237">
        <f>IF(N532="sníž. přenesená",J532,0)</f>
        <v>0</v>
      </c>
      <c r="BI532" s="237">
        <f>IF(N532="nulová",J532,0)</f>
        <v>0</v>
      </c>
      <c r="BJ532" s="128" t="s">
        <v>78</v>
      </c>
      <c r="BK532" s="237">
        <f>ROUND(I532*H532,2)</f>
        <v>0</v>
      </c>
      <c r="BL532" s="128" t="s">
        <v>263</v>
      </c>
      <c r="BM532" s="128" t="s">
        <v>2941</v>
      </c>
    </row>
    <row r="533" spans="2:51" s="243" customFormat="1" ht="13.5">
      <c r="B533" s="242"/>
      <c r="D533" s="238" t="s">
        <v>206</v>
      </c>
      <c r="E533" s="244" t="s">
        <v>5</v>
      </c>
      <c r="F533" s="245" t="s">
        <v>2942</v>
      </c>
      <c r="H533" s="244" t="s">
        <v>5</v>
      </c>
      <c r="I533" s="27"/>
      <c r="L533" s="242"/>
      <c r="M533" s="246"/>
      <c r="N533" s="247"/>
      <c r="O533" s="247"/>
      <c r="P533" s="247"/>
      <c r="Q533" s="247"/>
      <c r="R533" s="247"/>
      <c r="S533" s="247"/>
      <c r="T533" s="248"/>
      <c r="AT533" s="244" t="s">
        <v>206</v>
      </c>
      <c r="AU533" s="244" t="s">
        <v>80</v>
      </c>
      <c r="AV533" s="243" t="s">
        <v>78</v>
      </c>
      <c r="AW533" s="243" t="s">
        <v>34</v>
      </c>
      <c r="AX533" s="243" t="s">
        <v>71</v>
      </c>
      <c r="AY533" s="244" t="s">
        <v>196</v>
      </c>
    </row>
    <row r="534" spans="2:51" s="250" customFormat="1" ht="13.5">
      <c r="B534" s="249"/>
      <c r="D534" s="238" t="s">
        <v>206</v>
      </c>
      <c r="E534" s="251" t="s">
        <v>5</v>
      </c>
      <c r="F534" s="252" t="s">
        <v>78</v>
      </c>
      <c r="H534" s="253">
        <v>1</v>
      </c>
      <c r="I534" s="28"/>
      <c r="L534" s="249"/>
      <c r="M534" s="254"/>
      <c r="N534" s="255"/>
      <c r="O534" s="255"/>
      <c r="P534" s="255"/>
      <c r="Q534" s="255"/>
      <c r="R534" s="255"/>
      <c r="S534" s="255"/>
      <c r="T534" s="256"/>
      <c r="AT534" s="251" t="s">
        <v>206</v>
      </c>
      <c r="AU534" s="251" t="s">
        <v>80</v>
      </c>
      <c r="AV534" s="250" t="s">
        <v>80</v>
      </c>
      <c r="AW534" s="250" t="s">
        <v>34</v>
      </c>
      <c r="AX534" s="250" t="s">
        <v>71</v>
      </c>
      <c r="AY534" s="251" t="s">
        <v>196</v>
      </c>
    </row>
    <row r="535" spans="2:51" s="258" customFormat="1" ht="13.5">
      <c r="B535" s="257"/>
      <c r="D535" s="238" t="s">
        <v>206</v>
      </c>
      <c r="E535" s="259" t="s">
        <v>5</v>
      </c>
      <c r="F535" s="260" t="s">
        <v>209</v>
      </c>
      <c r="H535" s="261">
        <v>1</v>
      </c>
      <c r="I535" s="29"/>
      <c r="L535" s="257"/>
      <c r="M535" s="262"/>
      <c r="N535" s="263"/>
      <c r="O535" s="263"/>
      <c r="P535" s="263"/>
      <c r="Q535" s="263"/>
      <c r="R535" s="263"/>
      <c r="S535" s="263"/>
      <c r="T535" s="264"/>
      <c r="AT535" s="259" t="s">
        <v>206</v>
      </c>
      <c r="AU535" s="259" t="s">
        <v>80</v>
      </c>
      <c r="AV535" s="258" t="s">
        <v>203</v>
      </c>
      <c r="AW535" s="258" t="s">
        <v>34</v>
      </c>
      <c r="AX535" s="258" t="s">
        <v>78</v>
      </c>
      <c r="AY535" s="259" t="s">
        <v>196</v>
      </c>
    </row>
    <row r="536" spans="2:65" s="140" customFormat="1" ht="38.25" customHeight="1">
      <c r="B536" s="141"/>
      <c r="C536" s="227" t="s">
        <v>759</v>
      </c>
      <c r="D536" s="227" t="s">
        <v>198</v>
      </c>
      <c r="E536" s="228" t="s">
        <v>2943</v>
      </c>
      <c r="F536" s="229" t="s">
        <v>2944</v>
      </c>
      <c r="G536" s="230" t="s">
        <v>355</v>
      </c>
      <c r="H536" s="231">
        <v>5</v>
      </c>
      <c r="I536" s="26"/>
      <c r="J536" s="232">
        <f>ROUND(I536*H536,2)</f>
        <v>0</v>
      </c>
      <c r="K536" s="229" t="s">
        <v>202</v>
      </c>
      <c r="L536" s="141"/>
      <c r="M536" s="233" t="s">
        <v>5</v>
      </c>
      <c r="N536" s="234" t="s">
        <v>42</v>
      </c>
      <c r="O536" s="142"/>
      <c r="P536" s="235">
        <f>O536*H536</f>
        <v>0</v>
      </c>
      <c r="Q536" s="235">
        <v>0.00026</v>
      </c>
      <c r="R536" s="235">
        <f>Q536*H536</f>
        <v>0.0013</v>
      </c>
      <c r="S536" s="235">
        <v>0</v>
      </c>
      <c r="T536" s="236">
        <f>S536*H536</f>
        <v>0</v>
      </c>
      <c r="AR536" s="128" t="s">
        <v>263</v>
      </c>
      <c r="AT536" s="128" t="s">
        <v>198</v>
      </c>
      <c r="AU536" s="128" t="s">
        <v>80</v>
      </c>
      <c r="AY536" s="128" t="s">
        <v>196</v>
      </c>
      <c r="BE536" s="237">
        <f>IF(N536="základní",J536,0)</f>
        <v>0</v>
      </c>
      <c r="BF536" s="237">
        <f>IF(N536="snížená",J536,0)</f>
        <v>0</v>
      </c>
      <c r="BG536" s="237">
        <f>IF(N536="zákl. přenesená",J536,0)</f>
        <v>0</v>
      </c>
      <c r="BH536" s="237">
        <f>IF(N536="sníž. přenesená",J536,0)</f>
        <v>0</v>
      </c>
      <c r="BI536" s="237">
        <f>IF(N536="nulová",J536,0)</f>
        <v>0</v>
      </c>
      <c r="BJ536" s="128" t="s">
        <v>78</v>
      </c>
      <c r="BK536" s="237">
        <f>ROUND(I536*H536,2)</f>
        <v>0</v>
      </c>
      <c r="BL536" s="128" t="s">
        <v>263</v>
      </c>
      <c r="BM536" s="128" t="s">
        <v>1080</v>
      </c>
    </row>
    <row r="537" spans="2:47" s="140" customFormat="1" ht="94.5">
      <c r="B537" s="141"/>
      <c r="D537" s="238" t="s">
        <v>204</v>
      </c>
      <c r="F537" s="239" t="s">
        <v>1417</v>
      </c>
      <c r="I537" s="22"/>
      <c r="L537" s="141"/>
      <c r="M537" s="240"/>
      <c r="N537" s="142"/>
      <c r="O537" s="142"/>
      <c r="P537" s="142"/>
      <c r="Q537" s="142"/>
      <c r="R537" s="142"/>
      <c r="S537" s="142"/>
      <c r="T537" s="241"/>
      <c r="AT537" s="128" t="s">
        <v>204</v>
      </c>
      <c r="AU537" s="128" t="s">
        <v>80</v>
      </c>
    </row>
    <row r="538" spans="2:65" s="140" customFormat="1" ht="25.5" customHeight="1">
      <c r="B538" s="141"/>
      <c r="C538" s="266" t="s">
        <v>1115</v>
      </c>
      <c r="D538" s="266" t="s">
        <v>297</v>
      </c>
      <c r="E538" s="267" t="s">
        <v>2945</v>
      </c>
      <c r="F538" s="268" t="s">
        <v>2946</v>
      </c>
      <c r="G538" s="269" t="s">
        <v>355</v>
      </c>
      <c r="H538" s="270">
        <v>5</v>
      </c>
      <c r="I538" s="30"/>
      <c r="J538" s="271">
        <f>ROUND(I538*H538,2)</f>
        <v>0</v>
      </c>
      <c r="K538" s="268" t="s">
        <v>202</v>
      </c>
      <c r="L538" s="272"/>
      <c r="M538" s="273" t="s">
        <v>5</v>
      </c>
      <c r="N538" s="274" t="s">
        <v>42</v>
      </c>
      <c r="O538" s="142"/>
      <c r="P538" s="235">
        <f>O538*H538</f>
        <v>0</v>
      </c>
      <c r="Q538" s="235">
        <v>0.03241</v>
      </c>
      <c r="R538" s="235">
        <f>Q538*H538</f>
        <v>0.16205</v>
      </c>
      <c r="S538" s="235">
        <v>0</v>
      </c>
      <c r="T538" s="236">
        <f>S538*H538</f>
        <v>0</v>
      </c>
      <c r="AR538" s="128" t="s">
        <v>305</v>
      </c>
      <c r="AT538" s="128" t="s">
        <v>297</v>
      </c>
      <c r="AU538" s="128" t="s">
        <v>80</v>
      </c>
      <c r="AY538" s="128" t="s">
        <v>196</v>
      </c>
      <c r="BE538" s="237">
        <f>IF(N538="základní",J538,0)</f>
        <v>0</v>
      </c>
      <c r="BF538" s="237">
        <f>IF(N538="snížená",J538,0)</f>
        <v>0</v>
      </c>
      <c r="BG538" s="237">
        <f>IF(N538="zákl. přenesená",J538,0)</f>
        <v>0</v>
      </c>
      <c r="BH538" s="237">
        <f>IF(N538="sníž. přenesená",J538,0)</f>
        <v>0</v>
      </c>
      <c r="BI538" s="237">
        <f>IF(N538="nulová",J538,0)</f>
        <v>0</v>
      </c>
      <c r="BJ538" s="128" t="s">
        <v>78</v>
      </c>
      <c r="BK538" s="237">
        <f>ROUND(I538*H538,2)</f>
        <v>0</v>
      </c>
      <c r="BL538" s="128" t="s">
        <v>263</v>
      </c>
      <c r="BM538" s="128" t="s">
        <v>1186</v>
      </c>
    </row>
    <row r="539" spans="2:51" s="243" customFormat="1" ht="13.5">
      <c r="B539" s="242"/>
      <c r="D539" s="238" t="s">
        <v>206</v>
      </c>
      <c r="E539" s="244" t="s">
        <v>5</v>
      </c>
      <c r="F539" s="245" t="s">
        <v>2947</v>
      </c>
      <c r="H539" s="244" t="s">
        <v>5</v>
      </c>
      <c r="I539" s="27"/>
      <c r="L539" s="242"/>
      <c r="M539" s="246"/>
      <c r="N539" s="247"/>
      <c r="O539" s="247"/>
      <c r="P539" s="247"/>
      <c r="Q539" s="247"/>
      <c r="R539" s="247"/>
      <c r="S539" s="247"/>
      <c r="T539" s="248"/>
      <c r="AT539" s="244" t="s">
        <v>206</v>
      </c>
      <c r="AU539" s="244" t="s">
        <v>80</v>
      </c>
      <c r="AV539" s="243" t="s">
        <v>78</v>
      </c>
      <c r="AW539" s="243" t="s">
        <v>34</v>
      </c>
      <c r="AX539" s="243" t="s">
        <v>71</v>
      </c>
      <c r="AY539" s="244" t="s">
        <v>196</v>
      </c>
    </row>
    <row r="540" spans="2:51" s="250" customFormat="1" ht="13.5">
      <c r="B540" s="249"/>
      <c r="D540" s="238" t="s">
        <v>206</v>
      </c>
      <c r="E540" s="251" t="s">
        <v>5</v>
      </c>
      <c r="F540" s="252" t="s">
        <v>224</v>
      </c>
      <c r="H540" s="253">
        <v>5</v>
      </c>
      <c r="I540" s="28"/>
      <c r="L540" s="249"/>
      <c r="M540" s="254"/>
      <c r="N540" s="255"/>
      <c r="O540" s="255"/>
      <c r="P540" s="255"/>
      <c r="Q540" s="255"/>
      <c r="R540" s="255"/>
      <c r="S540" s="255"/>
      <c r="T540" s="256"/>
      <c r="AT540" s="251" t="s">
        <v>206</v>
      </c>
      <c r="AU540" s="251" t="s">
        <v>80</v>
      </c>
      <c r="AV540" s="250" t="s">
        <v>80</v>
      </c>
      <c r="AW540" s="250" t="s">
        <v>34</v>
      </c>
      <c r="AX540" s="250" t="s">
        <v>71</v>
      </c>
      <c r="AY540" s="251" t="s">
        <v>196</v>
      </c>
    </row>
    <row r="541" spans="2:51" s="258" customFormat="1" ht="13.5">
      <c r="B541" s="257"/>
      <c r="D541" s="238" t="s">
        <v>206</v>
      </c>
      <c r="E541" s="259" t="s">
        <v>5</v>
      </c>
      <c r="F541" s="260" t="s">
        <v>209</v>
      </c>
      <c r="H541" s="261">
        <v>5</v>
      </c>
      <c r="I541" s="29"/>
      <c r="L541" s="257"/>
      <c r="M541" s="262"/>
      <c r="N541" s="263"/>
      <c r="O541" s="263"/>
      <c r="P541" s="263"/>
      <c r="Q541" s="263"/>
      <c r="R541" s="263"/>
      <c r="S541" s="263"/>
      <c r="T541" s="264"/>
      <c r="AT541" s="259" t="s">
        <v>206</v>
      </c>
      <c r="AU541" s="259" t="s">
        <v>80</v>
      </c>
      <c r="AV541" s="258" t="s">
        <v>203</v>
      </c>
      <c r="AW541" s="258" t="s">
        <v>34</v>
      </c>
      <c r="AX541" s="258" t="s">
        <v>78</v>
      </c>
      <c r="AY541" s="259" t="s">
        <v>196</v>
      </c>
    </row>
    <row r="542" spans="2:65" s="140" customFormat="1" ht="16.5" customHeight="1">
      <c r="B542" s="141"/>
      <c r="C542" s="266" t="s">
        <v>764</v>
      </c>
      <c r="D542" s="266" t="s">
        <v>297</v>
      </c>
      <c r="E542" s="267" t="s">
        <v>2948</v>
      </c>
      <c r="F542" s="268" t="s">
        <v>2949</v>
      </c>
      <c r="G542" s="269" t="s">
        <v>355</v>
      </c>
      <c r="H542" s="270">
        <v>2</v>
      </c>
      <c r="I542" s="30"/>
      <c r="J542" s="271">
        <f aca="true" t="shared" si="10" ref="J542:J548">ROUND(I542*H542,2)</f>
        <v>0</v>
      </c>
      <c r="K542" s="268" t="s">
        <v>202</v>
      </c>
      <c r="L542" s="272"/>
      <c r="M542" s="273" t="s">
        <v>5</v>
      </c>
      <c r="N542" s="274" t="s">
        <v>42</v>
      </c>
      <c r="O542" s="142"/>
      <c r="P542" s="235">
        <f aca="true" t="shared" si="11" ref="P542:P548">O542*H542</f>
        <v>0</v>
      </c>
      <c r="Q542" s="235">
        <v>0.0107</v>
      </c>
      <c r="R542" s="235">
        <f aca="true" t="shared" si="12" ref="R542:R548">Q542*H542</f>
        <v>0.0214</v>
      </c>
      <c r="S542" s="235">
        <v>0</v>
      </c>
      <c r="T542" s="236">
        <f aca="true" t="shared" si="13" ref="T542:T548">S542*H542</f>
        <v>0</v>
      </c>
      <c r="AR542" s="128" t="s">
        <v>305</v>
      </c>
      <c r="AT542" s="128" t="s">
        <v>297</v>
      </c>
      <c r="AU542" s="128" t="s">
        <v>80</v>
      </c>
      <c r="AY542" s="128" t="s">
        <v>196</v>
      </c>
      <c r="BE542" s="237">
        <f aca="true" t="shared" si="14" ref="BE542:BE548">IF(N542="základní",J542,0)</f>
        <v>0</v>
      </c>
      <c r="BF542" s="237">
        <f aca="true" t="shared" si="15" ref="BF542:BF548">IF(N542="snížená",J542,0)</f>
        <v>0</v>
      </c>
      <c r="BG542" s="237">
        <f aca="true" t="shared" si="16" ref="BG542:BG548">IF(N542="zákl. přenesená",J542,0)</f>
        <v>0</v>
      </c>
      <c r="BH542" s="237">
        <f aca="true" t="shared" si="17" ref="BH542:BH548">IF(N542="sníž. přenesená",J542,0)</f>
        <v>0</v>
      </c>
      <c r="BI542" s="237">
        <f aca="true" t="shared" si="18" ref="BI542:BI548">IF(N542="nulová",J542,0)</f>
        <v>0</v>
      </c>
      <c r="BJ542" s="128" t="s">
        <v>78</v>
      </c>
      <c r="BK542" s="237">
        <f aca="true" t="shared" si="19" ref="BK542:BK548">ROUND(I542*H542,2)</f>
        <v>0</v>
      </c>
      <c r="BL542" s="128" t="s">
        <v>263</v>
      </c>
      <c r="BM542" s="128" t="s">
        <v>1190</v>
      </c>
    </row>
    <row r="543" spans="2:65" s="140" customFormat="1" ht="16.5" customHeight="1">
      <c r="B543" s="141"/>
      <c r="C543" s="266" t="s">
        <v>1123</v>
      </c>
      <c r="D543" s="266" t="s">
        <v>297</v>
      </c>
      <c r="E543" s="267" t="s">
        <v>2950</v>
      </c>
      <c r="F543" s="268" t="s">
        <v>2951</v>
      </c>
      <c r="G543" s="269" t="s">
        <v>355</v>
      </c>
      <c r="H543" s="270">
        <v>1</v>
      </c>
      <c r="I543" s="30"/>
      <c r="J543" s="271">
        <f t="shared" si="10"/>
        <v>0</v>
      </c>
      <c r="K543" s="268" t="s">
        <v>202</v>
      </c>
      <c r="L543" s="272"/>
      <c r="M543" s="273" t="s">
        <v>5</v>
      </c>
      <c r="N543" s="274" t="s">
        <v>42</v>
      </c>
      <c r="O543" s="142"/>
      <c r="P543" s="235">
        <f t="shared" si="11"/>
        <v>0</v>
      </c>
      <c r="Q543" s="235">
        <v>0.0063</v>
      </c>
      <c r="R543" s="235">
        <f t="shared" si="12"/>
        <v>0.0063</v>
      </c>
      <c r="S543" s="235">
        <v>0</v>
      </c>
      <c r="T543" s="236">
        <f t="shared" si="13"/>
        <v>0</v>
      </c>
      <c r="AR543" s="128" t="s">
        <v>305</v>
      </c>
      <c r="AT543" s="128" t="s">
        <v>297</v>
      </c>
      <c r="AU543" s="128" t="s">
        <v>80</v>
      </c>
      <c r="AY543" s="128" t="s">
        <v>196</v>
      </c>
      <c r="BE543" s="237">
        <f t="shared" si="14"/>
        <v>0</v>
      </c>
      <c r="BF543" s="237">
        <f t="shared" si="15"/>
        <v>0</v>
      </c>
      <c r="BG543" s="237">
        <f t="shared" si="16"/>
        <v>0</v>
      </c>
      <c r="BH543" s="237">
        <f t="shared" si="17"/>
        <v>0</v>
      </c>
      <c r="BI543" s="237">
        <f t="shared" si="18"/>
        <v>0</v>
      </c>
      <c r="BJ543" s="128" t="s">
        <v>78</v>
      </c>
      <c r="BK543" s="237">
        <f t="shared" si="19"/>
        <v>0</v>
      </c>
      <c r="BL543" s="128" t="s">
        <v>263</v>
      </c>
      <c r="BM543" s="128" t="s">
        <v>1208</v>
      </c>
    </row>
    <row r="544" spans="2:65" s="140" customFormat="1" ht="16.5" customHeight="1">
      <c r="B544" s="141"/>
      <c r="C544" s="266" t="s">
        <v>767</v>
      </c>
      <c r="D544" s="266" t="s">
        <v>297</v>
      </c>
      <c r="E544" s="267" t="s">
        <v>2952</v>
      </c>
      <c r="F544" s="268" t="s">
        <v>2953</v>
      </c>
      <c r="G544" s="269" t="s">
        <v>355</v>
      </c>
      <c r="H544" s="270">
        <v>5</v>
      </c>
      <c r="I544" s="30"/>
      <c r="J544" s="271">
        <f t="shared" si="10"/>
        <v>0</v>
      </c>
      <c r="K544" s="268" t="s">
        <v>202</v>
      </c>
      <c r="L544" s="272"/>
      <c r="M544" s="273" t="s">
        <v>5</v>
      </c>
      <c r="N544" s="274" t="s">
        <v>42</v>
      </c>
      <c r="O544" s="142"/>
      <c r="P544" s="235">
        <f t="shared" si="11"/>
        <v>0</v>
      </c>
      <c r="Q544" s="235">
        <v>0.00078</v>
      </c>
      <c r="R544" s="235">
        <f t="shared" si="12"/>
        <v>0.0039</v>
      </c>
      <c r="S544" s="235">
        <v>0</v>
      </c>
      <c r="T544" s="236">
        <f t="shared" si="13"/>
        <v>0</v>
      </c>
      <c r="AR544" s="128" t="s">
        <v>305</v>
      </c>
      <c r="AT544" s="128" t="s">
        <v>297</v>
      </c>
      <c r="AU544" s="128" t="s">
        <v>80</v>
      </c>
      <c r="AY544" s="128" t="s">
        <v>196</v>
      </c>
      <c r="BE544" s="237">
        <f t="shared" si="14"/>
        <v>0</v>
      </c>
      <c r="BF544" s="237">
        <f t="shared" si="15"/>
        <v>0</v>
      </c>
      <c r="BG544" s="237">
        <f t="shared" si="16"/>
        <v>0</v>
      </c>
      <c r="BH544" s="237">
        <f t="shared" si="17"/>
        <v>0</v>
      </c>
      <c r="BI544" s="237">
        <f t="shared" si="18"/>
        <v>0</v>
      </c>
      <c r="BJ544" s="128" t="s">
        <v>78</v>
      </c>
      <c r="BK544" s="237">
        <f t="shared" si="19"/>
        <v>0</v>
      </c>
      <c r="BL544" s="128" t="s">
        <v>263</v>
      </c>
      <c r="BM544" s="128" t="s">
        <v>2954</v>
      </c>
    </row>
    <row r="545" spans="2:65" s="140" customFormat="1" ht="16.5" customHeight="1">
      <c r="B545" s="141"/>
      <c r="C545" s="266" t="s">
        <v>1133</v>
      </c>
      <c r="D545" s="266" t="s">
        <v>297</v>
      </c>
      <c r="E545" s="267" t="s">
        <v>2955</v>
      </c>
      <c r="F545" s="268" t="s">
        <v>2956</v>
      </c>
      <c r="G545" s="269" t="s">
        <v>860</v>
      </c>
      <c r="H545" s="270">
        <v>5</v>
      </c>
      <c r="I545" s="30"/>
      <c r="J545" s="271">
        <f t="shared" si="10"/>
        <v>0</v>
      </c>
      <c r="K545" s="268" t="s">
        <v>202</v>
      </c>
      <c r="L545" s="272"/>
      <c r="M545" s="273" t="s">
        <v>5</v>
      </c>
      <c r="N545" s="274" t="s">
        <v>42</v>
      </c>
      <c r="O545" s="142"/>
      <c r="P545" s="235">
        <f t="shared" si="11"/>
        <v>0</v>
      </c>
      <c r="Q545" s="235">
        <v>0.0032</v>
      </c>
      <c r="R545" s="235">
        <f t="shared" si="12"/>
        <v>0.016</v>
      </c>
      <c r="S545" s="235">
        <v>0</v>
      </c>
      <c r="T545" s="236">
        <f t="shared" si="13"/>
        <v>0</v>
      </c>
      <c r="AR545" s="128" t="s">
        <v>305</v>
      </c>
      <c r="AT545" s="128" t="s">
        <v>297</v>
      </c>
      <c r="AU545" s="128" t="s">
        <v>80</v>
      </c>
      <c r="AY545" s="128" t="s">
        <v>196</v>
      </c>
      <c r="BE545" s="237">
        <f t="shared" si="14"/>
        <v>0</v>
      </c>
      <c r="BF545" s="237">
        <f t="shared" si="15"/>
        <v>0</v>
      </c>
      <c r="BG545" s="237">
        <f t="shared" si="16"/>
        <v>0</v>
      </c>
      <c r="BH545" s="237">
        <f t="shared" si="17"/>
        <v>0</v>
      </c>
      <c r="BI545" s="237">
        <f t="shared" si="18"/>
        <v>0</v>
      </c>
      <c r="BJ545" s="128" t="s">
        <v>78</v>
      </c>
      <c r="BK545" s="237">
        <f t="shared" si="19"/>
        <v>0</v>
      </c>
      <c r="BL545" s="128" t="s">
        <v>263</v>
      </c>
      <c r="BM545" s="128" t="s">
        <v>2957</v>
      </c>
    </row>
    <row r="546" spans="2:65" s="140" customFormat="1" ht="16.5" customHeight="1">
      <c r="B546" s="141"/>
      <c r="C546" s="266" t="s">
        <v>771</v>
      </c>
      <c r="D546" s="266" t="s">
        <v>297</v>
      </c>
      <c r="E546" s="267" t="s">
        <v>2958</v>
      </c>
      <c r="F546" s="268" t="s">
        <v>2959</v>
      </c>
      <c r="G546" s="269" t="s">
        <v>860</v>
      </c>
      <c r="H546" s="270">
        <v>5</v>
      </c>
      <c r="I546" s="30"/>
      <c r="J546" s="271">
        <f t="shared" si="10"/>
        <v>0</v>
      </c>
      <c r="K546" s="268" t="s">
        <v>202</v>
      </c>
      <c r="L546" s="272"/>
      <c r="M546" s="273" t="s">
        <v>5</v>
      </c>
      <c r="N546" s="274" t="s">
        <v>42</v>
      </c>
      <c r="O546" s="142"/>
      <c r="P546" s="235">
        <f t="shared" si="11"/>
        <v>0</v>
      </c>
      <c r="Q546" s="235">
        <v>0.0003</v>
      </c>
      <c r="R546" s="235">
        <f t="shared" si="12"/>
        <v>0.0014999999999999998</v>
      </c>
      <c r="S546" s="235">
        <v>0</v>
      </c>
      <c r="T546" s="236">
        <f t="shared" si="13"/>
        <v>0</v>
      </c>
      <c r="AR546" s="128" t="s">
        <v>305</v>
      </c>
      <c r="AT546" s="128" t="s">
        <v>297</v>
      </c>
      <c r="AU546" s="128" t="s">
        <v>80</v>
      </c>
      <c r="AY546" s="128" t="s">
        <v>196</v>
      </c>
      <c r="BE546" s="237">
        <f t="shared" si="14"/>
        <v>0</v>
      </c>
      <c r="BF546" s="237">
        <f t="shared" si="15"/>
        <v>0</v>
      </c>
      <c r="BG546" s="237">
        <f t="shared" si="16"/>
        <v>0</v>
      </c>
      <c r="BH546" s="237">
        <f t="shared" si="17"/>
        <v>0</v>
      </c>
      <c r="BI546" s="237">
        <f t="shared" si="18"/>
        <v>0</v>
      </c>
      <c r="BJ546" s="128" t="s">
        <v>78</v>
      </c>
      <c r="BK546" s="237">
        <f t="shared" si="19"/>
        <v>0</v>
      </c>
      <c r="BL546" s="128" t="s">
        <v>263</v>
      </c>
      <c r="BM546" s="128" t="s">
        <v>2960</v>
      </c>
    </row>
    <row r="547" spans="2:65" s="140" customFormat="1" ht="16.5" customHeight="1">
      <c r="B547" s="141"/>
      <c r="C547" s="266" t="s">
        <v>1142</v>
      </c>
      <c r="D547" s="266" t="s">
        <v>297</v>
      </c>
      <c r="E547" s="267" t="s">
        <v>2961</v>
      </c>
      <c r="F547" s="268" t="s">
        <v>2962</v>
      </c>
      <c r="G547" s="269" t="s">
        <v>860</v>
      </c>
      <c r="H547" s="270">
        <v>5</v>
      </c>
      <c r="I547" s="30"/>
      <c r="J547" s="271">
        <f t="shared" si="10"/>
        <v>0</v>
      </c>
      <c r="K547" s="268" t="s">
        <v>202</v>
      </c>
      <c r="L547" s="272"/>
      <c r="M547" s="273" t="s">
        <v>5</v>
      </c>
      <c r="N547" s="274" t="s">
        <v>42</v>
      </c>
      <c r="O547" s="142"/>
      <c r="P547" s="235">
        <f t="shared" si="11"/>
        <v>0</v>
      </c>
      <c r="Q547" s="235">
        <v>0.0003</v>
      </c>
      <c r="R547" s="235">
        <f t="shared" si="12"/>
        <v>0.0014999999999999998</v>
      </c>
      <c r="S547" s="235">
        <v>0</v>
      </c>
      <c r="T547" s="236">
        <f t="shared" si="13"/>
        <v>0</v>
      </c>
      <c r="AR547" s="128" t="s">
        <v>305</v>
      </c>
      <c r="AT547" s="128" t="s">
        <v>297</v>
      </c>
      <c r="AU547" s="128" t="s">
        <v>80</v>
      </c>
      <c r="AY547" s="128" t="s">
        <v>196</v>
      </c>
      <c r="BE547" s="237">
        <f t="shared" si="14"/>
        <v>0</v>
      </c>
      <c r="BF547" s="237">
        <f t="shared" si="15"/>
        <v>0</v>
      </c>
      <c r="BG547" s="237">
        <f t="shared" si="16"/>
        <v>0</v>
      </c>
      <c r="BH547" s="237">
        <f t="shared" si="17"/>
        <v>0</v>
      </c>
      <c r="BI547" s="237">
        <f t="shared" si="18"/>
        <v>0</v>
      </c>
      <c r="BJ547" s="128" t="s">
        <v>78</v>
      </c>
      <c r="BK547" s="237">
        <f t="shared" si="19"/>
        <v>0</v>
      </c>
      <c r="BL547" s="128" t="s">
        <v>263</v>
      </c>
      <c r="BM547" s="128" t="s">
        <v>2963</v>
      </c>
    </row>
    <row r="548" spans="2:65" s="140" customFormat="1" ht="38.25" customHeight="1">
      <c r="B548" s="141"/>
      <c r="C548" s="227" t="s">
        <v>774</v>
      </c>
      <c r="D548" s="227" t="s">
        <v>198</v>
      </c>
      <c r="E548" s="228" t="s">
        <v>2964</v>
      </c>
      <c r="F548" s="229" t="s">
        <v>2965</v>
      </c>
      <c r="G548" s="230" t="s">
        <v>355</v>
      </c>
      <c r="H548" s="231">
        <v>33</v>
      </c>
      <c r="I548" s="26"/>
      <c r="J548" s="232">
        <f t="shared" si="10"/>
        <v>0</v>
      </c>
      <c r="K548" s="229" t="s">
        <v>202</v>
      </c>
      <c r="L548" s="141"/>
      <c r="M548" s="233" t="s">
        <v>5</v>
      </c>
      <c r="N548" s="234" t="s">
        <v>42</v>
      </c>
      <c r="O548" s="142"/>
      <c r="P548" s="235">
        <f t="shared" si="11"/>
        <v>0</v>
      </c>
      <c r="Q548" s="235">
        <v>0.00027</v>
      </c>
      <c r="R548" s="235">
        <f t="shared" si="12"/>
        <v>0.00891</v>
      </c>
      <c r="S548" s="235">
        <v>0</v>
      </c>
      <c r="T548" s="236">
        <f t="shared" si="13"/>
        <v>0</v>
      </c>
      <c r="AR548" s="128" t="s">
        <v>263</v>
      </c>
      <c r="AT548" s="128" t="s">
        <v>198</v>
      </c>
      <c r="AU548" s="128" t="s">
        <v>80</v>
      </c>
      <c r="AY548" s="128" t="s">
        <v>196</v>
      </c>
      <c r="BE548" s="237">
        <f t="shared" si="14"/>
        <v>0</v>
      </c>
      <c r="BF548" s="237">
        <f t="shared" si="15"/>
        <v>0</v>
      </c>
      <c r="BG548" s="237">
        <f t="shared" si="16"/>
        <v>0</v>
      </c>
      <c r="BH548" s="237">
        <f t="shared" si="17"/>
        <v>0</v>
      </c>
      <c r="BI548" s="237">
        <f t="shared" si="18"/>
        <v>0</v>
      </c>
      <c r="BJ548" s="128" t="s">
        <v>78</v>
      </c>
      <c r="BK548" s="237">
        <f t="shared" si="19"/>
        <v>0</v>
      </c>
      <c r="BL548" s="128" t="s">
        <v>263</v>
      </c>
      <c r="BM548" s="128" t="s">
        <v>1695</v>
      </c>
    </row>
    <row r="549" spans="2:47" s="140" customFormat="1" ht="94.5">
      <c r="B549" s="141"/>
      <c r="D549" s="238" t="s">
        <v>204</v>
      </c>
      <c r="F549" s="239" t="s">
        <v>1417</v>
      </c>
      <c r="I549" s="22"/>
      <c r="L549" s="141"/>
      <c r="M549" s="240"/>
      <c r="N549" s="142"/>
      <c r="O549" s="142"/>
      <c r="P549" s="142"/>
      <c r="Q549" s="142"/>
      <c r="R549" s="142"/>
      <c r="S549" s="142"/>
      <c r="T549" s="241"/>
      <c r="AT549" s="128" t="s">
        <v>204</v>
      </c>
      <c r="AU549" s="128" t="s">
        <v>80</v>
      </c>
    </row>
    <row r="550" spans="2:65" s="140" customFormat="1" ht="25.5" customHeight="1">
      <c r="B550" s="141"/>
      <c r="C550" s="266" t="s">
        <v>1154</v>
      </c>
      <c r="D550" s="266" t="s">
        <v>297</v>
      </c>
      <c r="E550" s="267" t="s">
        <v>2966</v>
      </c>
      <c r="F550" s="268" t="s">
        <v>2967</v>
      </c>
      <c r="G550" s="269" t="s">
        <v>355</v>
      </c>
      <c r="H550" s="270">
        <v>33</v>
      </c>
      <c r="I550" s="30"/>
      <c r="J550" s="271">
        <f>ROUND(I550*H550,2)</f>
        <v>0</v>
      </c>
      <c r="K550" s="268" t="s">
        <v>202</v>
      </c>
      <c r="L550" s="272"/>
      <c r="M550" s="273" t="s">
        <v>5</v>
      </c>
      <c r="N550" s="274" t="s">
        <v>42</v>
      </c>
      <c r="O550" s="142"/>
      <c r="P550" s="235">
        <f>O550*H550</f>
        <v>0</v>
      </c>
      <c r="Q550" s="235">
        <v>0.03717</v>
      </c>
      <c r="R550" s="235">
        <f>Q550*H550</f>
        <v>1.22661</v>
      </c>
      <c r="S550" s="235">
        <v>0</v>
      </c>
      <c r="T550" s="236">
        <f>S550*H550</f>
        <v>0</v>
      </c>
      <c r="AR550" s="128" t="s">
        <v>305</v>
      </c>
      <c r="AT550" s="128" t="s">
        <v>297</v>
      </c>
      <c r="AU550" s="128" t="s">
        <v>80</v>
      </c>
      <c r="AY550" s="128" t="s">
        <v>196</v>
      </c>
      <c r="BE550" s="237">
        <f>IF(N550="základní",J550,0)</f>
        <v>0</v>
      </c>
      <c r="BF550" s="237">
        <f>IF(N550="snížená",J550,0)</f>
        <v>0</v>
      </c>
      <c r="BG550" s="237">
        <f>IF(N550="zákl. přenesená",J550,0)</f>
        <v>0</v>
      </c>
      <c r="BH550" s="237">
        <f>IF(N550="sníž. přenesená",J550,0)</f>
        <v>0</v>
      </c>
      <c r="BI550" s="237">
        <f>IF(N550="nulová",J550,0)</f>
        <v>0</v>
      </c>
      <c r="BJ550" s="128" t="s">
        <v>78</v>
      </c>
      <c r="BK550" s="237">
        <f>ROUND(I550*H550,2)</f>
        <v>0</v>
      </c>
      <c r="BL550" s="128" t="s">
        <v>263</v>
      </c>
      <c r="BM550" s="128" t="s">
        <v>2968</v>
      </c>
    </row>
    <row r="551" spans="2:51" s="243" customFormat="1" ht="13.5">
      <c r="B551" s="242"/>
      <c r="D551" s="238" t="s">
        <v>206</v>
      </c>
      <c r="E551" s="244" t="s">
        <v>5</v>
      </c>
      <c r="F551" s="245" t="s">
        <v>2969</v>
      </c>
      <c r="H551" s="244" t="s">
        <v>5</v>
      </c>
      <c r="I551" s="27"/>
      <c r="L551" s="242"/>
      <c r="M551" s="246"/>
      <c r="N551" s="247"/>
      <c r="O551" s="247"/>
      <c r="P551" s="247"/>
      <c r="Q551" s="247"/>
      <c r="R551" s="247"/>
      <c r="S551" s="247"/>
      <c r="T551" s="248"/>
      <c r="AT551" s="244" t="s">
        <v>206</v>
      </c>
      <c r="AU551" s="244" t="s">
        <v>80</v>
      </c>
      <c r="AV551" s="243" t="s">
        <v>78</v>
      </c>
      <c r="AW551" s="243" t="s">
        <v>34</v>
      </c>
      <c r="AX551" s="243" t="s">
        <v>71</v>
      </c>
      <c r="AY551" s="244" t="s">
        <v>196</v>
      </c>
    </row>
    <row r="552" spans="2:51" s="250" customFormat="1" ht="13.5">
      <c r="B552" s="249"/>
      <c r="D552" s="238" t="s">
        <v>206</v>
      </c>
      <c r="E552" s="251" t="s">
        <v>5</v>
      </c>
      <c r="F552" s="252" t="s">
        <v>352</v>
      </c>
      <c r="H552" s="253">
        <v>33</v>
      </c>
      <c r="I552" s="28"/>
      <c r="L552" s="249"/>
      <c r="M552" s="254"/>
      <c r="N552" s="255"/>
      <c r="O552" s="255"/>
      <c r="P552" s="255"/>
      <c r="Q552" s="255"/>
      <c r="R552" s="255"/>
      <c r="S552" s="255"/>
      <c r="T552" s="256"/>
      <c r="AT552" s="251" t="s">
        <v>206</v>
      </c>
      <c r="AU552" s="251" t="s">
        <v>80</v>
      </c>
      <c r="AV552" s="250" t="s">
        <v>80</v>
      </c>
      <c r="AW552" s="250" t="s">
        <v>34</v>
      </c>
      <c r="AX552" s="250" t="s">
        <v>71</v>
      </c>
      <c r="AY552" s="251" t="s">
        <v>196</v>
      </c>
    </row>
    <row r="553" spans="2:51" s="258" customFormat="1" ht="13.5">
      <c r="B553" s="257"/>
      <c r="D553" s="238" t="s">
        <v>206</v>
      </c>
      <c r="E553" s="259" t="s">
        <v>5</v>
      </c>
      <c r="F553" s="260" t="s">
        <v>209</v>
      </c>
      <c r="H553" s="261">
        <v>33</v>
      </c>
      <c r="I553" s="29"/>
      <c r="L553" s="257"/>
      <c r="M553" s="262"/>
      <c r="N553" s="263"/>
      <c r="O553" s="263"/>
      <c r="P553" s="263"/>
      <c r="Q553" s="263"/>
      <c r="R553" s="263"/>
      <c r="S553" s="263"/>
      <c r="T553" s="264"/>
      <c r="AT553" s="259" t="s">
        <v>206</v>
      </c>
      <c r="AU553" s="259" t="s">
        <v>80</v>
      </c>
      <c r="AV553" s="258" t="s">
        <v>203</v>
      </c>
      <c r="AW553" s="258" t="s">
        <v>34</v>
      </c>
      <c r="AX553" s="258" t="s">
        <v>78</v>
      </c>
      <c r="AY553" s="259" t="s">
        <v>196</v>
      </c>
    </row>
    <row r="554" spans="2:65" s="140" customFormat="1" ht="16.5" customHeight="1">
      <c r="B554" s="141"/>
      <c r="C554" s="266" t="s">
        <v>779</v>
      </c>
      <c r="D554" s="266" t="s">
        <v>297</v>
      </c>
      <c r="E554" s="267" t="s">
        <v>2970</v>
      </c>
      <c r="F554" s="268" t="s">
        <v>2971</v>
      </c>
      <c r="G554" s="269" t="s">
        <v>355</v>
      </c>
      <c r="H554" s="270">
        <v>13</v>
      </c>
      <c r="I554" s="30"/>
      <c r="J554" s="271">
        <f aca="true" t="shared" si="20" ref="J554:J561">ROUND(I554*H554,2)</f>
        <v>0</v>
      </c>
      <c r="K554" s="268" t="s">
        <v>202</v>
      </c>
      <c r="L554" s="272"/>
      <c r="M554" s="273" t="s">
        <v>5</v>
      </c>
      <c r="N554" s="274" t="s">
        <v>42</v>
      </c>
      <c r="O554" s="142"/>
      <c r="P554" s="235">
        <f aca="true" t="shared" si="21" ref="P554:P561">O554*H554</f>
        <v>0</v>
      </c>
      <c r="Q554" s="235">
        <v>0.011</v>
      </c>
      <c r="R554" s="235">
        <f aca="true" t="shared" si="22" ref="R554:R561">Q554*H554</f>
        <v>0.143</v>
      </c>
      <c r="S554" s="235">
        <v>0</v>
      </c>
      <c r="T554" s="236">
        <f aca="true" t="shared" si="23" ref="T554:T561">S554*H554</f>
        <v>0</v>
      </c>
      <c r="AR554" s="128" t="s">
        <v>305</v>
      </c>
      <c r="AT554" s="128" t="s">
        <v>297</v>
      </c>
      <c r="AU554" s="128" t="s">
        <v>80</v>
      </c>
      <c r="AY554" s="128" t="s">
        <v>196</v>
      </c>
      <c r="BE554" s="237">
        <f aca="true" t="shared" si="24" ref="BE554:BE561">IF(N554="základní",J554,0)</f>
        <v>0</v>
      </c>
      <c r="BF554" s="237">
        <f aca="true" t="shared" si="25" ref="BF554:BF561">IF(N554="snížená",J554,0)</f>
        <v>0</v>
      </c>
      <c r="BG554" s="237">
        <f aca="true" t="shared" si="26" ref="BG554:BG561">IF(N554="zákl. přenesená",J554,0)</f>
        <v>0</v>
      </c>
      <c r="BH554" s="237">
        <f aca="true" t="shared" si="27" ref="BH554:BH561">IF(N554="sníž. přenesená",J554,0)</f>
        <v>0</v>
      </c>
      <c r="BI554" s="237">
        <f aca="true" t="shared" si="28" ref="BI554:BI561">IF(N554="nulová",J554,0)</f>
        <v>0</v>
      </c>
      <c r="BJ554" s="128" t="s">
        <v>78</v>
      </c>
      <c r="BK554" s="237">
        <f aca="true" t="shared" si="29" ref="BK554:BK561">ROUND(I554*H554,2)</f>
        <v>0</v>
      </c>
      <c r="BL554" s="128" t="s">
        <v>263</v>
      </c>
      <c r="BM554" s="128" t="s">
        <v>1194</v>
      </c>
    </row>
    <row r="555" spans="2:65" s="140" customFormat="1" ht="16.5" customHeight="1">
      <c r="B555" s="141"/>
      <c r="C555" s="266" t="s">
        <v>1162</v>
      </c>
      <c r="D555" s="266" t="s">
        <v>297</v>
      </c>
      <c r="E555" s="267" t="s">
        <v>2972</v>
      </c>
      <c r="F555" s="268" t="s">
        <v>2973</v>
      </c>
      <c r="G555" s="269" t="s">
        <v>355</v>
      </c>
      <c r="H555" s="270">
        <v>7</v>
      </c>
      <c r="I555" s="30"/>
      <c r="J555" s="271">
        <f t="shared" si="20"/>
        <v>0</v>
      </c>
      <c r="K555" s="268" t="s">
        <v>202</v>
      </c>
      <c r="L555" s="272"/>
      <c r="M555" s="273" t="s">
        <v>5</v>
      </c>
      <c r="N555" s="274" t="s">
        <v>42</v>
      </c>
      <c r="O555" s="142"/>
      <c r="P555" s="235">
        <f t="shared" si="21"/>
        <v>0</v>
      </c>
      <c r="Q555" s="235">
        <v>0.0065</v>
      </c>
      <c r="R555" s="235">
        <f t="shared" si="22"/>
        <v>0.0455</v>
      </c>
      <c r="S555" s="235">
        <v>0</v>
      </c>
      <c r="T555" s="236">
        <f t="shared" si="23"/>
        <v>0</v>
      </c>
      <c r="AR555" s="128" t="s">
        <v>305</v>
      </c>
      <c r="AT555" s="128" t="s">
        <v>297</v>
      </c>
      <c r="AU555" s="128" t="s">
        <v>80</v>
      </c>
      <c r="AY555" s="128" t="s">
        <v>196</v>
      </c>
      <c r="BE555" s="237">
        <f t="shared" si="24"/>
        <v>0</v>
      </c>
      <c r="BF555" s="237">
        <f t="shared" si="25"/>
        <v>0</v>
      </c>
      <c r="BG555" s="237">
        <f t="shared" si="26"/>
        <v>0</v>
      </c>
      <c r="BH555" s="237">
        <f t="shared" si="27"/>
        <v>0</v>
      </c>
      <c r="BI555" s="237">
        <f t="shared" si="28"/>
        <v>0</v>
      </c>
      <c r="BJ555" s="128" t="s">
        <v>78</v>
      </c>
      <c r="BK555" s="237">
        <f t="shared" si="29"/>
        <v>0</v>
      </c>
      <c r="BL555" s="128" t="s">
        <v>263</v>
      </c>
      <c r="BM555" s="128" t="s">
        <v>1201</v>
      </c>
    </row>
    <row r="556" spans="2:65" s="140" customFormat="1" ht="16.5" customHeight="1">
      <c r="B556" s="141"/>
      <c r="C556" s="266" t="s">
        <v>785</v>
      </c>
      <c r="D556" s="266" t="s">
        <v>297</v>
      </c>
      <c r="E556" s="267" t="s">
        <v>2974</v>
      </c>
      <c r="F556" s="268" t="s">
        <v>2975</v>
      </c>
      <c r="G556" s="269" t="s">
        <v>860</v>
      </c>
      <c r="H556" s="270">
        <v>33</v>
      </c>
      <c r="I556" s="30"/>
      <c r="J556" s="271">
        <f t="shared" si="20"/>
        <v>0</v>
      </c>
      <c r="K556" s="268" t="s">
        <v>202</v>
      </c>
      <c r="L556" s="272"/>
      <c r="M556" s="273" t="s">
        <v>5</v>
      </c>
      <c r="N556" s="274" t="s">
        <v>42</v>
      </c>
      <c r="O556" s="142"/>
      <c r="P556" s="235">
        <f t="shared" si="21"/>
        <v>0</v>
      </c>
      <c r="Q556" s="235">
        <v>0.0032</v>
      </c>
      <c r="R556" s="235">
        <f t="shared" si="22"/>
        <v>0.1056</v>
      </c>
      <c r="S556" s="235">
        <v>0</v>
      </c>
      <c r="T556" s="236">
        <f t="shared" si="23"/>
        <v>0</v>
      </c>
      <c r="AR556" s="128" t="s">
        <v>305</v>
      </c>
      <c r="AT556" s="128" t="s">
        <v>297</v>
      </c>
      <c r="AU556" s="128" t="s">
        <v>80</v>
      </c>
      <c r="AY556" s="128" t="s">
        <v>196</v>
      </c>
      <c r="BE556" s="237">
        <f t="shared" si="24"/>
        <v>0</v>
      </c>
      <c r="BF556" s="237">
        <f t="shared" si="25"/>
        <v>0</v>
      </c>
      <c r="BG556" s="237">
        <f t="shared" si="26"/>
        <v>0</v>
      </c>
      <c r="BH556" s="237">
        <f t="shared" si="27"/>
        <v>0</v>
      </c>
      <c r="BI556" s="237">
        <f t="shared" si="28"/>
        <v>0</v>
      </c>
      <c r="BJ556" s="128" t="s">
        <v>78</v>
      </c>
      <c r="BK556" s="237">
        <f t="shared" si="29"/>
        <v>0</v>
      </c>
      <c r="BL556" s="128" t="s">
        <v>263</v>
      </c>
      <c r="BM556" s="128" t="s">
        <v>2976</v>
      </c>
    </row>
    <row r="557" spans="2:65" s="140" customFormat="1" ht="16.5" customHeight="1">
      <c r="B557" s="141"/>
      <c r="C557" s="266" t="s">
        <v>1172</v>
      </c>
      <c r="D557" s="266" t="s">
        <v>297</v>
      </c>
      <c r="E557" s="267" t="s">
        <v>2977</v>
      </c>
      <c r="F557" s="268" t="s">
        <v>2978</v>
      </c>
      <c r="G557" s="269" t="s">
        <v>860</v>
      </c>
      <c r="H557" s="270">
        <v>33</v>
      </c>
      <c r="I557" s="30"/>
      <c r="J557" s="271">
        <f t="shared" si="20"/>
        <v>0</v>
      </c>
      <c r="K557" s="268" t="s">
        <v>202</v>
      </c>
      <c r="L557" s="272"/>
      <c r="M557" s="273" t="s">
        <v>5</v>
      </c>
      <c r="N557" s="274" t="s">
        <v>42</v>
      </c>
      <c r="O557" s="142"/>
      <c r="P557" s="235">
        <f t="shared" si="21"/>
        <v>0</v>
      </c>
      <c r="Q557" s="235">
        <v>0.0003</v>
      </c>
      <c r="R557" s="235">
        <f t="shared" si="22"/>
        <v>0.009899999999999999</v>
      </c>
      <c r="S557" s="235">
        <v>0</v>
      </c>
      <c r="T557" s="236">
        <f t="shared" si="23"/>
        <v>0</v>
      </c>
      <c r="AR557" s="128" t="s">
        <v>305</v>
      </c>
      <c r="AT557" s="128" t="s">
        <v>297</v>
      </c>
      <c r="AU557" s="128" t="s">
        <v>80</v>
      </c>
      <c r="AY557" s="128" t="s">
        <v>196</v>
      </c>
      <c r="BE557" s="237">
        <f t="shared" si="24"/>
        <v>0</v>
      </c>
      <c r="BF557" s="237">
        <f t="shared" si="25"/>
        <v>0</v>
      </c>
      <c r="BG557" s="237">
        <f t="shared" si="26"/>
        <v>0</v>
      </c>
      <c r="BH557" s="237">
        <f t="shared" si="27"/>
        <v>0</v>
      </c>
      <c r="BI557" s="237">
        <f t="shared" si="28"/>
        <v>0</v>
      </c>
      <c r="BJ557" s="128" t="s">
        <v>78</v>
      </c>
      <c r="BK557" s="237">
        <f t="shared" si="29"/>
        <v>0</v>
      </c>
      <c r="BL557" s="128" t="s">
        <v>263</v>
      </c>
      <c r="BM557" s="128" t="s">
        <v>2979</v>
      </c>
    </row>
    <row r="558" spans="2:65" s="140" customFormat="1" ht="16.5" customHeight="1">
      <c r="B558" s="141"/>
      <c r="C558" s="266" t="s">
        <v>789</v>
      </c>
      <c r="D558" s="266" t="s">
        <v>297</v>
      </c>
      <c r="E558" s="267" t="s">
        <v>2980</v>
      </c>
      <c r="F558" s="268" t="s">
        <v>2981</v>
      </c>
      <c r="G558" s="269" t="s">
        <v>860</v>
      </c>
      <c r="H558" s="270">
        <v>33</v>
      </c>
      <c r="I558" s="30"/>
      <c r="J558" s="271">
        <f t="shared" si="20"/>
        <v>0</v>
      </c>
      <c r="K558" s="268" t="s">
        <v>202</v>
      </c>
      <c r="L558" s="272"/>
      <c r="M558" s="273" t="s">
        <v>5</v>
      </c>
      <c r="N558" s="274" t="s">
        <v>42</v>
      </c>
      <c r="O558" s="142"/>
      <c r="P558" s="235">
        <f t="shared" si="21"/>
        <v>0</v>
      </c>
      <c r="Q558" s="235">
        <v>0.0003</v>
      </c>
      <c r="R558" s="235">
        <f t="shared" si="22"/>
        <v>0.009899999999999999</v>
      </c>
      <c r="S558" s="235">
        <v>0</v>
      </c>
      <c r="T558" s="236">
        <f t="shared" si="23"/>
        <v>0</v>
      </c>
      <c r="AR558" s="128" t="s">
        <v>305</v>
      </c>
      <c r="AT558" s="128" t="s">
        <v>297</v>
      </c>
      <c r="AU558" s="128" t="s">
        <v>80</v>
      </c>
      <c r="AY558" s="128" t="s">
        <v>196</v>
      </c>
      <c r="BE558" s="237">
        <f t="shared" si="24"/>
        <v>0</v>
      </c>
      <c r="BF558" s="237">
        <f t="shared" si="25"/>
        <v>0</v>
      </c>
      <c r="BG558" s="237">
        <f t="shared" si="26"/>
        <v>0</v>
      </c>
      <c r="BH558" s="237">
        <f t="shared" si="27"/>
        <v>0</v>
      </c>
      <c r="BI558" s="237">
        <f t="shared" si="28"/>
        <v>0</v>
      </c>
      <c r="BJ558" s="128" t="s">
        <v>78</v>
      </c>
      <c r="BK558" s="237">
        <f t="shared" si="29"/>
        <v>0</v>
      </c>
      <c r="BL558" s="128" t="s">
        <v>263</v>
      </c>
      <c r="BM558" s="128" t="s">
        <v>2982</v>
      </c>
    </row>
    <row r="559" spans="2:65" s="140" customFormat="1" ht="25.5" customHeight="1">
      <c r="B559" s="141"/>
      <c r="C559" s="227" t="s">
        <v>1180</v>
      </c>
      <c r="D559" s="227" t="s">
        <v>198</v>
      </c>
      <c r="E559" s="228" t="s">
        <v>2983</v>
      </c>
      <c r="F559" s="229" t="s">
        <v>2984</v>
      </c>
      <c r="G559" s="230" t="s">
        <v>355</v>
      </c>
      <c r="H559" s="231">
        <v>1</v>
      </c>
      <c r="I559" s="26"/>
      <c r="J559" s="232">
        <f t="shared" si="20"/>
        <v>0</v>
      </c>
      <c r="K559" s="229" t="s">
        <v>202</v>
      </c>
      <c r="L559" s="141"/>
      <c r="M559" s="233" t="s">
        <v>5</v>
      </c>
      <c r="N559" s="234" t="s">
        <v>42</v>
      </c>
      <c r="O559" s="142"/>
      <c r="P559" s="235">
        <f t="shared" si="21"/>
        <v>0</v>
      </c>
      <c r="Q559" s="235">
        <v>0</v>
      </c>
      <c r="R559" s="235">
        <f t="shared" si="22"/>
        <v>0</v>
      </c>
      <c r="S559" s="235">
        <v>0</v>
      </c>
      <c r="T559" s="236">
        <f t="shared" si="23"/>
        <v>0</v>
      </c>
      <c r="AR559" s="128" t="s">
        <v>263</v>
      </c>
      <c r="AT559" s="128" t="s">
        <v>198</v>
      </c>
      <c r="AU559" s="128" t="s">
        <v>80</v>
      </c>
      <c r="AY559" s="128" t="s">
        <v>196</v>
      </c>
      <c r="BE559" s="237">
        <f t="shared" si="24"/>
        <v>0</v>
      </c>
      <c r="BF559" s="237">
        <f t="shared" si="25"/>
        <v>0</v>
      </c>
      <c r="BG559" s="237">
        <f t="shared" si="26"/>
        <v>0</v>
      </c>
      <c r="BH559" s="237">
        <f t="shared" si="27"/>
        <v>0</v>
      </c>
      <c r="BI559" s="237">
        <f t="shared" si="28"/>
        <v>0</v>
      </c>
      <c r="BJ559" s="128" t="s">
        <v>78</v>
      </c>
      <c r="BK559" s="237">
        <f t="shared" si="29"/>
        <v>0</v>
      </c>
      <c r="BL559" s="128" t="s">
        <v>263</v>
      </c>
      <c r="BM559" s="128" t="s">
        <v>1703</v>
      </c>
    </row>
    <row r="560" spans="2:65" s="140" customFormat="1" ht="16.5" customHeight="1">
      <c r="B560" s="141"/>
      <c r="C560" s="266" t="s">
        <v>792</v>
      </c>
      <c r="D560" s="266" t="s">
        <v>297</v>
      </c>
      <c r="E560" s="267" t="s">
        <v>2985</v>
      </c>
      <c r="F560" s="268" t="s">
        <v>2986</v>
      </c>
      <c r="G560" s="269" t="s">
        <v>355</v>
      </c>
      <c r="H560" s="270">
        <v>1</v>
      </c>
      <c r="I560" s="30"/>
      <c r="J560" s="271">
        <f t="shared" si="20"/>
        <v>0</v>
      </c>
      <c r="K560" s="268" t="s">
        <v>202</v>
      </c>
      <c r="L560" s="272"/>
      <c r="M560" s="273" t="s">
        <v>5</v>
      </c>
      <c r="N560" s="274" t="s">
        <v>42</v>
      </c>
      <c r="O560" s="142"/>
      <c r="P560" s="235">
        <f t="shared" si="21"/>
        <v>0</v>
      </c>
      <c r="Q560" s="235">
        <v>0.0165</v>
      </c>
      <c r="R560" s="235">
        <f t="shared" si="22"/>
        <v>0.0165</v>
      </c>
      <c r="S560" s="235">
        <v>0</v>
      </c>
      <c r="T560" s="236">
        <f t="shared" si="23"/>
        <v>0</v>
      </c>
      <c r="AR560" s="128" t="s">
        <v>305</v>
      </c>
      <c r="AT560" s="128" t="s">
        <v>297</v>
      </c>
      <c r="AU560" s="128" t="s">
        <v>80</v>
      </c>
      <c r="AY560" s="128" t="s">
        <v>196</v>
      </c>
      <c r="BE560" s="237">
        <f t="shared" si="24"/>
        <v>0</v>
      </c>
      <c r="BF560" s="237">
        <f t="shared" si="25"/>
        <v>0</v>
      </c>
      <c r="BG560" s="237">
        <f t="shared" si="26"/>
        <v>0</v>
      </c>
      <c r="BH560" s="237">
        <f t="shared" si="27"/>
        <v>0</v>
      </c>
      <c r="BI560" s="237">
        <f t="shared" si="28"/>
        <v>0</v>
      </c>
      <c r="BJ560" s="128" t="s">
        <v>78</v>
      </c>
      <c r="BK560" s="237">
        <f t="shared" si="29"/>
        <v>0</v>
      </c>
      <c r="BL560" s="128" t="s">
        <v>263</v>
      </c>
      <c r="BM560" s="128" t="s">
        <v>1215</v>
      </c>
    </row>
    <row r="561" spans="2:65" s="140" customFormat="1" ht="25.5" customHeight="1">
      <c r="B561" s="141"/>
      <c r="C561" s="227" t="s">
        <v>1187</v>
      </c>
      <c r="D561" s="227" t="s">
        <v>198</v>
      </c>
      <c r="E561" s="228" t="s">
        <v>2987</v>
      </c>
      <c r="F561" s="229" t="s">
        <v>2988</v>
      </c>
      <c r="G561" s="230" t="s">
        <v>304</v>
      </c>
      <c r="H561" s="231">
        <v>5</v>
      </c>
      <c r="I561" s="26"/>
      <c r="J561" s="232">
        <f t="shared" si="20"/>
        <v>0</v>
      </c>
      <c r="K561" s="229" t="s">
        <v>202</v>
      </c>
      <c r="L561" s="141"/>
      <c r="M561" s="233" t="s">
        <v>5</v>
      </c>
      <c r="N561" s="234" t="s">
        <v>42</v>
      </c>
      <c r="O561" s="142"/>
      <c r="P561" s="235">
        <f t="shared" si="21"/>
        <v>0</v>
      </c>
      <c r="Q561" s="235">
        <v>0</v>
      </c>
      <c r="R561" s="235">
        <f t="shared" si="22"/>
        <v>0</v>
      </c>
      <c r="S561" s="235">
        <v>0</v>
      </c>
      <c r="T561" s="236">
        <f t="shared" si="23"/>
        <v>0</v>
      </c>
      <c r="AR561" s="128" t="s">
        <v>263</v>
      </c>
      <c r="AT561" s="128" t="s">
        <v>198</v>
      </c>
      <c r="AU561" s="128" t="s">
        <v>80</v>
      </c>
      <c r="AY561" s="128" t="s">
        <v>196</v>
      </c>
      <c r="BE561" s="237">
        <f t="shared" si="24"/>
        <v>0</v>
      </c>
      <c r="BF561" s="237">
        <f t="shared" si="25"/>
        <v>0</v>
      </c>
      <c r="BG561" s="237">
        <f t="shared" si="26"/>
        <v>0</v>
      </c>
      <c r="BH561" s="237">
        <f t="shared" si="27"/>
        <v>0</v>
      </c>
      <c r="BI561" s="237">
        <f t="shared" si="28"/>
        <v>0</v>
      </c>
      <c r="BJ561" s="128" t="s">
        <v>78</v>
      </c>
      <c r="BK561" s="237">
        <f t="shared" si="29"/>
        <v>0</v>
      </c>
      <c r="BL561" s="128" t="s">
        <v>263</v>
      </c>
      <c r="BM561" s="128" t="s">
        <v>1151</v>
      </c>
    </row>
    <row r="562" spans="2:47" s="140" customFormat="1" ht="67.5">
      <c r="B562" s="141"/>
      <c r="D562" s="238" t="s">
        <v>204</v>
      </c>
      <c r="F562" s="239" t="s">
        <v>1438</v>
      </c>
      <c r="I562" s="22"/>
      <c r="L562" s="141"/>
      <c r="M562" s="240"/>
      <c r="N562" s="142"/>
      <c r="O562" s="142"/>
      <c r="P562" s="142"/>
      <c r="Q562" s="142"/>
      <c r="R562" s="142"/>
      <c r="S562" s="142"/>
      <c r="T562" s="241"/>
      <c r="AT562" s="128" t="s">
        <v>204</v>
      </c>
      <c r="AU562" s="128" t="s">
        <v>80</v>
      </c>
    </row>
    <row r="563" spans="2:51" s="243" customFormat="1" ht="13.5">
      <c r="B563" s="242"/>
      <c r="D563" s="238" t="s">
        <v>206</v>
      </c>
      <c r="E563" s="244" t="s">
        <v>5</v>
      </c>
      <c r="F563" s="245" t="s">
        <v>2989</v>
      </c>
      <c r="H563" s="244" t="s">
        <v>5</v>
      </c>
      <c r="I563" s="27"/>
      <c r="L563" s="242"/>
      <c r="M563" s="246"/>
      <c r="N563" s="247"/>
      <c r="O563" s="247"/>
      <c r="P563" s="247"/>
      <c r="Q563" s="247"/>
      <c r="R563" s="247"/>
      <c r="S563" s="247"/>
      <c r="T563" s="248"/>
      <c r="AT563" s="244" t="s">
        <v>206</v>
      </c>
      <c r="AU563" s="244" t="s">
        <v>80</v>
      </c>
      <c r="AV563" s="243" t="s">
        <v>78</v>
      </c>
      <c r="AW563" s="243" t="s">
        <v>34</v>
      </c>
      <c r="AX563" s="243" t="s">
        <v>71</v>
      </c>
      <c r="AY563" s="244" t="s">
        <v>196</v>
      </c>
    </row>
    <row r="564" spans="2:51" s="250" customFormat="1" ht="13.5">
      <c r="B564" s="249"/>
      <c r="D564" s="238" t="s">
        <v>206</v>
      </c>
      <c r="E564" s="251" t="s">
        <v>5</v>
      </c>
      <c r="F564" s="252" t="s">
        <v>224</v>
      </c>
      <c r="H564" s="253">
        <v>5</v>
      </c>
      <c r="I564" s="28"/>
      <c r="L564" s="249"/>
      <c r="M564" s="254"/>
      <c r="N564" s="255"/>
      <c r="O564" s="255"/>
      <c r="P564" s="255"/>
      <c r="Q564" s="255"/>
      <c r="R564" s="255"/>
      <c r="S564" s="255"/>
      <c r="T564" s="256"/>
      <c r="AT564" s="251" t="s">
        <v>206</v>
      </c>
      <c r="AU564" s="251" t="s">
        <v>80</v>
      </c>
      <c r="AV564" s="250" t="s">
        <v>80</v>
      </c>
      <c r="AW564" s="250" t="s">
        <v>34</v>
      </c>
      <c r="AX564" s="250" t="s">
        <v>71</v>
      </c>
      <c r="AY564" s="251" t="s">
        <v>196</v>
      </c>
    </row>
    <row r="565" spans="2:51" s="258" customFormat="1" ht="13.5">
      <c r="B565" s="257"/>
      <c r="D565" s="238" t="s">
        <v>206</v>
      </c>
      <c r="E565" s="259" t="s">
        <v>5</v>
      </c>
      <c r="F565" s="260" t="s">
        <v>209</v>
      </c>
      <c r="H565" s="261">
        <v>5</v>
      </c>
      <c r="I565" s="29"/>
      <c r="L565" s="257"/>
      <c r="M565" s="262"/>
      <c r="N565" s="263"/>
      <c r="O565" s="263"/>
      <c r="P565" s="263"/>
      <c r="Q565" s="263"/>
      <c r="R565" s="263"/>
      <c r="S565" s="263"/>
      <c r="T565" s="264"/>
      <c r="AT565" s="259" t="s">
        <v>206</v>
      </c>
      <c r="AU565" s="259" t="s">
        <v>80</v>
      </c>
      <c r="AV565" s="258" t="s">
        <v>203</v>
      </c>
      <c r="AW565" s="258" t="s">
        <v>34</v>
      </c>
      <c r="AX565" s="258" t="s">
        <v>78</v>
      </c>
      <c r="AY565" s="259" t="s">
        <v>196</v>
      </c>
    </row>
    <row r="566" spans="2:65" s="140" customFormat="1" ht="16.5" customHeight="1">
      <c r="B566" s="141"/>
      <c r="C566" s="266" t="s">
        <v>796</v>
      </c>
      <c r="D566" s="266" t="s">
        <v>297</v>
      </c>
      <c r="E566" s="267" t="s">
        <v>1224</v>
      </c>
      <c r="F566" s="268" t="s">
        <v>1225</v>
      </c>
      <c r="G566" s="269" t="s">
        <v>201</v>
      </c>
      <c r="H566" s="270">
        <v>0.075</v>
      </c>
      <c r="I566" s="30"/>
      <c r="J566" s="271">
        <f>ROUND(I566*H566,2)</f>
        <v>0</v>
      </c>
      <c r="K566" s="268" t="s">
        <v>202</v>
      </c>
      <c r="L566" s="272"/>
      <c r="M566" s="273" t="s">
        <v>5</v>
      </c>
      <c r="N566" s="274" t="s">
        <v>42</v>
      </c>
      <c r="O566" s="142"/>
      <c r="P566" s="235">
        <f>O566*H566</f>
        <v>0</v>
      </c>
      <c r="Q566" s="235">
        <v>0.55</v>
      </c>
      <c r="R566" s="235">
        <f>Q566*H566</f>
        <v>0.04125</v>
      </c>
      <c r="S566" s="235">
        <v>0</v>
      </c>
      <c r="T566" s="236">
        <f>S566*H566</f>
        <v>0</v>
      </c>
      <c r="AR566" s="128" t="s">
        <v>305</v>
      </c>
      <c r="AT566" s="128" t="s">
        <v>297</v>
      </c>
      <c r="AU566" s="128" t="s">
        <v>80</v>
      </c>
      <c r="AY566" s="128" t="s">
        <v>196</v>
      </c>
      <c r="BE566" s="237">
        <f>IF(N566="základní",J566,0)</f>
        <v>0</v>
      </c>
      <c r="BF566" s="237">
        <f>IF(N566="snížená",J566,0)</f>
        <v>0</v>
      </c>
      <c r="BG566" s="237">
        <f>IF(N566="zákl. přenesená",J566,0)</f>
        <v>0</v>
      </c>
      <c r="BH566" s="237">
        <f>IF(N566="sníž. přenesená",J566,0)</f>
        <v>0</v>
      </c>
      <c r="BI566" s="237">
        <f>IF(N566="nulová",J566,0)</f>
        <v>0</v>
      </c>
      <c r="BJ566" s="128" t="s">
        <v>78</v>
      </c>
      <c r="BK566" s="237">
        <f>ROUND(I566*H566,2)</f>
        <v>0</v>
      </c>
      <c r="BL566" s="128" t="s">
        <v>263</v>
      </c>
      <c r="BM566" s="128" t="s">
        <v>1183</v>
      </c>
    </row>
    <row r="567" spans="2:65" s="140" customFormat="1" ht="16.5" customHeight="1">
      <c r="B567" s="141"/>
      <c r="C567" s="227" t="s">
        <v>1198</v>
      </c>
      <c r="D567" s="227" t="s">
        <v>198</v>
      </c>
      <c r="E567" s="228" t="s">
        <v>1462</v>
      </c>
      <c r="F567" s="229" t="s">
        <v>1463</v>
      </c>
      <c r="G567" s="230" t="s">
        <v>355</v>
      </c>
      <c r="H567" s="231">
        <v>38</v>
      </c>
      <c r="I567" s="26"/>
      <c r="J567" s="232">
        <f>ROUND(I567*H567,2)</f>
        <v>0</v>
      </c>
      <c r="K567" s="229" t="s">
        <v>5</v>
      </c>
      <c r="L567" s="141"/>
      <c r="M567" s="233" t="s">
        <v>5</v>
      </c>
      <c r="N567" s="234" t="s">
        <v>42</v>
      </c>
      <c r="O567" s="142"/>
      <c r="P567" s="235">
        <f>O567*H567</f>
        <v>0</v>
      </c>
      <c r="Q567" s="235">
        <v>0</v>
      </c>
      <c r="R567" s="235">
        <f>Q567*H567</f>
        <v>0</v>
      </c>
      <c r="S567" s="235">
        <v>0</v>
      </c>
      <c r="T567" s="236">
        <f>S567*H567</f>
        <v>0</v>
      </c>
      <c r="AR567" s="128" t="s">
        <v>263</v>
      </c>
      <c r="AT567" s="128" t="s">
        <v>198</v>
      </c>
      <c r="AU567" s="128" t="s">
        <v>80</v>
      </c>
      <c r="AY567" s="128" t="s">
        <v>196</v>
      </c>
      <c r="BE567" s="237">
        <f>IF(N567="základní",J567,0)</f>
        <v>0</v>
      </c>
      <c r="BF567" s="237">
        <f>IF(N567="snížená",J567,0)</f>
        <v>0</v>
      </c>
      <c r="BG567" s="237">
        <f>IF(N567="zákl. přenesená",J567,0)</f>
        <v>0</v>
      </c>
      <c r="BH567" s="237">
        <f>IF(N567="sníž. přenesená",J567,0)</f>
        <v>0</v>
      </c>
      <c r="BI567" s="237">
        <f>IF(N567="nulová",J567,0)</f>
        <v>0</v>
      </c>
      <c r="BJ567" s="128" t="s">
        <v>78</v>
      </c>
      <c r="BK567" s="237">
        <f>ROUND(I567*H567,2)</f>
        <v>0</v>
      </c>
      <c r="BL567" s="128" t="s">
        <v>263</v>
      </c>
      <c r="BM567" s="128" t="s">
        <v>1170</v>
      </c>
    </row>
    <row r="568" spans="2:65" s="140" customFormat="1" ht="38.25" customHeight="1">
      <c r="B568" s="141"/>
      <c r="C568" s="227" t="s">
        <v>799</v>
      </c>
      <c r="D568" s="227" t="s">
        <v>198</v>
      </c>
      <c r="E568" s="228" t="s">
        <v>1511</v>
      </c>
      <c r="F568" s="229" t="s">
        <v>1512</v>
      </c>
      <c r="G568" s="230" t="s">
        <v>285</v>
      </c>
      <c r="H568" s="231">
        <v>2.302</v>
      </c>
      <c r="I568" s="26"/>
      <c r="J568" s="232">
        <f>ROUND(I568*H568,2)</f>
        <v>0</v>
      </c>
      <c r="K568" s="229" t="s">
        <v>202</v>
      </c>
      <c r="L568" s="141"/>
      <c r="M568" s="233" t="s">
        <v>5</v>
      </c>
      <c r="N568" s="234" t="s">
        <v>42</v>
      </c>
      <c r="O568" s="142"/>
      <c r="P568" s="235">
        <f>O568*H568</f>
        <v>0</v>
      </c>
      <c r="Q568" s="235">
        <v>0</v>
      </c>
      <c r="R568" s="235">
        <f>Q568*H568</f>
        <v>0</v>
      </c>
      <c r="S568" s="235">
        <v>0</v>
      </c>
      <c r="T568" s="236">
        <f>S568*H568</f>
        <v>0</v>
      </c>
      <c r="AR568" s="128" t="s">
        <v>263</v>
      </c>
      <c r="AT568" s="128" t="s">
        <v>198</v>
      </c>
      <c r="AU568" s="128" t="s">
        <v>80</v>
      </c>
      <c r="AY568" s="128" t="s">
        <v>196</v>
      </c>
      <c r="BE568" s="237">
        <f>IF(N568="základní",J568,0)</f>
        <v>0</v>
      </c>
      <c r="BF568" s="237">
        <f>IF(N568="snížená",J568,0)</f>
        <v>0</v>
      </c>
      <c r="BG568" s="237">
        <f>IF(N568="zákl. přenesená",J568,0)</f>
        <v>0</v>
      </c>
      <c r="BH568" s="237">
        <f>IF(N568="sníž. přenesená",J568,0)</f>
        <v>0</v>
      </c>
      <c r="BI568" s="237">
        <f>IF(N568="nulová",J568,0)</f>
        <v>0</v>
      </c>
      <c r="BJ568" s="128" t="s">
        <v>78</v>
      </c>
      <c r="BK568" s="237">
        <f>ROUND(I568*H568,2)</f>
        <v>0</v>
      </c>
      <c r="BL568" s="128" t="s">
        <v>263</v>
      </c>
      <c r="BM568" s="128" t="s">
        <v>1211</v>
      </c>
    </row>
    <row r="569" spans="2:47" s="140" customFormat="1" ht="148.5">
      <c r="B569" s="141"/>
      <c r="D569" s="238" t="s">
        <v>204</v>
      </c>
      <c r="F569" s="239" t="s">
        <v>1514</v>
      </c>
      <c r="I569" s="22"/>
      <c r="L569" s="141"/>
      <c r="M569" s="240"/>
      <c r="N569" s="142"/>
      <c r="O569" s="142"/>
      <c r="P569" s="142"/>
      <c r="Q569" s="142"/>
      <c r="R569" s="142"/>
      <c r="S569" s="142"/>
      <c r="T569" s="241"/>
      <c r="AT569" s="128" t="s">
        <v>204</v>
      </c>
      <c r="AU569" s="128" t="s">
        <v>80</v>
      </c>
    </row>
    <row r="570" spans="2:63" s="215" customFormat="1" ht="29.85" customHeight="1">
      <c r="B570" s="214"/>
      <c r="D570" s="216" t="s">
        <v>70</v>
      </c>
      <c r="E570" s="225" t="s">
        <v>1515</v>
      </c>
      <c r="F570" s="225" t="s">
        <v>1516</v>
      </c>
      <c r="I570" s="25"/>
      <c r="J570" s="226">
        <f>BK570</f>
        <v>0</v>
      </c>
      <c r="L570" s="214"/>
      <c r="M570" s="219"/>
      <c r="N570" s="220"/>
      <c r="O570" s="220"/>
      <c r="P570" s="221">
        <f>SUM(P571:P641)</f>
        <v>0</v>
      </c>
      <c r="Q570" s="220"/>
      <c r="R570" s="221">
        <f>SUM(R571:R641)</f>
        <v>20.10226335</v>
      </c>
      <c r="S570" s="220"/>
      <c r="T570" s="222">
        <f>SUM(T571:T641)</f>
        <v>0</v>
      </c>
      <c r="AR570" s="216" t="s">
        <v>80</v>
      </c>
      <c r="AT570" s="223" t="s">
        <v>70</v>
      </c>
      <c r="AU570" s="223" t="s">
        <v>78</v>
      </c>
      <c r="AY570" s="216" t="s">
        <v>196</v>
      </c>
      <c r="BK570" s="224">
        <f>SUM(BK571:BK641)</f>
        <v>0</v>
      </c>
    </row>
    <row r="571" spans="2:65" s="140" customFormat="1" ht="16.5" customHeight="1">
      <c r="B571" s="141"/>
      <c r="C571" s="227" t="s">
        <v>1205</v>
      </c>
      <c r="D571" s="227" t="s">
        <v>198</v>
      </c>
      <c r="E571" s="228" t="s">
        <v>2990</v>
      </c>
      <c r="F571" s="229" t="s">
        <v>2991</v>
      </c>
      <c r="G571" s="230" t="s">
        <v>355</v>
      </c>
      <c r="H571" s="231">
        <v>2</v>
      </c>
      <c r="I571" s="26"/>
      <c r="J571" s="232">
        <f>ROUND(I571*H571,2)</f>
        <v>0</v>
      </c>
      <c r="K571" s="229" t="s">
        <v>202</v>
      </c>
      <c r="L571" s="141"/>
      <c r="M571" s="233" t="s">
        <v>5</v>
      </c>
      <c r="N571" s="234" t="s">
        <v>42</v>
      </c>
      <c r="O571" s="142"/>
      <c r="P571" s="235">
        <f>O571*H571</f>
        <v>0</v>
      </c>
      <c r="Q571" s="235">
        <v>0</v>
      </c>
      <c r="R571" s="235">
        <f>Q571*H571</f>
        <v>0</v>
      </c>
      <c r="S571" s="235">
        <v>0</v>
      </c>
      <c r="T571" s="236">
        <f>S571*H571</f>
        <v>0</v>
      </c>
      <c r="AR571" s="128" t="s">
        <v>263</v>
      </c>
      <c r="AT571" s="128" t="s">
        <v>198</v>
      </c>
      <c r="AU571" s="128" t="s">
        <v>80</v>
      </c>
      <c r="AY571" s="128" t="s">
        <v>196</v>
      </c>
      <c r="BE571" s="237">
        <f>IF(N571="základní",J571,0)</f>
        <v>0</v>
      </c>
      <c r="BF571" s="237">
        <f>IF(N571="snížená",J571,0)</f>
        <v>0</v>
      </c>
      <c r="BG571" s="237">
        <f>IF(N571="zákl. přenesená",J571,0)</f>
        <v>0</v>
      </c>
      <c r="BH571" s="237">
        <f>IF(N571="sníž. přenesená",J571,0)</f>
        <v>0</v>
      </c>
      <c r="BI571" s="237">
        <f>IF(N571="nulová",J571,0)</f>
        <v>0</v>
      </c>
      <c r="BJ571" s="128" t="s">
        <v>78</v>
      </c>
      <c r="BK571" s="237">
        <f>ROUND(I571*H571,2)</f>
        <v>0</v>
      </c>
      <c r="BL571" s="128" t="s">
        <v>263</v>
      </c>
      <c r="BM571" s="128" t="s">
        <v>1204</v>
      </c>
    </row>
    <row r="572" spans="2:47" s="140" customFormat="1" ht="108">
      <c r="B572" s="141"/>
      <c r="D572" s="238" t="s">
        <v>204</v>
      </c>
      <c r="F572" s="239" t="s">
        <v>2992</v>
      </c>
      <c r="I572" s="22"/>
      <c r="L572" s="141"/>
      <c r="M572" s="240"/>
      <c r="N572" s="142"/>
      <c r="O572" s="142"/>
      <c r="P572" s="142"/>
      <c r="Q572" s="142"/>
      <c r="R572" s="142"/>
      <c r="S572" s="142"/>
      <c r="T572" s="241"/>
      <c r="AT572" s="128" t="s">
        <v>204</v>
      </c>
      <c r="AU572" s="128" t="s">
        <v>80</v>
      </c>
    </row>
    <row r="573" spans="2:51" s="243" customFormat="1" ht="13.5">
      <c r="B573" s="242"/>
      <c r="D573" s="238" t="s">
        <v>206</v>
      </c>
      <c r="E573" s="244" t="s">
        <v>5</v>
      </c>
      <c r="F573" s="245" t="s">
        <v>2993</v>
      </c>
      <c r="H573" s="244" t="s">
        <v>5</v>
      </c>
      <c r="I573" s="27"/>
      <c r="L573" s="242"/>
      <c r="M573" s="246"/>
      <c r="N573" s="247"/>
      <c r="O573" s="247"/>
      <c r="P573" s="247"/>
      <c r="Q573" s="247"/>
      <c r="R573" s="247"/>
      <c r="S573" s="247"/>
      <c r="T573" s="248"/>
      <c r="AT573" s="244" t="s">
        <v>206</v>
      </c>
      <c r="AU573" s="244" t="s">
        <v>80</v>
      </c>
      <c r="AV573" s="243" t="s">
        <v>78</v>
      </c>
      <c r="AW573" s="243" t="s">
        <v>34</v>
      </c>
      <c r="AX573" s="243" t="s">
        <v>71</v>
      </c>
      <c r="AY573" s="244" t="s">
        <v>196</v>
      </c>
    </row>
    <row r="574" spans="2:51" s="250" customFormat="1" ht="13.5">
      <c r="B574" s="249"/>
      <c r="D574" s="238" t="s">
        <v>206</v>
      </c>
      <c r="E574" s="251" t="s">
        <v>5</v>
      </c>
      <c r="F574" s="252" t="s">
        <v>2994</v>
      </c>
      <c r="H574" s="253">
        <v>2</v>
      </c>
      <c r="I574" s="28"/>
      <c r="L574" s="249"/>
      <c r="M574" s="254"/>
      <c r="N574" s="255"/>
      <c r="O574" s="255"/>
      <c r="P574" s="255"/>
      <c r="Q574" s="255"/>
      <c r="R574" s="255"/>
      <c r="S574" s="255"/>
      <c r="T574" s="256"/>
      <c r="AT574" s="251" t="s">
        <v>206</v>
      </c>
      <c r="AU574" s="251" t="s">
        <v>80</v>
      </c>
      <c r="AV574" s="250" t="s">
        <v>80</v>
      </c>
      <c r="AW574" s="250" t="s">
        <v>34</v>
      </c>
      <c r="AX574" s="250" t="s">
        <v>71</v>
      </c>
      <c r="AY574" s="251" t="s">
        <v>196</v>
      </c>
    </row>
    <row r="575" spans="2:51" s="258" customFormat="1" ht="13.5">
      <c r="B575" s="257"/>
      <c r="D575" s="238" t="s">
        <v>206</v>
      </c>
      <c r="E575" s="259" t="s">
        <v>5</v>
      </c>
      <c r="F575" s="260" t="s">
        <v>209</v>
      </c>
      <c r="H575" s="261">
        <v>2</v>
      </c>
      <c r="I575" s="29"/>
      <c r="L575" s="257"/>
      <c r="M575" s="262"/>
      <c r="N575" s="263"/>
      <c r="O575" s="263"/>
      <c r="P575" s="263"/>
      <c r="Q575" s="263"/>
      <c r="R575" s="263"/>
      <c r="S575" s="263"/>
      <c r="T575" s="264"/>
      <c r="AT575" s="259" t="s">
        <v>206</v>
      </c>
      <c r="AU575" s="259" t="s">
        <v>80</v>
      </c>
      <c r="AV575" s="258" t="s">
        <v>203</v>
      </c>
      <c r="AW575" s="258" t="s">
        <v>34</v>
      </c>
      <c r="AX575" s="258" t="s">
        <v>78</v>
      </c>
      <c r="AY575" s="259" t="s">
        <v>196</v>
      </c>
    </row>
    <row r="576" spans="2:65" s="140" customFormat="1" ht="16.5" customHeight="1">
      <c r="B576" s="141"/>
      <c r="C576" s="227" t="s">
        <v>805</v>
      </c>
      <c r="D576" s="227" t="s">
        <v>198</v>
      </c>
      <c r="E576" s="228" t="s">
        <v>2995</v>
      </c>
      <c r="F576" s="229" t="s">
        <v>2996</v>
      </c>
      <c r="G576" s="230" t="s">
        <v>304</v>
      </c>
      <c r="H576" s="231">
        <v>3.5</v>
      </c>
      <c r="I576" s="26"/>
      <c r="J576" s="232">
        <f>ROUND(I576*H576,2)</f>
        <v>0</v>
      </c>
      <c r="K576" s="229" t="s">
        <v>202</v>
      </c>
      <c r="L576" s="141"/>
      <c r="M576" s="233" t="s">
        <v>5</v>
      </c>
      <c r="N576" s="234" t="s">
        <v>42</v>
      </c>
      <c r="O576" s="142"/>
      <c r="P576" s="235">
        <f>O576*H576</f>
        <v>0</v>
      </c>
      <c r="Q576" s="235">
        <v>0</v>
      </c>
      <c r="R576" s="235">
        <f>Q576*H576</f>
        <v>0</v>
      </c>
      <c r="S576" s="235">
        <v>0</v>
      </c>
      <c r="T576" s="236">
        <f>S576*H576</f>
        <v>0</v>
      </c>
      <c r="AR576" s="128" t="s">
        <v>263</v>
      </c>
      <c r="AT576" s="128" t="s">
        <v>198</v>
      </c>
      <c r="AU576" s="128" t="s">
        <v>80</v>
      </c>
      <c r="AY576" s="128" t="s">
        <v>196</v>
      </c>
      <c r="BE576" s="237">
        <f>IF(N576="základní",J576,0)</f>
        <v>0</v>
      </c>
      <c r="BF576" s="237">
        <f>IF(N576="snížená",J576,0)</f>
        <v>0</v>
      </c>
      <c r="BG576" s="237">
        <f>IF(N576="zákl. přenesená",J576,0)</f>
        <v>0</v>
      </c>
      <c r="BH576" s="237">
        <f>IF(N576="sníž. přenesená",J576,0)</f>
        <v>0</v>
      </c>
      <c r="BI576" s="237">
        <f>IF(N576="nulová",J576,0)</f>
        <v>0</v>
      </c>
      <c r="BJ576" s="128" t="s">
        <v>78</v>
      </c>
      <c r="BK576" s="237">
        <f>ROUND(I576*H576,2)</f>
        <v>0</v>
      </c>
      <c r="BL576" s="128" t="s">
        <v>263</v>
      </c>
      <c r="BM576" s="128" t="s">
        <v>2997</v>
      </c>
    </row>
    <row r="577" spans="2:47" s="140" customFormat="1" ht="108">
      <c r="B577" s="141"/>
      <c r="D577" s="238" t="s">
        <v>204</v>
      </c>
      <c r="F577" s="239" t="s">
        <v>2992</v>
      </c>
      <c r="I577" s="22"/>
      <c r="L577" s="141"/>
      <c r="M577" s="240"/>
      <c r="N577" s="142"/>
      <c r="O577" s="142"/>
      <c r="P577" s="142"/>
      <c r="Q577" s="142"/>
      <c r="R577" s="142"/>
      <c r="S577" s="142"/>
      <c r="T577" s="241"/>
      <c r="AT577" s="128" t="s">
        <v>204</v>
      </c>
      <c r="AU577" s="128" t="s">
        <v>80</v>
      </c>
    </row>
    <row r="578" spans="2:65" s="140" customFormat="1" ht="16.5" customHeight="1">
      <c r="B578" s="141"/>
      <c r="C578" s="227" t="s">
        <v>1212</v>
      </c>
      <c r="D578" s="227" t="s">
        <v>198</v>
      </c>
      <c r="E578" s="228" t="s">
        <v>2998</v>
      </c>
      <c r="F578" s="229" t="s">
        <v>2999</v>
      </c>
      <c r="G578" s="230" t="s">
        <v>355</v>
      </c>
      <c r="H578" s="231">
        <v>2</v>
      </c>
      <c r="I578" s="26"/>
      <c r="J578" s="232">
        <f>ROUND(I578*H578,2)</f>
        <v>0</v>
      </c>
      <c r="K578" s="229" t="s">
        <v>202</v>
      </c>
      <c r="L578" s="141"/>
      <c r="M578" s="233" t="s">
        <v>5</v>
      </c>
      <c r="N578" s="234" t="s">
        <v>42</v>
      </c>
      <c r="O578" s="142"/>
      <c r="P578" s="235">
        <f>O578*H578</f>
        <v>0</v>
      </c>
      <c r="Q578" s="235">
        <v>0</v>
      </c>
      <c r="R578" s="235">
        <f>Q578*H578</f>
        <v>0</v>
      </c>
      <c r="S578" s="235">
        <v>0</v>
      </c>
      <c r="T578" s="236">
        <f>S578*H578</f>
        <v>0</v>
      </c>
      <c r="AR578" s="128" t="s">
        <v>263</v>
      </c>
      <c r="AT578" s="128" t="s">
        <v>198</v>
      </c>
      <c r="AU578" s="128" t="s">
        <v>80</v>
      </c>
      <c r="AY578" s="128" t="s">
        <v>196</v>
      </c>
      <c r="BE578" s="237">
        <f>IF(N578="základní",J578,0)</f>
        <v>0</v>
      </c>
      <c r="BF578" s="237">
        <f>IF(N578="snížená",J578,0)</f>
        <v>0</v>
      </c>
      <c r="BG578" s="237">
        <f>IF(N578="zákl. přenesená",J578,0)</f>
        <v>0</v>
      </c>
      <c r="BH578" s="237">
        <f>IF(N578="sníž. přenesená",J578,0)</f>
        <v>0</v>
      </c>
      <c r="BI578" s="237">
        <f>IF(N578="nulová",J578,0)</f>
        <v>0</v>
      </c>
      <c r="BJ578" s="128" t="s">
        <v>78</v>
      </c>
      <c r="BK578" s="237">
        <f>ROUND(I578*H578,2)</f>
        <v>0</v>
      </c>
      <c r="BL578" s="128" t="s">
        <v>263</v>
      </c>
      <c r="BM578" s="128" t="s">
        <v>3000</v>
      </c>
    </row>
    <row r="579" spans="2:47" s="140" customFormat="1" ht="108">
      <c r="B579" s="141"/>
      <c r="D579" s="238" t="s">
        <v>204</v>
      </c>
      <c r="F579" s="239" t="s">
        <v>2992</v>
      </c>
      <c r="I579" s="22"/>
      <c r="L579" s="141"/>
      <c r="M579" s="240"/>
      <c r="N579" s="142"/>
      <c r="O579" s="142"/>
      <c r="P579" s="142"/>
      <c r="Q579" s="142"/>
      <c r="R579" s="142"/>
      <c r="S579" s="142"/>
      <c r="T579" s="241"/>
      <c r="AT579" s="128" t="s">
        <v>204</v>
      </c>
      <c r="AU579" s="128" t="s">
        <v>80</v>
      </c>
    </row>
    <row r="580" spans="2:65" s="140" customFormat="1" ht="25.5" customHeight="1">
      <c r="B580" s="141"/>
      <c r="C580" s="227" t="s">
        <v>809</v>
      </c>
      <c r="D580" s="227" t="s">
        <v>198</v>
      </c>
      <c r="E580" s="228" t="s">
        <v>1527</v>
      </c>
      <c r="F580" s="229" t="s">
        <v>1528</v>
      </c>
      <c r="G580" s="230" t="s">
        <v>309</v>
      </c>
      <c r="H580" s="231">
        <v>2856.625</v>
      </c>
      <c r="I580" s="26"/>
      <c r="J580" s="232">
        <f>ROUND(I580*H580,2)</f>
        <v>0</v>
      </c>
      <c r="K580" s="229" t="s">
        <v>202</v>
      </c>
      <c r="L580" s="141"/>
      <c r="M580" s="233" t="s">
        <v>5</v>
      </c>
      <c r="N580" s="234" t="s">
        <v>42</v>
      </c>
      <c r="O580" s="142"/>
      <c r="P580" s="235">
        <f>O580*H580</f>
        <v>0</v>
      </c>
      <c r="Q580" s="235">
        <v>5E-05</v>
      </c>
      <c r="R580" s="235">
        <f>Q580*H580</f>
        <v>0.14283125000000002</v>
      </c>
      <c r="S580" s="235">
        <v>0</v>
      </c>
      <c r="T580" s="236">
        <f>S580*H580</f>
        <v>0</v>
      </c>
      <c r="AR580" s="128" t="s">
        <v>263</v>
      </c>
      <c r="AT580" s="128" t="s">
        <v>198</v>
      </c>
      <c r="AU580" s="128" t="s">
        <v>80</v>
      </c>
      <c r="AY580" s="128" t="s">
        <v>196</v>
      </c>
      <c r="BE580" s="237">
        <f>IF(N580="základní",J580,0)</f>
        <v>0</v>
      </c>
      <c r="BF580" s="237">
        <f>IF(N580="snížená",J580,0)</f>
        <v>0</v>
      </c>
      <c r="BG580" s="237">
        <f>IF(N580="zákl. přenesená",J580,0)</f>
        <v>0</v>
      </c>
      <c r="BH580" s="237">
        <f>IF(N580="sníž. přenesená",J580,0)</f>
        <v>0</v>
      </c>
      <c r="BI580" s="237">
        <f>IF(N580="nulová",J580,0)</f>
        <v>0</v>
      </c>
      <c r="BJ580" s="128" t="s">
        <v>78</v>
      </c>
      <c r="BK580" s="237">
        <f>ROUND(I580*H580,2)</f>
        <v>0</v>
      </c>
      <c r="BL580" s="128" t="s">
        <v>263</v>
      </c>
      <c r="BM580" s="128" t="s">
        <v>1223</v>
      </c>
    </row>
    <row r="581" spans="2:47" s="140" customFormat="1" ht="40.5">
      <c r="B581" s="141"/>
      <c r="D581" s="238" t="s">
        <v>204</v>
      </c>
      <c r="F581" s="239" t="s">
        <v>1530</v>
      </c>
      <c r="I581" s="22"/>
      <c r="L581" s="141"/>
      <c r="M581" s="240"/>
      <c r="N581" s="142"/>
      <c r="O581" s="142"/>
      <c r="P581" s="142"/>
      <c r="Q581" s="142"/>
      <c r="R581" s="142"/>
      <c r="S581" s="142"/>
      <c r="T581" s="241"/>
      <c r="AT581" s="128" t="s">
        <v>204</v>
      </c>
      <c r="AU581" s="128" t="s">
        <v>80</v>
      </c>
    </row>
    <row r="582" spans="2:51" s="243" customFormat="1" ht="13.5">
      <c r="B582" s="242"/>
      <c r="D582" s="238" t="s">
        <v>206</v>
      </c>
      <c r="E582" s="244" t="s">
        <v>5</v>
      </c>
      <c r="F582" s="245" t="s">
        <v>3001</v>
      </c>
      <c r="H582" s="244" t="s">
        <v>5</v>
      </c>
      <c r="I582" s="27"/>
      <c r="L582" s="242"/>
      <c r="M582" s="246"/>
      <c r="N582" s="247"/>
      <c r="O582" s="247"/>
      <c r="P582" s="247"/>
      <c r="Q582" s="247"/>
      <c r="R582" s="247"/>
      <c r="S582" s="247"/>
      <c r="T582" s="248"/>
      <c r="AT582" s="244" t="s">
        <v>206</v>
      </c>
      <c r="AU582" s="244" t="s">
        <v>80</v>
      </c>
      <c r="AV582" s="243" t="s">
        <v>78</v>
      </c>
      <c r="AW582" s="243" t="s">
        <v>34</v>
      </c>
      <c r="AX582" s="243" t="s">
        <v>71</v>
      </c>
      <c r="AY582" s="244" t="s">
        <v>196</v>
      </c>
    </row>
    <row r="583" spans="2:51" s="250" customFormat="1" ht="13.5">
      <c r="B583" s="249"/>
      <c r="D583" s="238" t="s">
        <v>206</v>
      </c>
      <c r="E583" s="251" t="s">
        <v>5</v>
      </c>
      <c r="F583" s="252" t="s">
        <v>3002</v>
      </c>
      <c r="H583" s="253">
        <v>2856.625</v>
      </c>
      <c r="I583" s="28"/>
      <c r="L583" s="249"/>
      <c r="M583" s="254"/>
      <c r="N583" s="255"/>
      <c r="O583" s="255"/>
      <c r="P583" s="255"/>
      <c r="Q583" s="255"/>
      <c r="R583" s="255"/>
      <c r="S583" s="255"/>
      <c r="T583" s="256"/>
      <c r="AT583" s="251" t="s">
        <v>206</v>
      </c>
      <c r="AU583" s="251" t="s">
        <v>80</v>
      </c>
      <c r="AV583" s="250" t="s">
        <v>80</v>
      </c>
      <c r="AW583" s="250" t="s">
        <v>34</v>
      </c>
      <c r="AX583" s="250" t="s">
        <v>71</v>
      </c>
      <c r="AY583" s="251" t="s">
        <v>196</v>
      </c>
    </row>
    <row r="584" spans="2:51" s="258" customFormat="1" ht="13.5">
      <c r="B584" s="257"/>
      <c r="D584" s="238" t="s">
        <v>206</v>
      </c>
      <c r="E584" s="259" t="s">
        <v>5</v>
      </c>
      <c r="F584" s="260" t="s">
        <v>209</v>
      </c>
      <c r="H584" s="261">
        <v>2856.625</v>
      </c>
      <c r="I584" s="29"/>
      <c r="L584" s="257"/>
      <c r="M584" s="262"/>
      <c r="N584" s="263"/>
      <c r="O584" s="263"/>
      <c r="P584" s="263"/>
      <c r="Q584" s="263"/>
      <c r="R584" s="263"/>
      <c r="S584" s="263"/>
      <c r="T584" s="264"/>
      <c r="AT584" s="259" t="s">
        <v>206</v>
      </c>
      <c r="AU584" s="259" t="s">
        <v>80</v>
      </c>
      <c r="AV584" s="258" t="s">
        <v>203</v>
      </c>
      <c r="AW584" s="258" t="s">
        <v>34</v>
      </c>
      <c r="AX584" s="258" t="s">
        <v>78</v>
      </c>
      <c r="AY584" s="259" t="s">
        <v>196</v>
      </c>
    </row>
    <row r="585" spans="2:65" s="140" customFormat="1" ht="16.5" customHeight="1">
      <c r="B585" s="141"/>
      <c r="C585" s="227" t="s">
        <v>1220</v>
      </c>
      <c r="D585" s="227" t="s">
        <v>198</v>
      </c>
      <c r="E585" s="228" t="s">
        <v>3003</v>
      </c>
      <c r="F585" s="229" t="s">
        <v>3004</v>
      </c>
      <c r="G585" s="230" t="s">
        <v>309</v>
      </c>
      <c r="H585" s="231">
        <v>390</v>
      </c>
      <c r="I585" s="26"/>
      <c r="J585" s="232">
        <f>ROUND(I585*H585,2)</f>
        <v>0</v>
      </c>
      <c r="K585" s="229" t="s">
        <v>202</v>
      </c>
      <c r="L585" s="141"/>
      <c r="M585" s="233" t="s">
        <v>5</v>
      </c>
      <c r="N585" s="234" t="s">
        <v>42</v>
      </c>
      <c r="O585" s="142"/>
      <c r="P585" s="235">
        <f>O585*H585</f>
        <v>0</v>
      </c>
      <c r="Q585" s="235">
        <v>7E-05</v>
      </c>
      <c r="R585" s="235">
        <f>Q585*H585</f>
        <v>0.027299999999999998</v>
      </c>
      <c r="S585" s="235">
        <v>0</v>
      </c>
      <c r="T585" s="236">
        <f>S585*H585</f>
        <v>0</v>
      </c>
      <c r="AR585" s="128" t="s">
        <v>263</v>
      </c>
      <c r="AT585" s="128" t="s">
        <v>198</v>
      </c>
      <c r="AU585" s="128" t="s">
        <v>80</v>
      </c>
      <c r="AY585" s="128" t="s">
        <v>196</v>
      </c>
      <c r="BE585" s="237">
        <f>IF(N585="základní",J585,0)</f>
        <v>0</v>
      </c>
      <c r="BF585" s="237">
        <f>IF(N585="snížená",J585,0)</f>
        <v>0</v>
      </c>
      <c r="BG585" s="237">
        <f>IF(N585="zákl. přenesená",J585,0)</f>
        <v>0</v>
      </c>
      <c r="BH585" s="237">
        <f>IF(N585="sníž. přenesená",J585,0)</f>
        <v>0</v>
      </c>
      <c r="BI585" s="237">
        <f>IF(N585="nulová",J585,0)</f>
        <v>0</v>
      </c>
      <c r="BJ585" s="128" t="s">
        <v>78</v>
      </c>
      <c r="BK585" s="237">
        <f>ROUND(I585*H585,2)</f>
        <v>0</v>
      </c>
      <c r="BL585" s="128" t="s">
        <v>263</v>
      </c>
      <c r="BM585" s="128" t="s">
        <v>1226</v>
      </c>
    </row>
    <row r="586" spans="2:47" s="140" customFormat="1" ht="40.5">
      <c r="B586" s="141"/>
      <c r="D586" s="238" t="s">
        <v>204</v>
      </c>
      <c r="F586" s="239" t="s">
        <v>1530</v>
      </c>
      <c r="I586" s="22"/>
      <c r="L586" s="141"/>
      <c r="M586" s="240"/>
      <c r="N586" s="142"/>
      <c r="O586" s="142"/>
      <c r="P586" s="142"/>
      <c r="Q586" s="142"/>
      <c r="R586" s="142"/>
      <c r="S586" s="142"/>
      <c r="T586" s="241"/>
      <c r="AT586" s="128" t="s">
        <v>204</v>
      </c>
      <c r="AU586" s="128" t="s">
        <v>80</v>
      </c>
    </row>
    <row r="587" spans="2:51" s="243" customFormat="1" ht="13.5">
      <c r="B587" s="242"/>
      <c r="D587" s="238" t="s">
        <v>206</v>
      </c>
      <c r="E587" s="244" t="s">
        <v>5</v>
      </c>
      <c r="F587" s="245" t="s">
        <v>3005</v>
      </c>
      <c r="H587" s="244" t="s">
        <v>5</v>
      </c>
      <c r="I587" s="27"/>
      <c r="L587" s="242"/>
      <c r="M587" s="246"/>
      <c r="N587" s="247"/>
      <c r="O587" s="247"/>
      <c r="P587" s="247"/>
      <c r="Q587" s="247"/>
      <c r="R587" s="247"/>
      <c r="S587" s="247"/>
      <c r="T587" s="248"/>
      <c r="AT587" s="244" t="s">
        <v>206</v>
      </c>
      <c r="AU587" s="244" t="s">
        <v>80</v>
      </c>
      <c r="AV587" s="243" t="s">
        <v>78</v>
      </c>
      <c r="AW587" s="243" t="s">
        <v>34</v>
      </c>
      <c r="AX587" s="243" t="s">
        <v>71</v>
      </c>
      <c r="AY587" s="244" t="s">
        <v>196</v>
      </c>
    </row>
    <row r="588" spans="2:51" s="250" customFormat="1" ht="13.5">
      <c r="B588" s="249"/>
      <c r="D588" s="238" t="s">
        <v>206</v>
      </c>
      <c r="E588" s="251" t="s">
        <v>5</v>
      </c>
      <c r="F588" s="252" t="s">
        <v>3006</v>
      </c>
      <c r="H588" s="253">
        <v>390</v>
      </c>
      <c r="I588" s="28"/>
      <c r="L588" s="249"/>
      <c r="M588" s="254"/>
      <c r="N588" s="255"/>
      <c r="O588" s="255"/>
      <c r="P588" s="255"/>
      <c r="Q588" s="255"/>
      <c r="R588" s="255"/>
      <c r="S588" s="255"/>
      <c r="T588" s="256"/>
      <c r="AT588" s="251" t="s">
        <v>206</v>
      </c>
      <c r="AU588" s="251" t="s">
        <v>80</v>
      </c>
      <c r="AV588" s="250" t="s">
        <v>80</v>
      </c>
      <c r="AW588" s="250" t="s">
        <v>34</v>
      </c>
      <c r="AX588" s="250" t="s">
        <v>71</v>
      </c>
      <c r="AY588" s="251" t="s">
        <v>196</v>
      </c>
    </row>
    <row r="589" spans="2:51" s="258" customFormat="1" ht="13.5">
      <c r="B589" s="257"/>
      <c r="D589" s="238" t="s">
        <v>206</v>
      </c>
      <c r="E589" s="259" t="s">
        <v>5</v>
      </c>
      <c r="F589" s="260" t="s">
        <v>209</v>
      </c>
      <c r="H589" s="261">
        <v>390</v>
      </c>
      <c r="I589" s="29"/>
      <c r="L589" s="257"/>
      <c r="M589" s="262"/>
      <c r="N589" s="263"/>
      <c r="O589" s="263"/>
      <c r="P589" s="263"/>
      <c r="Q589" s="263"/>
      <c r="R589" s="263"/>
      <c r="S589" s="263"/>
      <c r="T589" s="264"/>
      <c r="AT589" s="259" t="s">
        <v>206</v>
      </c>
      <c r="AU589" s="259" t="s">
        <v>80</v>
      </c>
      <c r="AV589" s="258" t="s">
        <v>203</v>
      </c>
      <c r="AW589" s="258" t="s">
        <v>34</v>
      </c>
      <c r="AX589" s="258" t="s">
        <v>78</v>
      </c>
      <c r="AY589" s="259" t="s">
        <v>196</v>
      </c>
    </row>
    <row r="590" spans="2:65" s="140" customFormat="1" ht="25.5" customHeight="1">
      <c r="B590" s="141"/>
      <c r="C590" s="227" t="s">
        <v>814</v>
      </c>
      <c r="D590" s="227" t="s">
        <v>198</v>
      </c>
      <c r="E590" s="228" t="s">
        <v>3007</v>
      </c>
      <c r="F590" s="229" t="s">
        <v>3008</v>
      </c>
      <c r="G590" s="230" t="s">
        <v>309</v>
      </c>
      <c r="H590" s="231">
        <v>215</v>
      </c>
      <c r="I590" s="26"/>
      <c r="J590" s="232">
        <f>ROUND(I590*H590,2)</f>
        <v>0</v>
      </c>
      <c r="K590" s="229" t="s">
        <v>202</v>
      </c>
      <c r="L590" s="141"/>
      <c r="M590" s="233" t="s">
        <v>5</v>
      </c>
      <c r="N590" s="234" t="s">
        <v>42</v>
      </c>
      <c r="O590" s="142"/>
      <c r="P590" s="235">
        <f>O590*H590</f>
        <v>0</v>
      </c>
      <c r="Q590" s="235">
        <v>5E-05</v>
      </c>
      <c r="R590" s="235">
        <f>Q590*H590</f>
        <v>0.010750000000000001</v>
      </c>
      <c r="S590" s="235">
        <v>0</v>
      </c>
      <c r="T590" s="236">
        <f>S590*H590</f>
        <v>0</v>
      </c>
      <c r="AR590" s="128" t="s">
        <v>263</v>
      </c>
      <c r="AT590" s="128" t="s">
        <v>198</v>
      </c>
      <c r="AU590" s="128" t="s">
        <v>80</v>
      </c>
      <c r="AY590" s="128" t="s">
        <v>196</v>
      </c>
      <c r="BE590" s="237">
        <f>IF(N590="základní",J590,0)</f>
        <v>0</v>
      </c>
      <c r="BF590" s="237">
        <f>IF(N590="snížená",J590,0)</f>
        <v>0</v>
      </c>
      <c r="BG590" s="237">
        <f>IF(N590="zákl. přenesená",J590,0)</f>
        <v>0</v>
      </c>
      <c r="BH590" s="237">
        <f>IF(N590="sníž. přenesená",J590,0)</f>
        <v>0</v>
      </c>
      <c r="BI590" s="237">
        <f>IF(N590="nulová",J590,0)</f>
        <v>0</v>
      </c>
      <c r="BJ590" s="128" t="s">
        <v>78</v>
      </c>
      <c r="BK590" s="237">
        <f>ROUND(I590*H590,2)</f>
        <v>0</v>
      </c>
      <c r="BL590" s="128" t="s">
        <v>263</v>
      </c>
      <c r="BM590" s="128" t="s">
        <v>1232</v>
      </c>
    </row>
    <row r="591" spans="2:47" s="140" customFormat="1" ht="40.5">
      <c r="B591" s="141"/>
      <c r="D591" s="238" t="s">
        <v>204</v>
      </c>
      <c r="F591" s="239" t="s">
        <v>1530</v>
      </c>
      <c r="I591" s="22"/>
      <c r="L591" s="141"/>
      <c r="M591" s="240"/>
      <c r="N591" s="142"/>
      <c r="O591" s="142"/>
      <c r="P591" s="142"/>
      <c r="Q591" s="142"/>
      <c r="R591" s="142"/>
      <c r="S591" s="142"/>
      <c r="T591" s="241"/>
      <c r="AT591" s="128" t="s">
        <v>204</v>
      </c>
      <c r="AU591" s="128" t="s">
        <v>80</v>
      </c>
    </row>
    <row r="592" spans="2:51" s="243" customFormat="1" ht="13.5">
      <c r="B592" s="242"/>
      <c r="D592" s="238" t="s">
        <v>206</v>
      </c>
      <c r="E592" s="244" t="s">
        <v>5</v>
      </c>
      <c r="F592" s="245" t="s">
        <v>3005</v>
      </c>
      <c r="H592" s="244" t="s">
        <v>5</v>
      </c>
      <c r="I592" s="27"/>
      <c r="L592" s="242"/>
      <c r="M592" s="246"/>
      <c r="N592" s="247"/>
      <c r="O592" s="247"/>
      <c r="P592" s="247"/>
      <c r="Q592" s="247"/>
      <c r="R592" s="247"/>
      <c r="S592" s="247"/>
      <c r="T592" s="248"/>
      <c r="AT592" s="244" t="s">
        <v>206</v>
      </c>
      <c r="AU592" s="244" t="s">
        <v>80</v>
      </c>
      <c r="AV592" s="243" t="s">
        <v>78</v>
      </c>
      <c r="AW592" s="243" t="s">
        <v>34</v>
      </c>
      <c r="AX592" s="243" t="s">
        <v>71</v>
      </c>
      <c r="AY592" s="244" t="s">
        <v>196</v>
      </c>
    </row>
    <row r="593" spans="2:51" s="250" customFormat="1" ht="13.5">
      <c r="B593" s="249"/>
      <c r="D593" s="238" t="s">
        <v>206</v>
      </c>
      <c r="E593" s="251" t="s">
        <v>5</v>
      </c>
      <c r="F593" s="252" t="s">
        <v>3009</v>
      </c>
      <c r="H593" s="253">
        <v>215</v>
      </c>
      <c r="I593" s="28"/>
      <c r="L593" s="249"/>
      <c r="M593" s="254"/>
      <c r="N593" s="255"/>
      <c r="O593" s="255"/>
      <c r="P593" s="255"/>
      <c r="Q593" s="255"/>
      <c r="R593" s="255"/>
      <c r="S593" s="255"/>
      <c r="T593" s="256"/>
      <c r="AT593" s="251" t="s">
        <v>206</v>
      </c>
      <c r="AU593" s="251" t="s">
        <v>80</v>
      </c>
      <c r="AV593" s="250" t="s">
        <v>80</v>
      </c>
      <c r="AW593" s="250" t="s">
        <v>34</v>
      </c>
      <c r="AX593" s="250" t="s">
        <v>71</v>
      </c>
      <c r="AY593" s="251" t="s">
        <v>196</v>
      </c>
    </row>
    <row r="594" spans="2:51" s="258" customFormat="1" ht="13.5">
      <c r="B594" s="257"/>
      <c r="D594" s="238" t="s">
        <v>206</v>
      </c>
      <c r="E594" s="259" t="s">
        <v>5</v>
      </c>
      <c r="F594" s="260" t="s">
        <v>209</v>
      </c>
      <c r="H594" s="261">
        <v>215</v>
      </c>
      <c r="I594" s="29"/>
      <c r="L594" s="257"/>
      <c r="M594" s="262"/>
      <c r="N594" s="263"/>
      <c r="O594" s="263"/>
      <c r="P594" s="263"/>
      <c r="Q594" s="263"/>
      <c r="R594" s="263"/>
      <c r="S594" s="263"/>
      <c r="T594" s="264"/>
      <c r="AT594" s="259" t="s">
        <v>206</v>
      </c>
      <c r="AU594" s="259" t="s">
        <v>80</v>
      </c>
      <c r="AV594" s="258" t="s">
        <v>203</v>
      </c>
      <c r="AW594" s="258" t="s">
        <v>34</v>
      </c>
      <c r="AX594" s="258" t="s">
        <v>78</v>
      </c>
      <c r="AY594" s="259" t="s">
        <v>196</v>
      </c>
    </row>
    <row r="595" spans="2:65" s="140" customFormat="1" ht="25.5" customHeight="1">
      <c r="B595" s="141"/>
      <c r="C595" s="227" t="s">
        <v>1229</v>
      </c>
      <c r="D595" s="227" t="s">
        <v>198</v>
      </c>
      <c r="E595" s="228" t="s">
        <v>3010</v>
      </c>
      <c r="F595" s="229" t="s">
        <v>3011</v>
      </c>
      <c r="G595" s="230" t="s">
        <v>309</v>
      </c>
      <c r="H595" s="231">
        <v>3177.25</v>
      </c>
      <c r="I595" s="26"/>
      <c r="J595" s="232">
        <f>ROUND(I595*H595,2)</f>
        <v>0</v>
      </c>
      <c r="K595" s="229" t="s">
        <v>202</v>
      </c>
      <c r="L595" s="141"/>
      <c r="M595" s="233" t="s">
        <v>5</v>
      </c>
      <c r="N595" s="234" t="s">
        <v>42</v>
      </c>
      <c r="O595" s="142"/>
      <c r="P595" s="235">
        <f>O595*H595</f>
        <v>0</v>
      </c>
      <c r="Q595" s="235">
        <v>5E-05</v>
      </c>
      <c r="R595" s="235">
        <f>Q595*H595</f>
        <v>0.15886250000000002</v>
      </c>
      <c r="S595" s="235">
        <v>0</v>
      </c>
      <c r="T595" s="236">
        <f>S595*H595</f>
        <v>0</v>
      </c>
      <c r="AR595" s="128" t="s">
        <v>263</v>
      </c>
      <c r="AT595" s="128" t="s">
        <v>198</v>
      </c>
      <c r="AU595" s="128" t="s">
        <v>80</v>
      </c>
      <c r="AY595" s="128" t="s">
        <v>196</v>
      </c>
      <c r="BE595" s="237">
        <f>IF(N595="základní",J595,0)</f>
        <v>0</v>
      </c>
      <c r="BF595" s="237">
        <f>IF(N595="snížená",J595,0)</f>
        <v>0</v>
      </c>
      <c r="BG595" s="237">
        <f>IF(N595="zákl. přenesená",J595,0)</f>
        <v>0</v>
      </c>
      <c r="BH595" s="237">
        <f>IF(N595="sníž. přenesená",J595,0)</f>
        <v>0</v>
      </c>
      <c r="BI595" s="237">
        <f>IF(N595="nulová",J595,0)</f>
        <v>0</v>
      </c>
      <c r="BJ595" s="128" t="s">
        <v>78</v>
      </c>
      <c r="BK595" s="237">
        <f>ROUND(I595*H595,2)</f>
        <v>0</v>
      </c>
      <c r="BL595" s="128" t="s">
        <v>263</v>
      </c>
      <c r="BM595" s="128" t="s">
        <v>1237</v>
      </c>
    </row>
    <row r="596" spans="2:47" s="140" customFormat="1" ht="40.5">
      <c r="B596" s="141"/>
      <c r="D596" s="238" t="s">
        <v>204</v>
      </c>
      <c r="F596" s="239" t="s">
        <v>1530</v>
      </c>
      <c r="I596" s="22"/>
      <c r="L596" s="141"/>
      <c r="M596" s="240"/>
      <c r="N596" s="142"/>
      <c r="O596" s="142"/>
      <c r="P596" s="142"/>
      <c r="Q596" s="142"/>
      <c r="R596" s="142"/>
      <c r="S596" s="142"/>
      <c r="T596" s="241"/>
      <c r="AT596" s="128" t="s">
        <v>204</v>
      </c>
      <c r="AU596" s="128" t="s">
        <v>80</v>
      </c>
    </row>
    <row r="597" spans="2:51" s="243" customFormat="1" ht="13.5">
      <c r="B597" s="242"/>
      <c r="D597" s="238" t="s">
        <v>206</v>
      </c>
      <c r="E597" s="244" t="s">
        <v>5</v>
      </c>
      <c r="F597" s="245" t="s">
        <v>3005</v>
      </c>
      <c r="H597" s="244" t="s">
        <v>5</v>
      </c>
      <c r="I597" s="27"/>
      <c r="L597" s="242"/>
      <c r="M597" s="246"/>
      <c r="N597" s="247"/>
      <c r="O597" s="247"/>
      <c r="P597" s="247"/>
      <c r="Q597" s="247"/>
      <c r="R597" s="247"/>
      <c r="S597" s="247"/>
      <c r="T597" s="248"/>
      <c r="AT597" s="244" t="s">
        <v>206</v>
      </c>
      <c r="AU597" s="244" t="s">
        <v>80</v>
      </c>
      <c r="AV597" s="243" t="s">
        <v>78</v>
      </c>
      <c r="AW597" s="243" t="s">
        <v>34</v>
      </c>
      <c r="AX597" s="243" t="s">
        <v>71</v>
      </c>
      <c r="AY597" s="244" t="s">
        <v>196</v>
      </c>
    </row>
    <row r="598" spans="2:51" s="250" customFormat="1" ht="13.5">
      <c r="B598" s="249"/>
      <c r="D598" s="238" t="s">
        <v>206</v>
      </c>
      <c r="E598" s="251" t="s">
        <v>5</v>
      </c>
      <c r="F598" s="252" t="s">
        <v>3012</v>
      </c>
      <c r="H598" s="253">
        <v>3177.25</v>
      </c>
      <c r="I598" s="28"/>
      <c r="L598" s="249"/>
      <c r="M598" s="254"/>
      <c r="N598" s="255"/>
      <c r="O598" s="255"/>
      <c r="P598" s="255"/>
      <c r="Q598" s="255"/>
      <c r="R598" s="255"/>
      <c r="S598" s="255"/>
      <c r="T598" s="256"/>
      <c r="AT598" s="251" t="s">
        <v>206</v>
      </c>
      <c r="AU598" s="251" t="s">
        <v>80</v>
      </c>
      <c r="AV598" s="250" t="s">
        <v>80</v>
      </c>
      <c r="AW598" s="250" t="s">
        <v>34</v>
      </c>
      <c r="AX598" s="250" t="s">
        <v>71</v>
      </c>
      <c r="AY598" s="251" t="s">
        <v>196</v>
      </c>
    </row>
    <row r="599" spans="2:51" s="258" customFormat="1" ht="13.5">
      <c r="B599" s="257"/>
      <c r="D599" s="238" t="s">
        <v>206</v>
      </c>
      <c r="E599" s="259" t="s">
        <v>5</v>
      </c>
      <c r="F599" s="260" t="s">
        <v>209</v>
      </c>
      <c r="H599" s="261">
        <v>3177.25</v>
      </c>
      <c r="I599" s="29"/>
      <c r="L599" s="257"/>
      <c r="M599" s="262"/>
      <c r="N599" s="263"/>
      <c r="O599" s="263"/>
      <c r="P599" s="263"/>
      <c r="Q599" s="263"/>
      <c r="R599" s="263"/>
      <c r="S599" s="263"/>
      <c r="T599" s="264"/>
      <c r="AT599" s="259" t="s">
        <v>206</v>
      </c>
      <c r="AU599" s="259" t="s">
        <v>80</v>
      </c>
      <c r="AV599" s="258" t="s">
        <v>203</v>
      </c>
      <c r="AW599" s="258" t="s">
        <v>34</v>
      </c>
      <c r="AX599" s="258" t="s">
        <v>78</v>
      </c>
      <c r="AY599" s="259" t="s">
        <v>196</v>
      </c>
    </row>
    <row r="600" spans="2:65" s="140" customFormat="1" ht="25.5" customHeight="1">
      <c r="B600" s="141"/>
      <c r="C600" s="227" t="s">
        <v>817</v>
      </c>
      <c r="D600" s="227" t="s">
        <v>198</v>
      </c>
      <c r="E600" s="228" t="s">
        <v>1527</v>
      </c>
      <c r="F600" s="229" t="s">
        <v>1528</v>
      </c>
      <c r="G600" s="230" t="s">
        <v>309</v>
      </c>
      <c r="H600" s="231">
        <v>10849.672</v>
      </c>
      <c r="I600" s="26"/>
      <c r="J600" s="232">
        <f>ROUND(I600*H600,2)</f>
        <v>0</v>
      </c>
      <c r="K600" s="229" t="s">
        <v>202</v>
      </c>
      <c r="L600" s="141"/>
      <c r="M600" s="233" t="s">
        <v>5</v>
      </c>
      <c r="N600" s="234" t="s">
        <v>42</v>
      </c>
      <c r="O600" s="142"/>
      <c r="P600" s="235">
        <f>O600*H600</f>
        <v>0</v>
      </c>
      <c r="Q600" s="235">
        <v>5E-05</v>
      </c>
      <c r="R600" s="235">
        <f>Q600*H600</f>
        <v>0.5424836000000001</v>
      </c>
      <c r="S600" s="235">
        <v>0</v>
      </c>
      <c r="T600" s="236">
        <f>S600*H600</f>
        <v>0</v>
      </c>
      <c r="AR600" s="128" t="s">
        <v>263</v>
      </c>
      <c r="AT600" s="128" t="s">
        <v>198</v>
      </c>
      <c r="AU600" s="128" t="s">
        <v>80</v>
      </c>
      <c r="AY600" s="128" t="s">
        <v>196</v>
      </c>
      <c r="BE600" s="237">
        <f>IF(N600="základní",J600,0)</f>
        <v>0</v>
      </c>
      <c r="BF600" s="237">
        <f>IF(N600="snížená",J600,0)</f>
        <v>0</v>
      </c>
      <c r="BG600" s="237">
        <f>IF(N600="zákl. přenesená",J600,0)</f>
        <v>0</v>
      </c>
      <c r="BH600" s="237">
        <f>IF(N600="sníž. přenesená",J600,0)</f>
        <v>0</v>
      </c>
      <c r="BI600" s="237">
        <f>IF(N600="nulová",J600,0)</f>
        <v>0</v>
      </c>
      <c r="BJ600" s="128" t="s">
        <v>78</v>
      </c>
      <c r="BK600" s="237">
        <f>ROUND(I600*H600,2)</f>
        <v>0</v>
      </c>
      <c r="BL600" s="128" t="s">
        <v>263</v>
      </c>
      <c r="BM600" s="128" t="s">
        <v>1243</v>
      </c>
    </row>
    <row r="601" spans="2:47" s="140" customFormat="1" ht="40.5">
      <c r="B601" s="141"/>
      <c r="D601" s="238" t="s">
        <v>204</v>
      </c>
      <c r="F601" s="239" t="s">
        <v>1530</v>
      </c>
      <c r="I601" s="22"/>
      <c r="L601" s="141"/>
      <c r="M601" s="240"/>
      <c r="N601" s="142"/>
      <c r="O601" s="142"/>
      <c r="P601" s="142"/>
      <c r="Q601" s="142"/>
      <c r="R601" s="142"/>
      <c r="S601" s="142"/>
      <c r="T601" s="241"/>
      <c r="AT601" s="128" t="s">
        <v>204</v>
      </c>
      <c r="AU601" s="128" t="s">
        <v>80</v>
      </c>
    </row>
    <row r="602" spans="2:51" s="243" customFormat="1" ht="13.5">
      <c r="B602" s="242"/>
      <c r="D602" s="238" t="s">
        <v>206</v>
      </c>
      <c r="E602" s="244" t="s">
        <v>5</v>
      </c>
      <c r="F602" s="245" t="s">
        <v>3005</v>
      </c>
      <c r="H602" s="244" t="s">
        <v>5</v>
      </c>
      <c r="I602" s="27"/>
      <c r="L602" s="242"/>
      <c r="M602" s="246"/>
      <c r="N602" s="247"/>
      <c r="O602" s="247"/>
      <c r="P602" s="247"/>
      <c r="Q602" s="247"/>
      <c r="R602" s="247"/>
      <c r="S602" s="247"/>
      <c r="T602" s="248"/>
      <c r="AT602" s="244" t="s">
        <v>206</v>
      </c>
      <c r="AU602" s="244" t="s">
        <v>80</v>
      </c>
      <c r="AV602" s="243" t="s">
        <v>78</v>
      </c>
      <c r="AW602" s="243" t="s">
        <v>34</v>
      </c>
      <c r="AX602" s="243" t="s">
        <v>71</v>
      </c>
      <c r="AY602" s="244" t="s">
        <v>196</v>
      </c>
    </row>
    <row r="603" spans="2:51" s="250" customFormat="1" ht="13.5">
      <c r="B603" s="249"/>
      <c r="D603" s="238" t="s">
        <v>206</v>
      </c>
      <c r="E603" s="251" t="s">
        <v>5</v>
      </c>
      <c r="F603" s="252" t="s">
        <v>3013</v>
      </c>
      <c r="H603" s="253">
        <v>10849.672</v>
      </c>
      <c r="I603" s="28"/>
      <c r="L603" s="249"/>
      <c r="M603" s="254"/>
      <c r="N603" s="255"/>
      <c r="O603" s="255"/>
      <c r="P603" s="255"/>
      <c r="Q603" s="255"/>
      <c r="R603" s="255"/>
      <c r="S603" s="255"/>
      <c r="T603" s="256"/>
      <c r="AT603" s="251" t="s">
        <v>206</v>
      </c>
      <c r="AU603" s="251" t="s">
        <v>80</v>
      </c>
      <c r="AV603" s="250" t="s">
        <v>80</v>
      </c>
      <c r="AW603" s="250" t="s">
        <v>34</v>
      </c>
      <c r="AX603" s="250" t="s">
        <v>71</v>
      </c>
      <c r="AY603" s="251" t="s">
        <v>196</v>
      </c>
    </row>
    <row r="604" spans="2:51" s="258" customFormat="1" ht="13.5">
      <c r="B604" s="257"/>
      <c r="D604" s="238" t="s">
        <v>206</v>
      </c>
      <c r="E604" s="259" t="s">
        <v>5</v>
      </c>
      <c r="F604" s="260" t="s">
        <v>209</v>
      </c>
      <c r="H604" s="261">
        <v>10849.672</v>
      </c>
      <c r="I604" s="29"/>
      <c r="L604" s="257"/>
      <c r="M604" s="262"/>
      <c r="N604" s="263"/>
      <c r="O604" s="263"/>
      <c r="P604" s="263"/>
      <c r="Q604" s="263"/>
      <c r="R604" s="263"/>
      <c r="S604" s="263"/>
      <c r="T604" s="264"/>
      <c r="AT604" s="259" t="s">
        <v>206</v>
      </c>
      <c r="AU604" s="259" t="s">
        <v>80</v>
      </c>
      <c r="AV604" s="258" t="s">
        <v>203</v>
      </c>
      <c r="AW604" s="258" t="s">
        <v>34</v>
      </c>
      <c r="AX604" s="258" t="s">
        <v>78</v>
      </c>
      <c r="AY604" s="259" t="s">
        <v>196</v>
      </c>
    </row>
    <row r="605" spans="2:65" s="140" customFormat="1" ht="38.25" customHeight="1">
      <c r="B605" s="141"/>
      <c r="C605" s="266" t="s">
        <v>1240</v>
      </c>
      <c r="D605" s="266" t="s">
        <v>297</v>
      </c>
      <c r="E605" s="267" t="s">
        <v>3014</v>
      </c>
      <c r="F605" s="268" t="s">
        <v>3015</v>
      </c>
      <c r="G605" s="269" t="s">
        <v>355</v>
      </c>
      <c r="H605" s="270">
        <v>2</v>
      </c>
      <c r="I605" s="30"/>
      <c r="J605" s="271">
        <f aca="true" t="shared" si="30" ref="J605:J612">ROUND(I605*H605,2)</f>
        <v>0</v>
      </c>
      <c r="K605" s="268" t="s">
        <v>202</v>
      </c>
      <c r="L605" s="272"/>
      <c r="M605" s="273" t="s">
        <v>5</v>
      </c>
      <c r="N605" s="274" t="s">
        <v>42</v>
      </c>
      <c r="O605" s="142"/>
      <c r="P605" s="235">
        <f aca="true" t="shared" si="31" ref="P605:P612">O605*H605</f>
        <v>0</v>
      </c>
      <c r="Q605" s="235">
        <v>0.014</v>
      </c>
      <c r="R605" s="235">
        <f aca="true" t="shared" si="32" ref="R605:R612">Q605*H605</f>
        <v>0.028</v>
      </c>
      <c r="S605" s="235">
        <v>0</v>
      </c>
      <c r="T605" s="236">
        <f aca="true" t="shared" si="33" ref="T605:T612">S605*H605</f>
        <v>0</v>
      </c>
      <c r="AR605" s="128" t="s">
        <v>305</v>
      </c>
      <c r="AT605" s="128" t="s">
        <v>297</v>
      </c>
      <c r="AU605" s="128" t="s">
        <v>80</v>
      </c>
      <c r="AY605" s="128" t="s">
        <v>196</v>
      </c>
      <c r="BE605" s="237">
        <f aca="true" t="shared" si="34" ref="BE605:BE612">IF(N605="základní",J605,0)</f>
        <v>0</v>
      </c>
      <c r="BF605" s="237">
        <f aca="true" t="shared" si="35" ref="BF605:BF612">IF(N605="snížená",J605,0)</f>
        <v>0</v>
      </c>
      <c r="BG605" s="237">
        <f aca="true" t="shared" si="36" ref="BG605:BG612">IF(N605="zákl. přenesená",J605,0)</f>
        <v>0</v>
      </c>
      <c r="BH605" s="237">
        <f aca="true" t="shared" si="37" ref="BH605:BH612">IF(N605="sníž. přenesená",J605,0)</f>
        <v>0</v>
      </c>
      <c r="BI605" s="237">
        <f aca="true" t="shared" si="38" ref="BI605:BI612">IF(N605="nulová",J605,0)</f>
        <v>0</v>
      </c>
      <c r="BJ605" s="128" t="s">
        <v>78</v>
      </c>
      <c r="BK605" s="237">
        <f aca="true" t="shared" si="39" ref="BK605:BK612">ROUND(I605*H605,2)</f>
        <v>0</v>
      </c>
      <c r="BL605" s="128" t="s">
        <v>263</v>
      </c>
      <c r="BM605" s="128" t="s">
        <v>3016</v>
      </c>
    </row>
    <row r="606" spans="2:65" s="140" customFormat="1" ht="16.5" customHeight="1">
      <c r="B606" s="141"/>
      <c r="C606" s="266" t="s">
        <v>821</v>
      </c>
      <c r="D606" s="266" t="s">
        <v>297</v>
      </c>
      <c r="E606" s="267" t="s">
        <v>3017</v>
      </c>
      <c r="F606" s="268" t="s">
        <v>3018</v>
      </c>
      <c r="G606" s="269" t="s">
        <v>355</v>
      </c>
      <c r="H606" s="270">
        <v>2</v>
      </c>
      <c r="I606" s="30"/>
      <c r="J606" s="271">
        <f t="shared" si="30"/>
        <v>0</v>
      </c>
      <c r="K606" s="268" t="s">
        <v>202</v>
      </c>
      <c r="L606" s="272"/>
      <c r="M606" s="273" t="s">
        <v>5</v>
      </c>
      <c r="N606" s="274" t="s">
        <v>42</v>
      </c>
      <c r="O606" s="142"/>
      <c r="P606" s="235">
        <f t="shared" si="31"/>
        <v>0</v>
      </c>
      <c r="Q606" s="235">
        <v>0.0015</v>
      </c>
      <c r="R606" s="235">
        <f t="shared" si="32"/>
        <v>0.003</v>
      </c>
      <c r="S606" s="235">
        <v>0</v>
      </c>
      <c r="T606" s="236">
        <f t="shared" si="33"/>
        <v>0</v>
      </c>
      <c r="AR606" s="128" t="s">
        <v>305</v>
      </c>
      <c r="AT606" s="128" t="s">
        <v>297</v>
      </c>
      <c r="AU606" s="128" t="s">
        <v>80</v>
      </c>
      <c r="AY606" s="128" t="s">
        <v>196</v>
      </c>
      <c r="BE606" s="237">
        <f t="shared" si="34"/>
        <v>0</v>
      </c>
      <c r="BF606" s="237">
        <f t="shared" si="35"/>
        <v>0</v>
      </c>
      <c r="BG606" s="237">
        <f t="shared" si="36"/>
        <v>0</v>
      </c>
      <c r="BH606" s="237">
        <f t="shared" si="37"/>
        <v>0</v>
      </c>
      <c r="BI606" s="237">
        <f t="shared" si="38"/>
        <v>0</v>
      </c>
      <c r="BJ606" s="128" t="s">
        <v>78</v>
      </c>
      <c r="BK606" s="237">
        <f t="shared" si="39"/>
        <v>0</v>
      </c>
      <c r="BL606" s="128" t="s">
        <v>263</v>
      </c>
      <c r="BM606" s="128" t="s">
        <v>3019</v>
      </c>
    </row>
    <row r="607" spans="2:65" s="140" customFormat="1" ht="16.5" customHeight="1">
      <c r="B607" s="141"/>
      <c r="C607" s="266" t="s">
        <v>1249</v>
      </c>
      <c r="D607" s="266" t="s">
        <v>297</v>
      </c>
      <c r="E607" s="267" t="s">
        <v>3020</v>
      </c>
      <c r="F607" s="268" t="s">
        <v>3021</v>
      </c>
      <c r="G607" s="269" t="s">
        <v>355</v>
      </c>
      <c r="H607" s="270">
        <v>4</v>
      </c>
      <c r="I607" s="30"/>
      <c r="J607" s="271">
        <f t="shared" si="30"/>
        <v>0</v>
      </c>
      <c r="K607" s="268" t="s">
        <v>202</v>
      </c>
      <c r="L607" s="272"/>
      <c r="M607" s="273" t="s">
        <v>5</v>
      </c>
      <c r="N607" s="274" t="s">
        <v>42</v>
      </c>
      <c r="O607" s="142"/>
      <c r="P607" s="235">
        <f t="shared" si="31"/>
        <v>0</v>
      </c>
      <c r="Q607" s="235">
        <v>0.0004</v>
      </c>
      <c r="R607" s="235">
        <f t="shared" si="32"/>
        <v>0.0016</v>
      </c>
      <c r="S607" s="235">
        <v>0</v>
      </c>
      <c r="T607" s="236">
        <f t="shared" si="33"/>
        <v>0</v>
      </c>
      <c r="AR607" s="128" t="s">
        <v>305</v>
      </c>
      <c r="AT607" s="128" t="s">
        <v>297</v>
      </c>
      <c r="AU607" s="128" t="s">
        <v>80</v>
      </c>
      <c r="AY607" s="128" t="s">
        <v>196</v>
      </c>
      <c r="BE607" s="237">
        <f t="shared" si="34"/>
        <v>0</v>
      </c>
      <c r="BF607" s="237">
        <f t="shared" si="35"/>
        <v>0</v>
      </c>
      <c r="BG607" s="237">
        <f t="shared" si="36"/>
        <v>0</v>
      </c>
      <c r="BH607" s="237">
        <f t="shared" si="37"/>
        <v>0</v>
      </c>
      <c r="BI607" s="237">
        <f t="shared" si="38"/>
        <v>0</v>
      </c>
      <c r="BJ607" s="128" t="s">
        <v>78</v>
      </c>
      <c r="BK607" s="237">
        <f t="shared" si="39"/>
        <v>0</v>
      </c>
      <c r="BL607" s="128" t="s">
        <v>263</v>
      </c>
      <c r="BM607" s="128" t="s">
        <v>3022</v>
      </c>
    </row>
    <row r="608" spans="2:65" s="140" customFormat="1" ht="16.5" customHeight="1">
      <c r="B608" s="141"/>
      <c r="C608" s="266" t="s">
        <v>824</v>
      </c>
      <c r="D608" s="266" t="s">
        <v>297</v>
      </c>
      <c r="E608" s="267" t="s">
        <v>3023</v>
      </c>
      <c r="F608" s="268" t="s">
        <v>3024</v>
      </c>
      <c r="G608" s="269" t="s">
        <v>304</v>
      </c>
      <c r="H608" s="270">
        <v>2.4</v>
      </c>
      <c r="I608" s="30"/>
      <c r="J608" s="271">
        <f t="shared" si="30"/>
        <v>0</v>
      </c>
      <c r="K608" s="268" t="s">
        <v>5</v>
      </c>
      <c r="L608" s="272"/>
      <c r="M608" s="273" t="s">
        <v>5</v>
      </c>
      <c r="N608" s="274" t="s">
        <v>42</v>
      </c>
      <c r="O608" s="142"/>
      <c r="P608" s="235">
        <f t="shared" si="31"/>
        <v>0</v>
      </c>
      <c r="Q608" s="235">
        <v>0</v>
      </c>
      <c r="R608" s="235">
        <f t="shared" si="32"/>
        <v>0</v>
      </c>
      <c r="S608" s="235">
        <v>0</v>
      </c>
      <c r="T608" s="236">
        <f t="shared" si="33"/>
        <v>0</v>
      </c>
      <c r="AR608" s="128" t="s">
        <v>305</v>
      </c>
      <c r="AT608" s="128" t="s">
        <v>297</v>
      </c>
      <c r="AU608" s="128" t="s">
        <v>80</v>
      </c>
      <c r="AY608" s="128" t="s">
        <v>196</v>
      </c>
      <c r="BE608" s="237">
        <f t="shared" si="34"/>
        <v>0</v>
      </c>
      <c r="BF608" s="237">
        <f t="shared" si="35"/>
        <v>0</v>
      </c>
      <c r="BG608" s="237">
        <f t="shared" si="36"/>
        <v>0</v>
      </c>
      <c r="BH608" s="237">
        <f t="shared" si="37"/>
        <v>0</v>
      </c>
      <c r="BI608" s="237">
        <f t="shared" si="38"/>
        <v>0</v>
      </c>
      <c r="BJ608" s="128" t="s">
        <v>78</v>
      </c>
      <c r="BK608" s="237">
        <f t="shared" si="39"/>
        <v>0</v>
      </c>
      <c r="BL608" s="128" t="s">
        <v>263</v>
      </c>
      <c r="BM608" s="128" t="s">
        <v>3025</v>
      </c>
    </row>
    <row r="609" spans="2:65" s="140" customFormat="1" ht="16.5" customHeight="1">
      <c r="B609" s="141"/>
      <c r="C609" s="227" t="s">
        <v>1260</v>
      </c>
      <c r="D609" s="227" t="s">
        <v>198</v>
      </c>
      <c r="E609" s="228" t="s">
        <v>1557</v>
      </c>
      <c r="F609" s="229" t="s">
        <v>1558</v>
      </c>
      <c r="G609" s="230" t="s">
        <v>304</v>
      </c>
      <c r="H609" s="231">
        <v>9</v>
      </c>
      <c r="I609" s="26"/>
      <c r="J609" s="232">
        <f t="shared" si="30"/>
        <v>0</v>
      </c>
      <c r="K609" s="229" t="s">
        <v>5</v>
      </c>
      <c r="L609" s="141"/>
      <c r="M609" s="233" t="s">
        <v>5</v>
      </c>
      <c r="N609" s="234" t="s">
        <v>42</v>
      </c>
      <c r="O609" s="142"/>
      <c r="P609" s="235">
        <f t="shared" si="31"/>
        <v>0</v>
      </c>
      <c r="Q609" s="235">
        <v>0</v>
      </c>
      <c r="R609" s="235">
        <f t="shared" si="32"/>
        <v>0</v>
      </c>
      <c r="S609" s="235">
        <v>0</v>
      </c>
      <c r="T609" s="236">
        <f t="shared" si="33"/>
        <v>0</v>
      </c>
      <c r="AR609" s="128" t="s">
        <v>263</v>
      </c>
      <c r="AT609" s="128" t="s">
        <v>198</v>
      </c>
      <c r="AU609" s="128" t="s">
        <v>80</v>
      </c>
      <c r="AY609" s="128" t="s">
        <v>196</v>
      </c>
      <c r="BE609" s="237">
        <f t="shared" si="34"/>
        <v>0</v>
      </c>
      <c r="BF609" s="237">
        <f t="shared" si="35"/>
        <v>0</v>
      </c>
      <c r="BG609" s="237">
        <f t="shared" si="36"/>
        <v>0</v>
      </c>
      <c r="BH609" s="237">
        <f t="shared" si="37"/>
        <v>0</v>
      </c>
      <c r="BI609" s="237">
        <f t="shared" si="38"/>
        <v>0</v>
      </c>
      <c r="BJ609" s="128" t="s">
        <v>78</v>
      </c>
      <c r="BK609" s="237">
        <f t="shared" si="39"/>
        <v>0</v>
      </c>
      <c r="BL609" s="128" t="s">
        <v>263</v>
      </c>
      <c r="BM609" s="128" t="s">
        <v>1270</v>
      </c>
    </row>
    <row r="610" spans="2:65" s="140" customFormat="1" ht="25.5" customHeight="1">
      <c r="B610" s="141"/>
      <c r="C610" s="227" t="s">
        <v>828</v>
      </c>
      <c r="D610" s="227" t="s">
        <v>198</v>
      </c>
      <c r="E610" s="228" t="s">
        <v>1582</v>
      </c>
      <c r="F610" s="229" t="s">
        <v>3026</v>
      </c>
      <c r="G610" s="230" t="s">
        <v>304</v>
      </c>
      <c r="H610" s="231">
        <v>11.65</v>
      </c>
      <c r="I610" s="26"/>
      <c r="J610" s="232">
        <f t="shared" si="30"/>
        <v>0</v>
      </c>
      <c r="K610" s="229" t="s">
        <v>5</v>
      </c>
      <c r="L610" s="141"/>
      <c r="M610" s="233" t="s">
        <v>5</v>
      </c>
      <c r="N610" s="234" t="s">
        <v>42</v>
      </c>
      <c r="O610" s="142"/>
      <c r="P610" s="235">
        <f t="shared" si="31"/>
        <v>0</v>
      </c>
      <c r="Q610" s="235">
        <v>0</v>
      </c>
      <c r="R610" s="235">
        <f t="shared" si="32"/>
        <v>0</v>
      </c>
      <c r="S610" s="235">
        <v>0</v>
      </c>
      <c r="T610" s="236">
        <f t="shared" si="33"/>
        <v>0</v>
      </c>
      <c r="AR610" s="128" t="s">
        <v>263</v>
      </c>
      <c r="AT610" s="128" t="s">
        <v>198</v>
      </c>
      <c r="AU610" s="128" t="s">
        <v>80</v>
      </c>
      <c r="AY610" s="128" t="s">
        <v>196</v>
      </c>
      <c r="BE610" s="237">
        <f t="shared" si="34"/>
        <v>0</v>
      </c>
      <c r="BF610" s="237">
        <f t="shared" si="35"/>
        <v>0</v>
      </c>
      <c r="BG610" s="237">
        <f t="shared" si="36"/>
        <v>0</v>
      </c>
      <c r="BH610" s="237">
        <f t="shared" si="37"/>
        <v>0</v>
      </c>
      <c r="BI610" s="237">
        <f t="shared" si="38"/>
        <v>0</v>
      </c>
      <c r="BJ610" s="128" t="s">
        <v>78</v>
      </c>
      <c r="BK610" s="237">
        <f t="shared" si="39"/>
        <v>0</v>
      </c>
      <c r="BL610" s="128" t="s">
        <v>263</v>
      </c>
      <c r="BM610" s="128" t="s">
        <v>1286</v>
      </c>
    </row>
    <row r="611" spans="2:65" s="140" customFormat="1" ht="16.5" customHeight="1">
      <c r="B611" s="141"/>
      <c r="C611" s="266" t="s">
        <v>1267</v>
      </c>
      <c r="D611" s="266" t="s">
        <v>297</v>
      </c>
      <c r="E611" s="267" t="s">
        <v>1585</v>
      </c>
      <c r="F611" s="268" t="s">
        <v>1586</v>
      </c>
      <c r="G611" s="269" t="s">
        <v>285</v>
      </c>
      <c r="H611" s="270">
        <v>0.219</v>
      </c>
      <c r="I611" s="30"/>
      <c r="J611" s="271">
        <f t="shared" si="30"/>
        <v>0</v>
      </c>
      <c r="K611" s="268" t="s">
        <v>5</v>
      </c>
      <c r="L611" s="272"/>
      <c r="M611" s="273" t="s">
        <v>5</v>
      </c>
      <c r="N611" s="274" t="s">
        <v>42</v>
      </c>
      <c r="O611" s="142"/>
      <c r="P611" s="235">
        <f t="shared" si="31"/>
        <v>0</v>
      </c>
      <c r="Q611" s="235">
        <v>0</v>
      </c>
      <c r="R611" s="235">
        <f t="shared" si="32"/>
        <v>0</v>
      </c>
      <c r="S611" s="235">
        <v>0</v>
      </c>
      <c r="T611" s="236">
        <f t="shared" si="33"/>
        <v>0</v>
      </c>
      <c r="AR611" s="128" t="s">
        <v>305</v>
      </c>
      <c r="AT611" s="128" t="s">
        <v>297</v>
      </c>
      <c r="AU611" s="128" t="s">
        <v>80</v>
      </c>
      <c r="AY611" s="128" t="s">
        <v>196</v>
      </c>
      <c r="BE611" s="237">
        <f t="shared" si="34"/>
        <v>0</v>
      </c>
      <c r="BF611" s="237">
        <f t="shared" si="35"/>
        <v>0</v>
      </c>
      <c r="BG611" s="237">
        <f t="shared" si="36"/>
        <v>0</v>
      </c>
      <c r="BH611" s="237">
        <f t="shared" si="37"/>
        <v>0</v>
      </c>
      <c r="BI611" s="237">
        <f t="shared" si="38"/>
        <v>0</v>
      </c>
      <c r="BJ611" s="128" t="s">
        <v>78</v>
      </c>
      <c r="BK611" s="237">
        <f t="shared" si="39"/>
        <v>0</v>
      </c>
      <c r="BL611" s="128" t="s">
        <v>263</v>
      </c>
      <c r="BM611" s="128" t="s">
        <v>1291</v>
      </c>
    </row>
    <row r="612" spans="2:65" s="140" customFormat="1" ht="16.5" customHeight="1">
      <c r="B612" s="141"/>
      <c r="C612" s="266" t="s">
        <v>1274</v>
      </c>
      <c r="D612" s="266" t="s">
        <v>297</v>
      </c>
      <c r="E612" s="267" t="s">
        <v>3027</v>
      </c>
      <c r="F612" s="268" t="s">
        <v>3028</v>
      </c>
      <c r="G612" s="269" t="s">
        <v>285</v>
      </c>
      <c r="H612" s="270">
        <v>0.06</v>
      </c>
      <c r="I612" s="30"/>
      <c r="J612" s="271">
        <f t="shared" si="30"/>
        <v>0</v>
      </c>
      <c r="K612" s="268" t="s">
        <v>202</v>
      </c>
      <c r="L612" s="272"/>
      <c r="M612" s="273" t="s">
        <v>5</v>
      </c>
      <c r="N612" s="274" t="s">
        <v>42</v>
      </c>
      <c r="O612" s="142"/>
      <c r="P612" s="235">
        <f t="shared" si="31"/>
        <v>0</v>
      </c>
      <c r="Q612" s="235">
        <v>1</v>
      </c>
      <c r="R612" s="235">
        <f t="shared" si="32"/>
        <v>0.06</v>
      </c>
      <c r="S612" s="235">
        <v>0</v>
      </c>
      <c r="T612" s="236">
        <f t="shared" si="33"/>
        <v>0</v>
      </c>
      <c r="AR612" s="128" t="s">
        <v>305</v>
      </c>
      <c r="AT612" s="128" t="s">
        <v>297</v>
      </c>
      <c r="AU612" s="128" t="s">
        <v>80</v>
      </c>
      <c r="AY612" s="128" t="s">
        <v>196</v>
      </c>
      <c r="BE612" s="237">
        <f t="shared" si="34"/>
        <v>0</v>
      </c>
      <c r="BF612" s="237">
        <f t="shared" si="35"/>
        <v>0</v>
      </c>
      <c r="BG612" s="237">
        <f t="shared" si="36"/>
        <v>0</v>
      </c>
      <c r="BH612" s="237">
        <f t="shared" si="37"/>
        <v>0</v>
      </c>
      <c r="BI612" s="237">
        <f t="shared" si="38"/>
        <v>0</v>
      </c>
      <c r="BJ612" s="128" t="s">
        <v>78</v>
      </c>
      <c r="BK612" s="237">
        <f t="shared" si="39"/>
        <v>0</v>
      </c>
      <c r="BL612" s="128" t="s">
        <v>263</v>
      </c>
      <c r="BM612" s="128" t="s">
        <v>1295</v>
      </c>
    </row>
    <row r="613" spans="2:51" s="243" customFormat="1" ht="13.5">
      <c r="B613" s="242"/>
      <c r="D613" s="238" t="s">
        <v>206</v>
      </c>
      <c r="E613" s="244" t="s">
        <v>5</v>
      </c>
      <c r="F613" s="245" t="s">
        <v>3029</v>
      </c>
      <c r="H613" s="244" t="s">
        <v>5</v>
      </c>
      <c r="I613" s="27"/>
      <c r="L613" s="242"/>
      <c r="M613" s="246"/>
      <c r="N613" s="247"/>
      <c r="O613" s="247"/>
      <c r="P613" s="247"/>
      <c r="Q613" s="247"/>
      <c r="R613" s="247"/>
      <c r="S613" s="247"/>
      <c r="T613" s="248"/>
      <c r="AT613" s="244" t="s">
        <v>206</v>
      </c>
      <c r="AU613" s="244" t="s">
        <v>80</v>
      </c>
      <c r="AV613" s="243" t="s">
        <v>78</v>
      </c>
      <c r="AW613" s="243" t="s">
        <v>34</v>
      </c>
      <c r="AX613" s="243" t="s">
        <v>71</v>
      </c>
      <c r="AY613" s="244" t="s">
        <v>196</v>
      </c>
    </row>
    <row r="614" spans="2:51" s="250" customFormat="1" ht="13.5">
      <c r="B614" s="249"/>
      <c r="D614" s="238" t="s">
        <v>206</v>
      </c>
      <c r="E614" s="251" t="s">
        <v>5</v>
      </c>
      <c r="F614" s="252" t="s">
        <v>3030</v>
      </c>
      <c r="H614" s="253">
        <v>0.06</v>
      </c>
      <c r="I614" s="28"/>
      <c r="L614" s="249"/>
      <c r="M614" s="254"/>
      <c r="N614" s="255"/>
      <c r="O614" s="255"/>
      <c r="P614" s="255"/>
      <c r="Q614" s="255"/>
      <c r="R614" s="255"/>
      <c r="S614" s="255"/>
      <c r="T614" s="256"/>
      <c r="AT614" s="251" t="s">
        <v>206</v>
      </c>
      <c r="AU614" s="251" t="s">
        <v>80</v>
      </c>
      <c r="AV614" s="250" t="s">
        <v>80</v>
      </c>
      <c r="AW614" s="250" t="s">
        <v>34</v>
      </c>
      <c r="AX614" s="250" t="s">
        <v>71</v>
      </c>
      <c r="AY614" s="251" t="s">
        <v>196</v>
      </c>
    </row>
    <row r="615" spans="2:51" s="258" customFormat="1" ht="13.5">
      <c r="B615" s="257"/>
      <c r="D615" s="238" t="s">
        <v>206</v>
      </c>
      <c r="E615" s="259" t="s">
        <v>5</v>
      </c>
      <c r="F615" s="260" t="s">
        <v>209</v>
      </c>
      <c r="H615" s="261">
        <v>0.06</v>
      </c>
      <c r="I615" s="29"/>
      <c r="L615" s="257"/>
      <c r="M615" s="262"/>
      <c r="N615" s="263"/>
      <c r="O615" s="263"/>
      <c r="P615" s="263"/>
      <c r="Q615" s="263"/>
      <c r="R615" s="263"/>
      <c r="S615" s="263"/>
      <c r="T615" s="264"/>
      <c r="AT615" s="259" t="s">
        <v>206</v>
      </c>
      <c r="AU615" s="259" t="s">
        <v>80</v>
      </c>
      <c r="AV615" s="258" t="s">
        <v>203</v>
      </c>
      <c r="AW615" s="258" t="s">
        <v>34</v>
      </c>
      <c r="AX615" s="258" t="s">
        <v>78</v>
      </c>
      <c r="AY615" s="259" t="s">
        <v>196</v>
      </c>
    </row>
    <row r="616" spans="2:65" s="140" customFormat="1" ht="16.5" customHeight="1">
      <c r="B616" s="141"/>
      <c r="C616" s="266" t="s">
        <v>1279</v>
      </c>
      <c r="D616" s="266" t="s">
        <v>297</v>
      </c>
      <c r="E616" s="267" t="s">
        <v>3031</v>
      </c>
      <c r="F616" s="268" t="s">
        <v>3032</v>
      </c>
      <c r="G616" s="269" t="s">
        <v>285</v>
      </c>
      <c r="H616" s="270">
        <v>0.004</v>
      </c>
      <c r="I616" s="30"/>
      <c r="J616" s="271">
        <f>ROUND(I616*H616,2)</f>
        <v>0</v>
      </c>
      <c r="K616" s="268" t="s">
        <v>202</v>
      </c>
      <c r="L616" s="272"/>
      <c r="M616" s="273" t="s">
        <v>5</v>
      </c>
      <c r="N616" s="274" t="s">
        <v>42</v>
      </c>
      <c r="O616" s="142"/>
      <c r="P616" s="235">
        <f>O616*H616</f>
        <v>0</v>
      </c>
      <c r="Q616" s="235">
        <v>1</v>
      </c>
      <c r="R616" s="235">
        <f>Q616*H616</f>
        <v>0.004</v>
      </c>
      <c r="S616" s="235">
        <v>0</v>
      </c>
      <c r="T616" s="236">
        <f>S616*H616</f>
        <v>0</v>
      </c>
      <c r="AR616" s="128" t="s">
        <v>305</v>
      </c>
      <c r="AT616" s="128" t="s">
        <v>297</v>
      </c>
      <c r="AU616" s="128" t="s">
        <v>80</v>
      </c>
      <c r="AY616" s="128" t="s">
        <v>196</v>
      </c>
      <c r="BE616" s="237">
        <f>IF(N616="základní",J616,0)</f>
        <v>0</v>
      </c>
      <c r="BF616" s="237">
        <f>IF(N616="snížená",J616,0)</f>
        <v>0</v>
      </c>
      <c r="BG616" s="237">
        <f>IF(N616="zákl. přenesená",J616,0)</f>
        <v>0</v>
      </c>
      <c r="BH616" s="237">
        <f>IF(N616="sníž. přenesená",J616,0)</f>
        <v>0</v>
      </c>
      <c r="BI616" s="237">
        <f>IF(N616="nulová",J616,0)</f>
        <v>0</v>
      </c>
      <c r="BJ616" s="128" t="s">
        <v>78</v>
      </c>
      <c r="BK616" s="237">
        <f>ROUND(I616*H616,2)</f>
        <v>0</v>
      </c>
      <c r="BL616" s="128" t="s">
        <v>263</v>
      </c>
      <c r="BM616" s="128" t="s">
        <v>3033</v>
      </c>
    </row>
    <row r="617" spans="2:65" s="140" customFormat="1" ht="16.5" customHeight="1">
      <c r="B617" s="141"/>
      <c r="C617" s="266" t="s">
        <v>831</v>
      </c>
      <c r="D617" s="266" t="s">
        <v>297</v>
      </c>
      <c r="E617" s="267" t="s">
        <v>3034</v>
      </c>
      <c r="F617" s="268" t="s">
        <v>3035</v>
      </c>
      <c r="G617" s="269" t="s">
        <v>285</v>
      </c>
      <c r="H617" s="270">
        <v>3.495</v>
      </c>
      <c r="I617" s="30"/>
      <c r="J617" s="271">
        <f>ROUND(I617*H617,2)</f>
        <v>0</v>
      </c>
      <c r="K617" s="268" t="s">
        <v>202</v>
      </c>
      <c r="L617" s="272"/>
      <c r="M617" s="273" t="s">
        <v>5</v>
      </c>
      <c r="N617" s="274" t="s">
        <v>42</v>
      </c>
      <c r="O617" s="142"/>
      <c r="P617" s="235">
        <f>O617*H617</f>
        <v>0</v>
      </c>
      <c r="Q617" s="235">
        <v>1</v>
      </c>
      <c r="R617" s="235">
        <f>Q617*H617</f>
        <v>3.495</v>
      </c>
      <c r="S617" s="235">
        <v>0</v>
      </c>
      <c r="T617" s="236">
        <f>S617*H617</f>
        <v>0</v>
      </c>
      <c r="AR617" s="128" t="s">
        <v>305</v>
      </c>
      <c r="AT617" s="128" t="s">
        <v>297</v>
      </c>
      <c r="AU617" s="128" t="s">
        <v>80</v>
      </c>
      <c r="AY617" s="128" t="s">
        <v>196</v>
      </c>
      <c r="BE617" s="237">
        <f>IF(N617="základní",J617,0)</f>
        <v>0</v>
      </c>
      <c r="BF617" s="237">
        <f>IF(N617="snížená",J617,0)</f>
        <v>0</v>
      </c>
      <c r="BG617" s="237">
        <f>IF(N617="zákl. přenesená",J617,0)</f>
        <v>0</v>
      </c>
      <c r="BH617" s="237">
        <f>IF(N617="sníž. přenesená",J617,0)</f>
        <v>0</v>
      </c>
      <c r="BI617" s="237">
        <f>IF(N617="nulová",J617,0)</f>
        <v>0</v>
      </c>
      <c r="BJ617" s="128" t="s">
        <v>78</v>
      </c>
      <c r="BK617" s="237">
        <f>ROUND(I617*H617,2)</f>
        <v>0</v>
      </c>
      <c r="BL617" s="128" t="s">
        <v>263</v>
      </c>
      <c r="BM617" s="128" t="s">
        <v>1299</v>
      </c>
    </row>
    <row r="618" spans="2:51" s="243" customFormat="1" ht="13.5">
      <c r="B618" s="242"/>
      <c r="D618" s="238" t="s">
        <v>206</v>
      </c>
      <c r="E618" s="244" t="s">
        <v>5</v>
      </c>
      <c r="F618" s="245" t="s">
        <v>3036</v>
      </c>
      <c r="H618" s="244" t="s">
        <v>5</v>
      </c>
      <c r="I618" s="27"/>
      <c r="L618" s="242"/>
      <c r="M618" s="246"/>
      <c r="N618" s="247"/>
      <c r="O618" s="247"/>
      <c r="P618" s="247"/>
      <c r="Q618" s="247"/>
      <c r="R618" s="247"/>
      <c r="S618" s="247"/>
      <c r="T618" s="248"/>
      <c r="AT618" s="244" t="s">
        <v>206</v>
      </c>
      <c r="AU618" s="244" t="s">
        <v>80</v>
      </c>
      <c r="AV618" s="243" t="s">
        <v>78</v>
      </c>
      <c r="AW618" s="243" t="s">
        <v>34</v>
      </c>
      <c r="AX618" s="243" t="s">
        <v>71</v>
      </c>
      <c r="AY618" s="244" t="s">
        <v>196</v>
      </c>
    </row>
    <row r="619" spans="2:51" s="250" customFormat="1" ht="13.5">
      <c r="B619" s="249"/>
      <c r="D619" s="238" t="s">
        <v>206</v>
      </c>
      <c r="E619" s="251" t="s">
        <v>5</v>
      </c>
      <c r="F619" s="252" t="s">
        <v>3037</v>
      </c>
      <c r="H619" s="253">
        <v>3.495</v>
      </c>
      <c r="I619" s="28"/>
      <c r="L619" s="249"/>
      <c r="M619" s="254"/>
      <c r="N619" s="255"/>
      <c r="O619" s="255"/>
      <c r="P619" s="255"/>
      <c r="Q619" s="255"/>
      <c r="R619" s="255"/>
      <c r="S619" s="255"/>
      <c r="T619" s="256"/>
      <c r="AT619" s="251" t="s">
        <v>206</v>
      </c>
      <c r="AU619" s="251" t="s">
        <v>80</v>
      </c>
      <c r="AV619" s="250" t="s">
        <v>80</v>
      </c>
      <c r="AW619" s="250" t="s">
        <v>34</v>
      </c>
      <c r="AX619" s="250" t="s">
        <v>71</v>
      </c>
      <c r="AY619" s="251" t="s">
        <v>196</v>
      </c>
    </row>
    <row r="620" spans="2:51" s="258" customFormat="1" ht="13.5">
      <c r="B620" s="257"/>
      <c r="D620" s="238" t="s">
        <v>206</v>
      </c>
      <c r="E620" s="259" t="s">
        <v>5</v>
      </c>
      <c r="F620" s="260" t="s">
        <v>209</v>
      </c>
      <c r="H620" s="261">
        <v>3.495</v>
      </c>
      <c r="I620" s="29"/>
      <c r="L620" s="257"/>
      <c r="M620" s="262"/>
      <c r="N620" s="263"/>
      <c r="O620" s="263"/>
      <c r="P620" s="263"/>
      <c r="Q620" s="263"/>
      <c r="R620" s="263"/>
      <c r="S620" s="263"/>
      <c r="T620" s="264"/>
      <c r="AT620" s="259" t="s">
        <v>206</v>
      </c>
      <c r="AU620" s="259" t="s">
        <v>80</v>
      </c>
      <c r="AV620" s="258" t="s">
        <v>203</v>
      </c>
      <c r="AW620" s="258" t="s">
        <v>34</v>
      </c>
      <c r="AX620" s="258" t="s">
        <v>78</v>
      </c>
      <c r="AY620" s="259" t="s">
        <v>196</v>
      </c>
    </row>
    <row r="621" spans="2:65" s="140" customFormat="1" ht="16.5" customHeight="1">
      <c r="B621" s="141"/>
      <c r="C621" s="266" t="s">
        <v>1288</v>
      </c>
      <c r="D621" s="266" t="s">
        <v>297</v>
      </c>
      <c r="E621" s="267" t="s">
        <v>1589</v>
      </c>
      <c r="F621" s="268" t="s">
        <v>1590</v>
      </c>
      <c r="G621" s="269" t="s">
        <v>285</v>
      </c>
      <c r="H621" s="270">
        <v>0.686</v>
      </c>
      <c r="I621" s="30"/>
      <c r="J621" s="271">
        <f>ROUND(I621*H621,2)</f>
        <v>0</v>
      </c>
      <c r="K621" s="268" t="s">
        <v>202</v>
      </c>
      <c r="L621" s="272"/>
      <c r="M621" s="273" t="s">
        <v>5</v>
      </c>
      <c r="N621" s="274" t="s">
        <v>42</v>
      </c>
      <c r="O621" s="142"/>
      <c r="P621" s="235">
        <f>O621*H621</f>
        <v>0</v>
      </c>
      <c r="Q621" s="235">
        <v>1</v>
      </c>
      <c r="R621" s="235">
        <f>Q621*H621</f>
        <v>0.686</v>
      </c>
      <c r="S621" s="235">
        <v>0</v>
      </c>
      <c r="T621" s="236">
        <f>S621*H621</f>
        <v>0</v>
      </c>
      <c r="AR621" s="128" t="s">
        <v>305</v>
      </c>
      <c r="AT621" s="128" t="s">
        <v>297</v>
      </c>
      <c r="AU621" s="128" t="s">
        <v>80</v>
      </c>
      <c r="AY621" s="128" t="s">
        <v>196</v>
      </c>
      <c r="BE621" s="237">
        <f>IF(N621="základní",J621,0)</f>
        <v>0</v>
      </c>
      <c r="BF621" s="237">
        <f>IF(N621="snížená",J621,0)</f>
        <v>0</v>
      </c>
      <c r="BG621" s="237">
        <f>IF(N621="zákl. přenesená",J621,0)</f>
        <v>0</v>
      </c>
      <c r="BH621" s="237">
        <f>IF(N621="sníž. přenesená",J621,0)</f>
        <v>0</v>
      </c>
      <c r="BI621" s="237">
        <f>IF(N621="nulová",J621,0)</f>
        <v>0</v>
      </c>
      <c r="BJ621" s="128" t="s">
        <v>78</v>
      </c>
      <c r="BK621" s="237">
        <f>ROUND(I621*H621,2)</f>
        <v>0</v>
      </c>
      <c r="BL621" s="128" t="s">
        <v>263</v>
      </c>
      <c r="BM621" s="128" t="s">
        <v>3038</v>
      </c>
    </row>
    <row r="622" spans="2:65" s="140" customFormat="1" ht="16.5" customHeight="1">
      <c r="B622" s="141"/>
      <c r="C622" s="266" t="s">
        <v>1292</v>
      </c>
      <c r="D622" s="266" t="s">
        <v>297</v>
      </c>
      <c r="E622" s="267" t="s">
        <v>3039</v>
      </c>
      <c r="F622" s="268" t="s">
        <v>3040</v>
      </c>
      <c r="G622" s="269" t="s">
        <v>285</v>
      </c>
      <c r="H622" s="270">
        <v>4.018</v>
      </c>
      <c r="I622" s="30"/>
      <c r="J622" s="271">
        <f>ROUND(I622*H622,2)</f>
        <v>0</v>
      </c>
      <c r="K622" s="268" t="s">
        <v>202</v>
      </c>
      <c r="L622" s="272"/>
      <c r="M622" s="273" t="s">
        <v>5</v>
      </c>
      <c r="N622" s="274" t="s">
        <v>42</v>
      </c>
      <c r="O622" s="142"/>
      <c r="P622" s="235">
        <f>O622*H622</f>
        <v>0</v>
      </c>
      <c r="Q622" s="235">
        <v>1</v>
      </c>
      <c r="R622" s="235">
        <f>Q622*H622</f>
        <v>4.018</v>
      </c>
      <c r="S622" s="235">
        <v>0</v>
      </c>
      <c r="T622" s="236">
        <f>S622*H622</f>
        <v>0</v>
      </c>
      <c r="AR622" s="128" t="s">
        <v>305</v>
      </c>
      <c r="AT622" s="128" t="s">
        <v>297</v>
      </c>
      <c r="AU622" s="128" t="s">
        <v>80</v>
      </c>
      <c r="AY622" s="128" t="s">
        <v>196</v>
      </c>
      <c r="BE622" s="237">
        <f>IF(N622="základní",J622,0)</f>
        <v>0</v>
      </c>
      <c r="BF622" s="237">
        <f>IF(N622="snížená",J622,0)</f>
        <v>0</v>
      </c>
      <c r="BG622" s="237">
        <f>IF(N622="zákl. přenesená",J622,0)</f>
        <v>0</v>
      </c>
      <c r="BH622" s="237">
        <f>IF(N622="sníž. přenesená",J622,0)</f>
        <v>0</v>
      </c>
      <c r="BI622" s="237">
        <f>IF(N622="nulová",J622,0)</f>
        <v>0</v>
      </c>
      <c r="BJ622" s="128" t="s">
        <v>78</v>
      </c>
      <c r="BK622" s="237">
        <f>ROUND(I622*H622,2)</f>
        <v>0</v>
      </c>
      <c r="BL622" s="128" t="s">
        <v>263</v>
      </c>
      <c r="BM622" s="128" t="s">
        <v>3041</v>
      </c>
    </row>
    <row r="623" spans="2:51" s="243" customFormat="1" ht="13.5">
      <c r="B623" s="242"/>
      <c r="D623" s="238" t="s">
        <v>206</v>
      </c>
      <c r="E623" s="244" t="s">
        <v>5</v>
      </c>
      <c r="F623" s="245" t="s">
        <v>3036</v>
      </c>
      <c r="H623" s="244" t="s">
        <v>5</v>
      </c>
      <c r="I623" s="27"/>
      <c r="L623" s="242"/>
      <c r="M623" s="246"/>
      <c r="N623" s="247"/>
      <c r="O623" s="247"/>
      <c r="P623" s="247"/>
      <c r="Q623" s="247"/>
      <c r="R623" s="247"/>
      <c r="S623" s="247"/>
      <c r="T623" s="248"/>
      <c r="AT623" s="244" t="s">
        <v>206</v>
      </c>
      <c r="AU623" s="244" t="s">
        <v>80</v>
      </c>
      <c r="AV623" s="243" t="s">
        <v>78</v>
      </c>
      <c r="AW623" s="243" t="s">
        <v>34</v>
      </c>
      <c r="AX623" s="243" t="s">
        <v>71</v>
      </c>
      <c r="AY623" s="244" t="s">
        <v>196</v>
      </c>
    </row>
    <row r="624" spans="2:51" s="250" customFormat="1" ht="13.5">
      <c r="B624" s="249"/>
      <c r="D624" s="238" t="s">
        <v>206</v>
      </c>
      <c r="E624" s="251" t="s">
        <v>5</v>
      </c>
      <c r="F624" s="252" t="s">
        <v>3042</v>
      </c>
      <c r="H624" s="253">
        <v>4.018</v>
      </c>
      <c r="I624" s="28"/>
      <c r="L624" s="249"/>
      <c r="M624" s="254"/>
      <c r="N624" s="255"/>
      <c r="O624" s="255"/>
      <c r="P624" s="255"/>
      <c r="Q624" s="255"/>
      <c r="R624" s="255"/>
      <c r="S624" s="255"/>
      <c r="T624" s="256"/>
      <c r="AT624" s="251" t="s">
        <v>206</v>
      </c>
      <c r="AU624" s="251" t="s">
        <v>80</v>
      </c>
      <c r="AV624" s="250" t="s">
        <v>80</v>
      </c>
      <c r="AW624" s="250" t="s">
        <v>34</v>
      </c>
      <c r="AX624" s="250" t="s">
        <v>71</v>
      </c>
      <c r="AY624" s="251" t="s">
        <v>196</v>
      </c>
    </row>
    <row r="625" spans="2:51" s="258" customFormat="1" ht="13.5">
      <c r="B625" s="257"/>
      <c r="D625" s="238" t="s">
        <v>206</v>
      </c>
      <c r="E625" s="259" t="s">
        <v>5</v>
      </c>
      <c r="F625" s="260" t="s">
        <v>209</v>
      </c>
      <c r="H625" s="261">
        <v>4.018</v>
      </c>
      <c r="I625" s="29"/>
      <c r="L625" s="257"/>
      <c r="M625" s="262"/>
      <c r="N625" s="263"/>
      <c r="O625" s="263"/>
      <c r="P625" s="263"/>
      <c r="Q625" s="263"/>
      <c r="R625" s="263"/>
      <c r="S625" s="263"/>
      <c r="T625" s="264"/>
      <c r="AT625" s="259" t="s">
        <v>206</v>
      </c>
      <c r="AU625" s="259" t="s">
        <v>80</v>
      </c>
      <c r="AV625" s="258" t="s">
        <v>203</v>
      </c>
      <c r="AW625" s="258" t="s">
        <v>34</v>
      </c>
      <c r="AX625" s="258" t="s">
        <v>78</v>
      </c>
      <c r="AY625" s="259" t="s">
        <v>196</v>
      </c>
    </row>
    <row r="626" spans="2:65" s="140" customFormat="1" ht="16.5" customHeight="1">
      <c r="B626" s="141"/>
      <c r="C626" s="266" t="s">
        <v>1296</v>
      </c>
      <c r="D626" s="266" t="s">
        <v>297</v>
      </c>
      <c r="E626" s="267" t="s">
        <v>3043</v>
      </c>
      <c r="F626" s="268" t="s">
        <v>3044</v>
      </c>
      <c r="G626" s="269" t="s">
        <v>285</v>
      </c>
      <c r="H626" s="270">
        <v>6.093</v>
      </c>
      <c r="I626" s="30"/>
      <c r="J626" s="271">
        <f>ROUND(I626*H626,2)</f>
        <v>0</v>
      </c>
      <c r="K626" s="268" t="s">
        <v>202</v>
      </c>
      <c r="L626" s="272"/>
      <c r="M626" s="273" t="s">
        <v>5</v>
      </c>
      <c r="N626" s="274" t="s">
        <v>42</v>
      </c>
      <c r="O626" s="142"/>
      <c r="P626" s="235">
        <f>O626*H626</f>
        <v>0</v>
      </c>
      <c r="Q626" s="235">
        <v>1</v>
      </c>
      <c r="R626" s="235">
        <f>Q626*H626</f>
        <v>6.093</v>
      </c>
      <c r="S626" s="235">
        <v>0</v>
      </c>
      <c r="T626" s="236">
        <f>S626*H626</f>
        <v>0</v>
      </c>
      <c r="AR626" s="128" t="s">
        <v>305</v>
      </c>
      <c r="AT626" s="128" t="s">
        <v>297</v>
      </c>
      <c r="AU626" s="128" t="s">
        <v>80</v>
      </c>
      <c r="AY626" s="128" t="s">
        <v>196</v>
      </c>
      <c r="BE626" s="237">
        <f>IF(N626="základní",J626,0)</f>
        <v>0</v>
      </c>
      <c r="BF626" s="237">
        <f>IF(N626="snížená",J626,0)</f>
        <v>0</v>
      </c>
      <c r="BG626" s="237">
        <f>IF(N626="zákl. přenesená",J626,0)</f>
        <v>0</v>
      </c>
      <c r="BH626" s="237">
        <f>IF(N626="sníž. přenesená",J626,0)</f>
        <v>0</v>
      </c>
      <c r="BI626" s="237">
        <f>IF(N626="nulová",J626,0)</f>
        <v>0</v>
      </c>
      <c r="BJ626" s="128" t="s">
        <v>78</v>
      </c>
      <c r="BK626" s="237">
        <f>ROUND(I626*H626,2)</f>
        <v>0</v>
      </c>
      <c r="BL626" s="128" t="s">
        <v>263</v>
      </c>
      <c r="BM626" s="128" t="s">
        <v>1307</v>
      </c>
    </row>
    <row r="627" spans="2:51" s="243" customFormat="1" ht="13.5">
      <c r="B627" s="242"/>
      <c r="D627" s="238" t="s">
        <v>206</v>
      </c>
      <c r="E627" s="244" t="s">
        <v>5</v>
      </c>
      <c r="F627" s="245" t="s">
        <v>3036</v>
      </c>
      <c r="H627" s="244" t="s">
        <v>5</v>
      </c>
      <c r="I627" s="27"/>
      <c r="L627" s="242"/>
      <c r="M627" s="246"/>
      <c r="N627" s="247"/>
      <c r="O627" s="247"/>
      <c r="P627" s="247"/>
      <c r="Q627" s="247"/>
      <c r="R627" s="247"/>
      <c r="S627" s="247"/>
      <c r="T627" s="248"/>
      <c r="AT627" s="244" t="s">
        <v>206</v>
      </c>
      <c r="AU627" s="244" t="s">
        <v>80</v>
      </c>
      <c r="AV627" s="243" t="s">
        <v>78</v>
      </c>
      <c r="AW627" s="243" t="s">
        <v>34</v>
      </c>
      <c r="AX627" s="243" t="s">
        <v>71</v>
      </c>
      <c r="AY627" s="244" t="s">
        <v>196</v>
      </c>
    </row>
    <row r="628" spans="2:51" s="250" customFormat="1" ht="13.5">
      <c r="B628" s="249"/>
      <c r="D628" s="238" t="s">
        <v>206</v>
      </c>
      <c r="E628" s="251" t="s">
        <v>5</v>
      </c>
      <c r="F628" s="252" t="s">
        <v>3045</v>
      </c>
      <c r="H628" s="253">
        <v>6.093</v>
      </c>
      <c r="I628" s="28"/>
      <c r="L628" s="249"/>
      <c r="M628" s="254"/>
      <c r="N628" s="255"/>
      <c r="O628" s="255"/>
      <c r="P628" s="255"/>
      <c r="Q628" s="255"/>
      <c r="R628" s="255"/>
      <c r="S628" s="255"/>
      <c r="T628" s="256"/>
      <c r="AT628" s="251" t="s">
        <v>206</v>
      </c>
      <c r="AU628" s="251" t="s">
        <v>80</v>
      </c>
      <c r="AV628" s="250" t="s">
        <v>80</v>
      </c>
      <c r="AW628" s="250" t="s">
        <v>34</v>
      </c>
      <c r="AX628" s="250" t="s">
        <v>71</v>
      </c>
      <c r="AY628" s="251" t="s">
        <v>196</v>
      </c>
    </row>
    <row r="629" spans="2:51" s="258" customFormat="1" ht="13.5">
      <c r="B629" s="257"/>
      <c r="D629" s="238" t="s">
        <v>206</v>
      </c>
      <c r="E629" s="259" t="s">
        <v>5</v>
      </c>
      <c r="F629" s="260" t="s">
        <v>209</v>
      </c>
      <c r="H629" s="261">
        <v>6.093</v>
      </c>
      <c r="I629" s="29"/>
      <c r="L629" s="257"/>
      <c r="M629" s="262"/>
      <c r="N629" s="263"/>
      <c r="O629" s="263"/>
      <c r="P629" s="263"/>
      <c r="Q629" s="263"/>
      <c r="R629" s="263"/>
      <c r="S629" s="263"/>
      <c r="T629" s="264"/>
      <c r="AT629" s="259" t="s">
        <v>206</v>
      </c>
      <c r="AU629" s="259" t="s">
        <v>80</v>
      </c>
      <c r="AV629" s="258" t="s">
        <v>203</v>
      </c>
      <c r="AW629" s="258" t="s">
        <v>34</v>
      </c>
      <c r="AX629" s="258" t="s">
        <v>78</v>
      </c>
      <c r="AY629" s="259" t="s">
        <v>196</v>
      </c>
    </row>
    <row r="630" spans="2:65" s="140" customFormat="1" ht="16.5" customHeight="1">
      <c r="B630" s="141"/>
      <c r="C630" s="266" t="s">
        <v>835</v>
      </c>
      <c r="D630" s="266" t="s">
        <v>297</v>
      </c>
      <c r="E630" s="267" t="s">
        <v>1599</v>
      </c>
      <c r="F630" s="268" t="s">
        <v>1600</v>
      </c>
      <c r="G630" s="269" t="s">
        <v>285</v>
      </c>
      <c r="H630" s="270">
        <v>0.341</v>
      </c>
      <c r="I630" s="30"/>
      <c r="J630" s="271">
        <f>ROUND(I630*H630,2)</f>
        <v>0</v>
      </c>
      <c r="K630" s="268" t="s">
        <v>202</v>
      </c>
      <c r="L630" s="272"/>
      <c r="M630" s="273" t="s">
        <v>5</v>
      </c>
      <c r="N630" s="274" t="s">
        <v>42</v>
      </c>
      <c r="O630" s="142"/>
      <c r="P630" s="235">
        <f>O630*H630</f>
        <v>0</v>
      </c>
      <c r="Q630" s="235">
        <v>1</v>
      </c>
      <c r="R630" s="235">
        <f>Q630*H630</f>
        <v>0.341</v>
      </c>
      <c r="S630" s="235">
        <v>0</v>
      </c>
      <c r="T630" s="236">
        <f>S630*H630</f>
        <v>0</v>
      </c>
      <c r="AR630" s="128" t="s">
        <v>305</v>
      </c>
      <c r="AT630" s="128" t="s">
        <v>297</v>
      </c>
      <c r="AU630" s="128" t="s">
        <v>80</v>
      </c>
      <c r="AY630" s="128" t="s">
        <v>196</v>
      </c>
      <c r="BE630" s="237">
        <f>IF(N630="základní",J630,0)</f>
        <v>0</v>
      </c>
      <c r="BF630" s="237">
        <f>IF(N630="snížená",J630,0)</f>
        <v>0</v>
      </c>
      <c r="BG630" s="237">
        <f>IF(N630="zákl. přenesená",J630,0)</f>
        <v>0</v>
      </c>
      <c r="BH630" s="237">
        <f>IF(N630="sníž. přenesená",J630,0)</f>
        <v>0</v>
      </c>
      <c r="BI630" s="237">
        <f>IF(N630="nulová",J630,0)</f>
        <v>0</v>
      </c>
      <c r="BJ630" s="128" t="s">
        <v>78</v>
      </c>
      <c r="BK630" s="237">
        <f>ROUND(I630*H630,2)</f>
        <v>0</v>
      </c>
      <c r="BL630" s="128" t="s">
        <v>263</v>
      </c>
      <c r="BM630" s="128" t="s">
        <v>1277</v>
      </c>
    </row>
    <row r="631" spans="2:65" s="140" customFormat="1" ht="16.5" customHeight="1">
      <c r="B631" s="141"/>
      <c r="C631" s="266" t="s">
        <v>1304</v>
      </c>
      <c r="D631" s="266" t="s">
        <v>297</v>
      </c>
      <c r="E631" s="267" t="s">
        <v>3046</v>
      </c>
      <c r="F631" s="268" t="s">
        <v>3047</v>
      </c>
      <c r="G631" s="269" t="s">
        <v>285</v>
      </c>
      <c r="H631" s="270">
        <v>1.824</v>
      </c>
      <c r="I631" s="30"/>
      <c r="J631" s="271">
        <f>ROUND(I631*H631,2)</f>
        <v>0</v>
      </c>
      <c r="K631" s="268" t="s">
        <v>202</v>
      </c>
      <c r="L631" s="272"/>
      <c r="M631" s="273" t="s">
        <v>5</v>
      </c>
      <c r="N631" s="274" t="s">
        <v>42</v>
      </c>
      <c r="O631" s="142"/>
      <c r="P631" s="235">
        <f>O631*H631</f>
        <v>0</v>
      </c>
      <c r="Q631" s="235">
        <v>1</v>
      </c>
      <c r="R631" s="235">
        <f>Q631*H631</f>
        <v>1.824</v>
      </c>
      <c r="S631" s="235">
        <v>0</v>
      </c>
      <c r="T631" s="236">
        <f>S631*H631</f>
        <v>0</v>
      </c>
      <c r="AR631" s="128" t="s">
        <v>305</v>
      </c>
      <c r="AT631" s="128" t="s">
        <v>297</v>
      </c>
      <c r="AU631" s="128" t="s">
        <v>80</v>
      </c>
      <c r="AY631" s="128" t="s">
        <v>196</v>
      </c>
      <c r="BE631" s="237">
        <f>IF(N631="základní",J631,0)</f>
        <v>0</v>
      </c>
      <c r="BF631" s="237">
        <f>IF(N631="snížená",J631,0)</f>
        <v>0</v>
      </c>
      <c r="BG631" s="237">
        <f>IF(N631="zákl. přenesená",J631,0)</f>
        <v>0</v>
      </c>
      <c r="BH631" s="237">
        <f>IF(N631="sníž. přenesená",J631,0)</f>
        <v>0</v>
      </c>
      <c r="BI631" s="237">
        <f>IF(N631="nulová",J631,0)</f>
        <v>0</v>
      </c>
      <c r="BJ631" s="128" t="s">
        <v>78</v>
      </c>
      <c r="BK631" s="237">
        <f>ROUND(I631*H631,2)</f>
        <v>0</v>
      </c>
      <c r="BL631" s="128" t="s">
        <v>263</v>
      </c>
      <c r="BM631" s="128" t="s">
        <v>1282</v>
      </c>
    </row>
    <row r="632" spans="2:65" s="140" customFormat="1" ht="16.5" customHeight="1">
      <c r="B632" s="141"/>
      <c r="C632" s="266" t="s">
        <v>840</v>
      </c>
      <c r="D632" s="266" t="s">
        <v>297</v>
      </c>
      <c r="E632" s="267" t="s">
        <v>1603</v>
      </c>
      <c r="F632" s="268" t="s">
        <v>1604</v>
      </c>
      <c r="G632" s="269" t="s">
        <v>285</v>
      </c>
      <c r="H632" s="270">
        <v>0.175</v>
      </c>
      <c r="I632" s="30"/>
      <c r="J632" s="271">
        <f>ROUND(I632*H632,2)</f>
        <v>0</v>
      </c>
      <c r="K632" s="268" t="s">
        <v>202</v>
      </c>
      <c r="L632" s="272"/>
      <c r="M632" s="273" t="s">
        <v>5</v>
      </c>
      <c r="N632" s="274" t="s">
        <v>42</v>
      </c>
      <c r="O632" s="142"/>
      <c r="P632" s="235">
        <f>O632*H632</f>
        <v>0</v>
      </c>
      <c r="Q632" s="235">
        <v>1</v>
      </c>
      <c r="R632" s="235">
        <f>Q632*H632</f>
        <v>0.175</v>
      </c>
      <c r="S632" s="235">
        <v>0</v>
      </c>
      <c r="T632" s="236">
        <f>S632*H632</f>
        <v>0</v>
      </c>
      <c r="AR632" s="128" t="s">
        <v>305</v>
      </c>
      <c r="AT632" s="128" t="s">
        <v>297</v>
      </c>
      <c r="AU632" s="128" t="s">
        <v>80</v>
      </c>
      <c r="AY632" s="128" t="s">
        <v>196</v>
      </c>
      <c r="BE632" s="237">
        <f>IF(N632="základní",J632,0)</f>
        <v>0</v>
      </c>
      <c r="BF632" s="237">
        <f>IF(N632="snížená",J632,0)</f>
        <v>0</v>
      </c>
      <c r="BG632" s="237">
        <f>IF(N632="zákl. přenesená",J632,0)</f>
        <v>0</v>
      </c>
      <c r="BH632" s="237">
        <f>IF(N632="sníž. přenesená",J632,0)</f>
        <v>0</v>
      </c>
      <c r="BI632" s="237">
        <f>IF(N632="nulová",J632,0)</f>
        <v>0</v>
      </c>
      <c r="BJ632" s="128" t="s">
        <v>78</v>
      </c>
      <c r="BK632" s="237">
        <f>ROUND(I632*H632,2)</f>
        <v>0</v>
      </c>
      <c r="BL632" s="128" t="s">
        <v>263</v>
      </c>
      <c r="BM632" s="128" t="s">
        <v>1310</v>
      </c>
    </row>
    <row r="633" spans="2:47" s="140" customFormat="1" ht="27">
      <c r="B633" s="141"/>
      <c r="D633" s="238" t="s">
        <v>435</v>
      </c>
      <c r="F633" s="239" t="s">
        <v>1606</v>
      </c>
      <c r="I633" s="22"/>
      <c r="L633" s="141"/>
      <c r="M633" s="240"/>
      <c r="N633" s="142"/>
      <c r="O633" s="142"/>
      <c r="P633" s="142"/>
      <c r="Q633" s="142"/>
      <c r="R633" s="142"/>
      <c r="S633" s="142"/>
      <c r="T633" s="241"/>
      <c r="AT633" s="128" t="s">
        <v>435</v>
      </c>
      <c r="AU633" s="128" t="s">
        <v>80</v>
      </c>
    </row>
    <row r="634" spans="2:65" s="140" customFormat="1" ht="16.5" customHeight="1">
      <c r="B634" s="141"/>
      <c r="C634" s="266" t="s">
        <v>1314</v>
      </c>
      <c r="D634" s="266" t="s">
        <v>297</v>
      </c>
      <c r="E634" s="267" t="s">
        <v>1608</v>
      </c>
      <c r="F634" s="268" t="s">
        <v>1609</v>
      </c>
      <c r="G634" s="269" t="s">
        <v>285</v>
      </c>
      <c r="H634" s="270">
        <v>0.021</v>
      </c>
      <c r="I634" s="30"/>
      <c r="J634" s="271">
        <f>ROUND(I634*H634,2)</f>
        <v>0</v>
      </c>
      <c r="K634" s="268" t="s">
        <v>5</v>
      </c>
      <c r="L634" s="272"/>
      <c r="M634" s="273" t="s">
        <v>5</v>
      </c>
      <c r="N634" s="274" t="s">
        <v>42</v>
      </c>
      <c r="O634" s="142"/>
      <c r="P634" s="235">
        <f>O634*H634</f>
        <v>0</v>
      </c>
      <c r="Q634" s="235">
        <v>0</v>
      </c>
      <c r="R634" s="235">
        <f>Q634*H634</f>
        <v>0</v>
      </c>
      <c r="S634" s="235">
        <v>0</v>
      </c>
      <c r="T634" s="236">
        <f>S634*H634</f>
        <v>0</v>
      </c>
      <c r="AR634" s="128" t="s">
        <v>305</v>
      </c>
      <c r="AT634" s="128" t="s">
        <v>297</v>
      </c>
      <c r="AU634" s="128" t="s">
        <v>80</v>
      </c>
      <c r="AY634" s="128" t="s">
        <v>196</v>
      </c>
      <c r="BE634" s="237">
        <f>IF(N634="základní",J634,0)</f>
        <v>0</v>
      </c>
      <c r="BF634" s="237">
        <f>IF(N634="snížená",J634,0)</f>
        <v>0</v>
      </c>
      <c r="BG634" s="237">
        <f>IF(N634="zákl. přenesená",J634,0)</f>
        <v>0</v>
      </c>
      <c r="BH634" s="237">
        <f>IF(N634="sníž. přenesená",J634,0)</f>
        <v>0</v>
      </c>
      <c r="BI634" s="237">
        <f>IF(N634="nulová",J634,0)</f>
        <v>0</v>
      </c>
      <c r="BJ634" s="128" t="s">
        <v>78</v>
      </c>
      <c r="BK634" s="237">
        <f>ROUND(I634*H634,2)</f>
        <v>0</v>
      </c>
      <c r="BL634" s="128" t="s">
        <v>263</v>
      </c>
      <c r="BM634" s="128" t="s">
        <v>1317</v>
      </c>
    </row>
    <row r="635" spans="2:65" s="140" customFormat="1" ht="16.5" customHeight="1">
      <c r="B635" s="141"/>
      <c r="C635" s="266" t="s">
        <v>845</v>
      </c>
      <c r="D635" s="266" t="s">
        <v>297</v>
      </c>
      <c r="E635" s="267" t="s">
        <v>1616</v>
      </c>
      <c r="F635" s="268" t="s">
        <v>1617</v>
      </c>
      <c r="G635" s="269" t="s">
        <v>285</v>
      </c>
      <c r="H635" s="270">
        <v>2.033</v>
      </c>
      <c r="I635" s="30"/>
      <c r="J635" s="271">
        <f>ROUND(I635*H635,2)</f>
        <v>0</v>
      </c>
      <c r="K635" s="268" t="s">
        <v>202</v>
      </c>
      <c r="L635" s="272"/>
      <c r="M635" s="273" t="s">
        <v>5</v>
      </c>
      <c r="N635" s="274" t="s">
        <v>42</v>
      </c>
      <c r="O635" s="142"/>
      <c r="P635" s="235">
        <f>O635*H635</f>
        <v>0</v>
      </c>
      <c r="Q635" s="235">
        <v>1</v>
      </c>
      <c r="R635" s="235">
        <f>Q635*H635</f>
        <v>2.033</v>
      </c>
      <c r="S635" s="235">
        <v>0</v>
      </c>
      <c r="T635" s="236">
        <f>S635*H635</f>
        <v>0</v>
      </c>
      <c r="AR635" s="128" t="s">
        <v>305</v>
      </c>
      <c r="AT635" s="128" t="s">
        <v>297</v>
      </c>
      <c r="AU635" s="128" t="s">
        <v>80</v>
      </c>
      <c r="AY635" s="128" t="s">
        <v>196</v>
      </c>
      <c r="BE635" s="237">
        <f>IF(N635="základní",J635,0)</f>
        <v>0</v>
      </c>
      <c r="BF635" s="237">
        <f>IF(N635="snížená",J635,0)</f>
        <v>0</v>
      </c>
      <c r="BG635" s="237">
        <f>IF(N635="zákl. přenesená",J635,0)</f>
        <v>0</v>
      </c>
      <c r="BH635" s="237">
        <f>IF(N635="sníž. přenesená",J635,0)</f>
        <v>0</v>
      </c>
      <c r="BI635" s="237">
        <f>IF(N635="nulová",J635,0)</f>
        <v>0</v>
      </c>
      <c r="BJ635" s="128" t="s">
        <v>78</v>
      </c>
      <c r="BK635" s="237">
        <f>ROUND(I635*H635,2)</f>
        <v>0</v>
      </c>
      <c r="BL635" s="128" t="s">
        <v>263</v>
      </c>
      <c r="BM635" s="128" t="s">
        <v>1339</v>
      </c>
    </row>
    <row r="636" spans="2:47" s="140" customFormat="1" ht="27">
      <c r="B636" s="141"/>
      <c r="D636" s="238" t="s">
        <v>435</v>
      </c>
      <c r="F636" s="239" t="s">
        <v>1619</v>
      </c>
      <c r="I636" s="22"/>
      <c r="L636" s="141"/>
      <c r="M636" s="240"/>
      <c r="N636" s="142"/>
      <c r="O636" s="142"/>
      <c r="P636" s="142"/>
      <c r="Q636" s="142"/>
      <c r="R636" s="142"/>
      <c r="S636" s="142"/>
      <c r="T636" s="241"/>
      <c r="AT636" s="128" t="s">
        <v>435</v>
      </c>
      <c r="AU636" s="128" t="s">
        <v>80</v>
      </c>
    </row>
    <row r="637" spans="2:65" s="140" customFormat="1" ht="16.5" customHeight="1">
      <c r="B637" s="141"/>
      <c r="C637" s="266" t="s">
        <v>1322</v>
      </c>
      <c r="D637" s="266" t="s">
        <v>297</v>
      </c>
      <c r="E637" s="267" t="s">
        <v>3048</v>
      </c>
      <c r="F637" s="268" t="s">
        <v>3049</v>
      </c>
      <c r="G637" s="269" t="s">
        <v>1157</v>
      </c>
      <c r="H637" s="270">
        <v>6.6</v>
      </c>
      <c r="I637" s="30"/>
      <c r="J637" s="271">
        <f>ROUND(I637*H637,2)</f>
        <v>0</v>
      </c>
      <c r="K637" s="268" t="s">
        <v>202</v>
      </c>
      <c r="L637" s="272"/>
      <c r="M637" s="273" t="s">
        <v>5</v>
      </c>
      <c r="N637" s="274" t="s">
        <v>42</v>
      </c>
      <c r="O637" s="142"/>
      <c r="P637" s="235">
        <f>O637*H637</f>
        <v>0</v>
      </c>
      <c r="Q637" s="235">
        <v>0.00333</v>
      </c>
      <c r="R637" s="235">
        <f>Q637*H637</f>
        <v>0.021977999999999998</v>
      </c>
      <c r="S637" s="235">
        <v>0</v>
      </c>
      <c r="T637" s="236">
        <f>S637*H637</f>
        <v>0</v>
      </c>
      <c r="AR637" s="128" t="s">
        <v>305</v>
      </c>
      <c r="AT637" s="128" t="s">
        <v>297</v>
      </c>
      <c r="AU637" s="128" t="s">
        <v>80</v>
      </c>
      <c r="AY637" s="128" t="s">
        <v>196</v>
      </c>
      <c r="BE637" s="237">
        <f>IF(N637="základní",J637,0)</f>
        <v>0</v>
      </c>
      <c r="BF637" s="237">
        <f>IF(N637="snížená",J637,0)</f>
        <v>0</v>
      </c>
      <c r="BG637" s="237">
        <f>IF(N637="zákl. přenesená",J637,0)</f>
        <v>0</v>
      </c>
      <c r="BH637" s="237">
        <f>IF(N637="sníž. přenesená",J637,0)</f>
        <v>0</v>
      </c>
      <c r="BI637" s="237">
        <f>IF(N637="nulová",J637,0)</f>
        <v>0</v>
      </c>
      <c r="BJ637" s="128" t="s">
        <v>78</v>
      </c>
      <c r="BK637" s="237">
        <f>ROUND(I637*H637,2)</f>
        <v>0</v>
      </c>
      <c r="BL637" s="128" t="s">
        <v>263</v>
      </c>
      <c r="BM637" s="128" t="s">
        <v>1342</v>
      </c>
    </row>
    <row r="638" spans="2:65" s="140" customFormat="1" ht="16.5" customHeight="1">
      <c r="B638" s="141"/>
      <c r="C638" s="266" t="s">
        <v>849</v>
      </c>
      <c r="D638" s="266" t="s">
        <v>297</v>
      </c>
      <c r="E638" s="267" t="s">
        <v>3050</v>
      </c>
      <c r="F638" s="268" t="s">
        <v>3051</v>
      </c>
      <c r="G638" s="269" t="s">
        <v>1157</v>
      </c>
      <c r="H638" s="270">
        <v>6.6</v>
      </c>
      <c r="I638" s="30"/>
      <c r="J638" s="271">
        <f>ROUND(I638*H638,2)</f>
        <v>0</v>
      </c>
      <c r="K638" s="268" t="s">
        <v>202</v>
      </c>
      <c r="L638" s="272"/>
      <c r="M638" s="273" t="s">
        <v>5</v>
      </c>
      <c r="N638" s="274" t="s">
        <v>42</v>
      </c>
      <c r="O638" s="142"/>
      <c r="P638" s="235">
        <f>O638*H638</f>
        <v>0</v>
      </c>
      <c r="Q638" s="235">
        <v>0.00113</v>
      </c>
      <c r="R638" s="235">
        <f>Q638*H638</f>
        <v>0.007457999999999999</v>
      </c>
      <c r="S638" s="235">
        <v>0</v>
      </c>
      <c r="T638" s="236">
        <f>S638*H638</f>
        <v>0</v>
      </c>
      <c r="AR638" s="128" t="s">
        <v>305</v>
      </c>
      <c r="AT638" s="128" t="s">
        <v>297</v>
      </c>
      <c r="AU638" s="128" t="s">
        <v>80</v>
      </c>
      <c r="AY638" s="128" t="s">
        <v>196</v>
      </c>
      <c r="BE638" s="237">
        <f>IF(N638="základní",J638,0)</f>
        <v>0</v>
      </c>
      <c r="BF638" s="237">
        <f>IF(N638="snížená",J638,0)</f>
        <v>0</v>
      </c>
      <c r="BG638" s="237">
        <f>IF(N638="zákl. přenesená",J638,0)</f>
        <v>0</v>
      </c>
      <c r="BH638" s="237">
        <f>IF(N638="sníž. přenesená",J638,0)</f>
        <v>0</v>
      </c>
      <c r="BI638" s="237">
        <f>IF(N638="nulová",J638,0)</f>
        <v>0</v>
      </c>
      <c r="BJ638" s="128" t="s">
        <v>78</v>
      </c>
      <c r="BK638" s="237">
        <f>ROUND(I638*H638,2)</f>
        <v>0</v>
      </c>
      <c r="BL638" s="128" t="s">
        <v>263</v>
      </c>
      <c r="BM638" s="128" t="s">
        <v>1346</v>
      </c>
    </row>
    <row r="639" spans="2:65" s="140" customFormat="1" ht="16.5" customHeight="1">
      <c r="B639" s="141"/>
      <c r="C639" s="266" t="s">
        <v>1329</v>
      </c>
      <c r="D639" s="266" t="s">
        <v>297</v>
      </c>
      <c r="E639" s="267" t="s">
        <v>3052</v>
      </c>
      <c r="F639" s="268" t="s">
        <v>3053</v>
      </c>
      <c r="G639" s="269" t="s">
        <v>304</v>
      </c>
      <c r="H639" s="270">
        <v>330</v>
      </c>
      <c r="I639" s="30"/>
      <c r="J639" s="271">
        <f>ROUND(I639*H639,2)</f>
        <v>0</v>
      </c>
      <c r="K639" s="268" t="s">
        <v>202</v>
      </c>
      <c r="L639" s="272"/>
      <c r="M639" s="273" t="s">
        <v>5</v>
      </c>
      <c r="N639" s="274" t="s">
        <v>42</v>
      </c>
      <c r="O639" s="142"/>
      <c r="P639" s="235">
        <f>O639*H639</f>
        <v>0</v>
      </c>
      <c r="Q639" s="235">
        <v>0.0013</v>
      </c>
      <c r="R639" s="235">
        <f>Q639*H639</f>
        <v>0.429</v>
      </c>
      <c r="S639" s="235">
        <v>0</v>
      </c>
      <c r="T639" s="236">
        <f>S639*H639</f>
        <v>0</v>
      </c>
      <c r="AR639" s="128" t="s">
        <v>305</v>
      </c>
      <c r="AT639" s="128" t="s">
        <v>297</v>
      </c>
      <c r="AU639" s="128" t="s">
        <v>80</v>
      </c>
      <c r="AY639" s="128" t="s">
        <v>196</v>
      </c>
      <c r="BE639" s="237">
        <f>IF(N639="základní",J639,0)</f>
        <v>0</v>
      </c>
      <c r="BF639" s="237">
        <f>IF(N639="snížená",J639,0)</f>
        <v>0</v>
      </c>
      <c r="BG639" s="237">
        <f>IF(N639="zákl. přenesená",J639,0)</f>
        <v>0</v>
      </c>
      <c r="BH639" s="237">
        <f>IF(N639="sníž. přenesená",J639,0)</f>
        <v>0</v>
      </c>
      <c r="BI639" s="237">
        <f>IF(N639="nulová",J639,0)</f>
        <v>0</v>
      </c>
      <c r="BJ639" s="128" t="s">
        <v>78</v>
      </c>
      <c r="BK639" s="237">
        <f>ROUND(I639*H639,2)</f>
        <v>0</v>
      </c>
      <c r="BL639" s="128" t="s">
        <v>263</v>
      </c>
      <c r="BM639" s="128" t="s">
        <v>1349</v>
      </c>
    </row>
    <row r="640" spans="2:65" s="140" customFormat="1" ht="38.25" customHeight="1">
      <c r="B640" s="141"/>
      <c r="C640" s="227" t="s">
        <v>854</v>
      </c>
      <c r="D640" s="227" t="s">
        <v>198</v>
      </c>
      <c r="E640" s="228" t="s">
        <v>1620</v>
      </c>
      <c r="F640" s="229" t="s">
        <v>1621</v>
      </c>
      <c r="G640" s="230" t="s">
        <v>285</v>
      </c>
      <c r="H640" s="231">
        <v>20.102</v>
      </c>
      <c r="I640" s="26"/>
      <c r="J640" s="232">
        <f>ROUND(I640*H640,2)</f>
        <v>0</v>
      </c>
      <c r="K640" s="229" t="s">
        <v>202</v>
      </c>
      <c r="L640" s="141"/>
      <c r="M640" s="233" t="s">
        <v>5</v>
      </c>
      <c r="N640" s="234" t="s">
        <v>42</v>
      </c>
      <c r="O640" s="142"/>
      <c r="P640" s="235">
        <f>O640*H640</f>
        <v>0</v>
      </c>
      <c r="Q640" s="235">
        <v>0</v>
      </c>
      <c r="R640" s="235">
        <f>Q640*H640</f>
        <v>0</v>
      </c>
      <c r="S640" s="235">
        <v>0</v>
      </c>
      <c r="T640" s="236">
        <f>S640*H640</f>
        <v>0</v>
      </c>
      <c r="AR640" s="128" t="s">
        <v>263</v>
      </c>
      <c r="AT640" s="128" t="s">
        <v>198</v>
      </c>
      <c r="AU640" s="128" t="s">
        <v>80</v>
      </c>
      <c r="AY640" s="128" t="s">
        <v>196</v>
      </c>
      <c r="BE640" s="237">
        <f>IF(N640="základní",J640,0)</f>
        <v>0</v>
      </c>
      <c r="BF640" s="237">
        <f>IF(N640="snížená",J640,0)</f>
        <v>0</v>
      </c>
      <c r="BG640" s="237">
        <f>IF(N640="zákl. přenesená",J640,0)</f>
        <v>0</v>
      </c>
      <c r="BH640" s="237">
        <f>IF(N640="sníž. přenesená",J640,0)</f>
        <v>0</v>
      </c>
      <c r="BI640" s="237">
        <f>IF(N640="nulová",J640,0)</f>
        <v>0</v>
      </c>
      <c r="BJ640" s="128" t="s">
        <v>78</v>
      </c>
      <c r="BK640" s="237">
        <f>ROUND(I640*H640,2)</f>
        <v>0</v>
      </c>
      <c r="BL640" s="128" t="s">
        <v>263</v>
      </c>
      <c r="BM640" s="128" t="s">
        <v>3054</v>
      </c>
    </row>
    <row r="641" spans="2:47" s="140" customFormat="1" ht="148.5">
      <c r="B641" s="141"/>
      <c r="D641" s="238" t="s">
        <v>204</v>
      </c>
      <c r="F641" s="239" t="s">
        <v>1623</v>
      </c>
      <c r="I641" s="22"/>
      <c r="L641" s="141"/>
      <c r="M641" s="240"/>
      <c r="N641" s="142"/>
      <c r="O641" s="142"/>
      <c r="P641" s="142"/>
      <c r="Q641" s="142"/>
      <c r="R641" s="142"/>
      <c r="S641" s="142"/>
      <c r="T641" s="241"/>
      <c r="AT641" s="128" t="s">
        <v>204</v>
      </c>
      <c r="AU641" s="128" t="s">
        <v>80</v>
      </c>
    </row>
    <row r="642" spans="2:63" s="215" customFormat="1" ht="29.85" customHeight="1">
      <c r="B642" s="214"/>
      <c r="D642" s="216" t="s">
        <v>70</v>
      </c>
      <c r="E642" s="225" t="s">
        <v>1624</v>
      </c>
      <c r="F642" s="225" t="s">
        <v>1625</v>
      </c>
      <c r="I642" s="25"/>
      <c r="J642" s="226">
        <f>BK642</f>
        <v>0</v>
      </c>
      <c r="L642" s="214"/>
      <c r="M642" s="219"/>
      <c r="N642" s="220"/>
      <c r="O642" s="220"/>
      <c r="P642" s="221">
        <f>SUM(P643:P658)</f>
        <v>0</v>
      </c>
      <c r="Q642" s="220"/>
      <c r="R642" s="221">
        <f>SUM(R643:R658)</f>
        <v>3.4388935999999997</v>
      </c>
      <c r="S642" s="220"/>
      <c r="T642" s="222">
        <f>SUM(T643:T658)</f>
        <v>0</v>
      </c>
      <c r="AR642" s="216" t="s">
        <v>80</v>
      </c>
      <c r="AT642" s="223" t="s">
        <v>70</v>
      </c>
      <c r="AU642" s="223" t="s">
        <v>78</v>
      </c>
      <c r="AY642" s="216" t="s">
        <v>196</v>
      </c>
      <c r="BK642" s="224">
        <f>SUM(BK643:BK658)</f>
        <v>0</v>
      </c>
    </row>
    <row r="643" spans="2:65" s="140" customFormat="1" ht="16.5" customHeight="1">
      <c r="B643" s="141"/>
      <c r="C643" s="227" t="s">
        <v>1336</v>
      </c>
      <c r="D643" s="227" t="s">
        <v>198</v>
      </c>
      <c r="E643" s="228" t="s">
        <v>1630</v>
      </c>
      <c r="F643" s="229" t="s">
        <v>1631</v>
      </c>
      <c r="G643" s="230" t="s">
        <v>330</v>
      </c>
      <c r="H643" s="231">
        <v>134.878</v>
      </c>
      <c r="I643" s="26"/>
      <c r="J643" s="232">
        <f>ROUND(I643*H643,2)</f>
        <v>0</v>
      </c>
      <c r="K643" s="229" t="s">
        <v>202</v>
      </c>
      <c r="L643" s="141"/>
      <c r="M643" s="233" t="s">
        <v>5</v>
      </c>
      <c r="N643" s="234" t="s">
        <v>42</v>
      </c>
      <c r="O643" s="142"/>
      <c r="P643" s="235">
        <f>O643*H643</f>
        <v>0</v>
      </c>
      <c r="Q643" s="235">
        <v>0.0003</v>
      </c>
      <c r="R643" s="235">
        <f>Q643*H643</f>
        <v>0.04046339999999999</v>
      </c>
      <c r="S643" s="235">
        <v>0</v>
      </c>
      <c r="T643" s="236">
        <f>S643*H643</f>
        <v>0</v>
      </c>
      <c r="AR643" s="128" t="s">
        <v>263</v>
      </c>
      <c r="AT643" s="128" t="s">
        <v>198</v>
      </c>
      <c r="AU643" s="128" t="s">
        <v>80</v>
      </c>
      <c r="AY643" s="128" t="s">
        <v>196</v>
      </c>
      <c r="BE643" s="237">
        <f>IF(N643="základní",J643,0)</f>
        <v>0</v>
      </c>
      <c r="BF643" s="237">
        <f>IF(N643="snížená",J643,0)</f>
        <v>0</v>
      </c>
      <c r="BG643" s="237">
        <f>IF(N643="zákl. přenesená",J643,0)</f>
        <v>0</v>
      </c>
      <c r="BH643" s="237">
        <f>IF(N643="sníž. přenesená",J643,0)</f>
        <v>0</v>
      </c>
      <c r="BI643" s="237">
        <f>IF(N643="nulová",J643,0)</f>
        <v>0</v>
      </c>
      <c r="BJ643" s="128" t="s">
        <v>78</v>
      </c>
      <c r="BK643" s="237">
        <f>ROUND(I643*H643,2)</f>
        <v>0</v>
      </c>
      <c r="BL643" s="128" t="s">
        <v>263</v>
      </c>
      <c r="BM643" s="128" t="s">
        <v>1360</v>
      </c>
    </row>
    <row r="644" spans="2:47" s="140" customFormat="1" ht="67.5">
      <c r="B644" s="141"/>
      <c r="D644" s="238" t="s">
        <v>204</v>
      </c>
      <c r="F644" s="239" t="s">
        <v>1633</v>
      </c>
      <c r="I644" s="22"/>
      <c r="L644" s="141"/>
      <c r="M644" s="240"/>
      <c r="N644" s="142"/>
      <c r="O644" s="142"/>
      <c r="P644" s="142"/>
      <c r="Q644" s="142"/>
      <c r="R644" s="142"/>
      <c r="S644" s="142"/>
      <c r="T644" s="241"/>
      <c r="AT644" s="128" t="s">
        <v>204</v>
      </c>
      <c r="AU644" s="128" t="s">
        <v>80</v>
      </c>
    </row>
    <row r="645" spans="2:65" s="140" customFormat="1" ht="16.5" customHeight="1">
      <c r="B645" s="141"/>
      <c r="C645" s="227" t="s">
        <v>861</v>
      </c>
      <c r="D645" s="227" t="s">
        <v>198</v>
      </c>
      <c r="E645" s="228" t="s">
        <v>1635</v>
      </c>
      <c r="F645" s="229" t="s">
        <v>1636</v>
      </c>
      <c r="G645" s="230" t="s">
        <v>304</v>
      </c>
      <c r="H645" s="231">
        <v>160.358</v>
      </c>
      <c r="I645" s="26"/>
      <c r="J645" s="232">
        <f>ROUND(I645*H645,2)</f>
        <v>0</v>
      </c>
      <c r="K645" s="229" t="s">
        <v>202</v>
      </c>
      <c r="L645" s="141"/>
      <c r="M645" s="233" t="s">
        <v>5</v>
      </c>
      <c r="N645" s="234" t="s">
        <v>42</v>
      </c>
      <c r="O645" s="142"/>
      <c r="P645" s="235">
        <f>O645*H645</f>
        <v>0</v>
      </c>
      <c r="Q645" s="235">
        <v>3E-05</v>
      </c>
      <c r="R645" s="235">
        <f>Q645*H645</f>
        <v>0.00481074</v>
      </c>
      <c r="S645" s="235">
        <v>0</v>
      </c>
      <c r="T645" s="236">
        <f>S645*H645</f>
        <v>0</v>
      </c>
      <c r="AR645" s="128" t="s">
        <v>263</v>
      </c>
      <c r="AT645" s="128" t="s">
        <v>198</v>
      </c>
      <c r="AU645" s="128" t="s">
        <v>80</v>
      </c>
      <c r="AY645" s="128" t="s">
        <v>196</v>
      </c>
      <c r="BE645" s="237">
        <f>IF(N645="základní",J645,0)</f>
        <v>0</v>
      </c>
      <c r="BF645" s="237">
        <f>IF(N645="snížená",J645,0)</f>
        <v>0</v>
      </c>
      <c r="BG645" s="237">
        <f>IF(N645="zákl. přenesená",J645,0)</f>
        <v>0</v>
      </c>
      <c r="BH645" s="237">
        <f>IF(N645="sníž. přenesená",J645,0)</f>
        <v>0</v>
      </c>
      <c r="BI645" s="237">
        <f>IF(N645="nulová",J645,0)</f>
        <v>0</v>
      </c>
      <c r="BJ645" s="128" t="s">
        <v>78</v>
      </c>
      <c r="BK645" s="237">
        <f>ROUND(I645*H645,2)</f>
        <v>0</v>
      </c>
      <c r="BL645" s="128" t="s">
        <v>263</v>
      </c>
      <c r="BM645" s="128" t="s">
        <v>3055</v>
      </c>
    </row>
    <row r="646" spans="2:47" s="140" customFormat="1" ht="67.5">
      <c r="B646" s="141"/>
      <c r="D646" s="238" t="s">
        <v>204</v>
      </c>
      <c r="F646" s="239" t="s">
        <v>1633</v>
      </c>
      <c r="I646" s="22"/>
      <c r="L646" s="141"/>
      <c r="M646" s="240"/>
      <c r="N646" s="142"/>
      <c r="O646" s="142"/>
      <c r="P646" s="142"/>
      <c r="Q646" s="142"/>
      <c r="R646" s="142"/>
      <c r="S646" s="142"/>
      <c r="T646" s="241"/>
      <c r="AT646" s="128" t="s">
        <v>204</v>
      </c>
      <c r="AU646" s="128" t="s">
        <v>80</v>
      </c>
    </row>
    <row r="647" spans="2:65" s="140" customFormat="1" ht="16.5" customHeight="1">
      <c r="B647" s="141"/>
      <c r="C647" s="227" t="s">
        <v>1343</v>
      </c>
      <c r="D647" s="227" t="s">
        <v>198</v>
      </c>
      <c r="E647" s="228" t="s">
        <v>1638</v>
      </c>
      <c r="F647" s="229" t="s">
        <v>1639</v>
      </c>
      <c r="G647" s="230" t="s">
        <v>330</v>
      </c>
      <c r="H647" s="231">
        <v>134.878</v>
      </c>
      <c r="I647" s="26"/>
      <c r="J647" s="232">
        <f>ROUND(I647*H647,2)</f>
        <v>0</v>
      </c>
      <c r="K647" s="229" t="s">
        <v>202</v>
      </c>
      <c r="L647" s="141"/>
      <c r="M647" s="233" t="s">
        <v>5</v>
      </c>
      <c r="N647" s="234" t="s">
        <v>42</v>
      </c>
      <c r="O647" s="142"/>
      <c r="P647" s="235">
        <f>O647*H647</f>
        <v>0</v>
      </c>
      <c r="Q647" s="235">
        <v>0</v>
      </c>
      <c r="R647" s="235">
        <f>Q647*H647</f>
        <v>0</v>
      </c>
      <c r="S647" s="235">
        <v>0</v>
      </c>
      <c r="T647" s="236">
        <f>S647*H647</f>
        <v>0</v>
      </c>
      <c r="AR647" s="128" t="s">
        <v>263</v>
      </c>
      <c r="AT647" s="128" t="s">
        <v>198</v>
      </c>
      <c r="AU647" s="128" t="s">
        <v>80</v>
      </c>
      <c r="AY647" s="128" t="s">
        <v>196</v>
      </c>
      <c r="BE647" s="237">
        <f>IF(N647="základní",J647,0)</f>
        <v>0</v>
      </c>
      <c r="BF647" s="237">
        <f>IF(N647="snížená",J647,0)</f>
        <v>0</v>
      </c>
      <c r="BG647" s="237">
        <f>IF(N647="zákl. přenesená",J647,0)</f>
        <v>0</v>
      </c>
      <c r="BH647" s="237">
        <f>IF(N647="sníž. přenesená",J647,0)</f>
        <v>0</v>
      </c>
      <c r="BI647" s="237">
        <f>IF(N647="nulová",J647,0)</f>
        <v>0</v>
      </c>
      <c r="BJ647" s="128" t="s">
        <v>78</v>
      </c>
      <c r="BK647" s="237">
        <f>ROUND(I647*H647,2)</f>
        <v>0</v>
      </c>
      <c r="BL647" s="128" t="s">
        <v>263</v>
      </c>
      <c r="BM647" s="128" t="s">
        <v>1363</v>
      </c>
    </row>
    <row r="648" spans="2:47" s="140" customFormat="1" ht="67.5">
      <c r="B648" s="141"/>
      <c r="D648" s="238" t="s">
        <v>204</v>
      </c>
      <c r="F648" s="239" t="s">
        <v>1633</v>
      </c>
      <c r="I648" s="22"/>
      <c r="L648" s="141"/>
      <c r="M648" s="240"/>
      <c r="N648" s="142"/>
      <c r="O648" s="142"/>
      <c r="P648" s="142"/>
      <c r="Q648" s="142"/>
      <c r="R648" s="142"/>
      <c r="S648" s="142"/>
      <c r="T648" s="241"/>
      <c r="AT648" s="128" t="s">
        <v>204</v>
      </c>
      <c r="AU648" s="128" t="s">
        <v>80</v>
      </c>
    </row>
    <row r="649" spans="2:65" s="140" customFormat="1" ht="25.5" customHeight="1">
      <c r="B649" s="141"/>
      <c r="C649" s="227" t="s">
        <v>866</v>
      </c>
      <c r="D649" s="227" t="s">
        <v>198</v>
      </c>
      <c r="E649" s="228" t="s">
        <v>1642</v>
      </c>
      <c r="F649" s="229" t="s">
        <v>1643</v>
      </c>
      <c r="G649" s="230" t="s">
        <v>304</v>
      </c>
      <c r="H649" s="231">
        <v>91.42</v>
      </c>
      <c r="I649" s="26"/>
      <c r="J649" s="232">
        <f>ROUND(I649*H649,2)</f>
        <v>0</v>
      </c>
      <c r="K649" s="229" t="s">
        <v>202</v>
      </c>
      <c r="L649" s="141"/>
      <c r="M649" s="233" t="s">
        <v>5</v>
      </c>
      <c r="N649" s="234" t="s">
        <v>42</v>
      </c>
      <c r="O649" s="142"/>
      <c r="P649" s="235">
        <f>O649*H649</f>
        <v>0</v>
      </c>
      <c r="Q649" s="235">
        <v>0.00062</v>
      </c>
      <c r="R649" s="235">
        <f>Q649*H649</f>
        <v>0.0566804</v>
      </c>
      <c r="S649" s="235">
        <v>0</v>
      </c>
      <c r="T649" s="236">
        <f>S649*H649</f>
        <v>0</v>
      </c>
      <c r="AR649" s="128" t="s">
        <v>263</v>
      </c>
      <c r="AT649" s="128" t="s">
        <v>198</v>
      </c>
      <c r="AU649" s="128" t="s">
        <v>80</v>
      </c>
      <c r="AY649" s="128" t="s">
        <v>196</v>
      </c>
      <c r="BE649" s="237">
        <f>IF(N649="základní",J649,0)</f>
        <v>0</v>
      </c>
      <c r="BF649" s="237">
        <f>IF(N649="snížená",J649,0)</f>
        <v>0</v>
      </c>
      <c r="BG649" s="237">
        <f>IF(N649="zákl. přenesená",J649,0)</f>
        <v>0</v>
      </c>
      <c r="BH649" s="237">
        <f>IF(N649="sníž. přenesená",J649,0)</f>
        <v>0</v>
      </c>
      <c r="BI649" s="237">
        <f>IF(N649="nulová",J649,0)</f>
        <v>0</v>
      </c>
      <c r="BJ649" s="128" t="s">
        <v>78</v>
      </c>
      <c r="BK649" s="237">
        <f>ROUND(I649*H649,2)</f>
        <v>0</v>
      </c>
      <c r="BL649" s="128" t="s">
        <v>263</v>
      </c>
      <c r="BM649" s="128" t="s">
        <v>1367</v>
      </c>
    </row>
    <row r="650" spans="2:65" s="140" customFormat="1" ht="25.5" customHeight="1">
      <c r="B650" s="141"/>
      <c r="C650" s="227" t="s">
        <v>1350</v>
      </c>
      <c r="D650" s="227" t="s">
        <v>198</v>
      </c>
      <c r="E650" s="228" t="s">
        <v>1645</v>
      </c>
      <c r="F650" s="229" t="s">
        <v>1646</v>
      </c>
      <c r="G650" s="230" t="s">
        <v>330</v>
      </c>
      <c r="H650" s="231">
        <v>134.878</v>
      </c>
      <c r="I650" s="26"/>
      <c r="J650" s="232">
        <f>ROUND(I650*H650,2)</f>
        <v>0</v>
      </c>
      <c r="K650" s="229" t="s">
        <v>202</v>
      </c>
      <c r="L650" s="141"/>
      <c r="M650" s="233" t="s">
        <v>5</v>
      </c>
      <c r="N650" s="234" t="s">
        <v>42</v>
      </c>
      <c r="O650" s="142"/>
      <c r="P650" s="235">
        <f>O650*H650</f>
        <v>0</v>
      </c>
      <c r="Q650" s="235">
        <v>0.00367</v>
      </c>
      <c r="R650" s="235">
        <f>Q650*H650</f>
        <v>0.49500225999999997</v>
      </c>
      <c r="S650" s="235">
        <v>0</v>
      </c>
      <c r="T650" s="236">
        <f>S650*H650</f>
        <v>0</v>
      </c>
      <c r="AR650" s="128" t="s">
        <v>263</v>
      </c>
      <c r="AT650" s="128" t="s">
        <v>198</v>
      </c>
      <c r="AU650" s="128" t="s">
        <v>80</v>
      </c>
      <c r="AY650" s="128" t="s">
        <v>196</v>
      </c>
      <c r="BE650" s="237">
        <f>IF(N650="základní",J650,0)</f>
        <v>0</v>
      </c>
      <c r="BF650" s="237">
        <f>IF(N650="snížená",J650,0)</f>
        <v>0</v>
      </c>
      <c r="BG650" s="237">
        <f>IF(N650="zákl. přenesená",J650,0)</f>
        <v>0</v>
      </c>
      <c r="BH650" s="237">
        <f>IF(N650="sníž. přenesená",J650,0)</f>
        <v>0</v>
      </c>
      <c r="BI650" s="237">
        <f>IF(N650="nulová",J650,0)</f>
        <v>0</v>
      </c>
      <c r="BJ650" s="128" t="s">
        <v>78</v>
      </c>
      <c r="BK650" s="237">
        <f>ROUND(I650*H650,2)</f>
        <v>0</v>
      </c>
      <c r="BL650" s="128" t="s">
        <v>263</v>
      </c>
      <c r="BM650" s="128" t="s">
        <v>1370</v>
      </c>
    </row>
    <row r="651" spans="2:65" s="140" customFormat="1" ht="25.5" customHeight="1">
      <c r="B651" s="141"/>
      <c r="C651" s="227" t="s">
        <v>885</v>
      </c>
      <c r="D651" s="227" t="s">
        <v>198</v>
      </c>
      <c r="E651" s="228" t="s">
        <v>1649</v>
      </c>
      <c r="F651" s="229" t="s">
        <v>1650</v>
      </c>
      <c r="G651" s="230" t="s">
        <v>304</v>
      </c>
      <c r="H651" s="231">
        <v>43.68</v>
      </c>
      <c r="I651" s="26"/>
      <c r="J651" s="232">
        <f>ROUND(I651*H651,2)</f>
        <v>0</v>
      </c>
      <c r="K651" s="229" t="s">
        <v>202</v>
      </c>
      <c r="L651" s="141"/>
      <c r="M651" s="233" t="s">
        <v>5</v>
      </c>
      <c r="N651" s="234" t="s">
        <v>42</v>
      </c>
      <c r="O651" s="142"/>
      <c r="P651" s="235">
        <f>O651*H651</f>
        <v>0</v>
      </c>
      <c r="Q651" s="235">
        <v>0.00147</v>
      </c>
      <c r="R651" s="235">
        <f>Q651*H651</f>
        <v>0.06420959999999999</v>
      </c>
      <c r="S651" s="235">
        <v>0</v>
      </c>
      <c r="T651" s="236">
        <f>S651*H651</f>
        <v>0</v>
      </c>
      <c r="AR651" s="128" t="s">
        <v>263</v>
      </c>
      <c r="AT651" s="128" t="s">
        <v>198</v>
      </c>
      <c r="AU651" s="128" t="s">
        <v>80</v>
      </c>
      <c r="AY651" s="128" t="s">
        <v>196</v>
      </c>
      <c r="BE651" s="237">
        <f>IF(N651="základní",J651,0)</f>
        <v>0</v>
      </c>
      <c r="BF651" s="237">
        <f>IF(N651="snížená",J651,0)</f>
        <v>0</v>
      </c>
      <c r="BG651" s="237">
        <f>IF(N651="zákl. přenesená",J651,0)</f>
        <v>0</v>
      </c>
      <c r="BH651" s="237">
        <f>IF(N651="sníž. přenesená",J651,0)</f>
        <v>0</v>
      </c>
      <c r="BI651" s="237">
        <f>IF(N651="nulová",J651,0)</f>
        <v>0</v>
      </c>
      <c r="BJ651" s="128" t="s">
        <v>78</v>
      </c>
      <c r="BK651" s="237">
        <f>ROUND(I651*H651,2)</f>
        <v>0</v>
      </c>
      <c r="BL651" s="128" t="s">
        <v>263</v>
      </c>
      <c r="BM651" s="128" t="s">
        <v>1374</v>
      </c>
    </row>
    <row r="652" spans="2:47" s="140" customFormat="1" ht="67.5">
      <c r="B652" s="141"/>
      <c r="D652" s="238" t="s">
        <v>204</v>
      </c>
      <c r="F652" s="239" t="s">
        <v>1652</v>
      </c>
      <c r="I652" s="22"/>
      <c r="L652" s="141"/>
      <c r="M652" s="240"/>
      <c r="N652" s="142"/>
      <c r="O652" s="142"/>
      <c r="P652" s="142"/>
      <c r="Q652" s="142"/>
      <c r="R652" s="142"/>
      <c r="S652" s="142"/>
      <c r="T652" s="241"/>
      <c r="AT652" s="128" t="s">
        <v>204</v>
      </c>
      <c r="AU652" s="128" t="s">
        <v>80</v>
      </c>
    </row>
    <row r="653" spans="2:65" s="140" customFormat="1" ht="25.5" customHeight="1">
      <c r="B653" s="141"/>
      <c r="C653" s="227" t="s">
        <v>1357</v>
      </c>
      <c r="D653" s="227" t="s">
        <v>198</v>
      </c>
      <c r="E653" s="228" t="s">
        <v>1653</v>
      </c>
      <c r="F653" s="229" t="s">
        <v>1654</v>
      </c>
      <c r="G653" s="230" t="s">
        <v>304</v>
      </c>
      <c r="H653" s="231">
        <v>43.68</v>
      </c>
      <c r="I653" s="26"/>
      <c r="J653" s="232">
        <f>ROUND(I653*H653,2)</f>
        <v>0</v>
      </c>
      <c r="K653" s="229" t="s">
        <v>202</v>
      </c>
      <c r="L653" s="141"/>
      <c r="M653" s="233" t="s">
        <v>5</v>
      </c>
      <c r="N653" s="234" t="s">
        <v>42</v>
      </c>
      <c r="O653" s="142"/>
      <c r="P653" s="235">
        <f>O653*H653</f>
        <v>0</v>
      </c>
      <c r="Q653" s="235">
        <v>0.00098</v>
      </c>
      <c r="R653" s="235">
        <f>Q653*H653</f>
        <v>0.0428064</v>
      </c>
      <c r="S653" s="235">
        <v>0</v>
      </c>
      <c r="T653" s="236">
        <f>S653*H653</f>
        <v>0</v>
      </c>
      <c r="AR653" s="128" t="s">
        <v>263</v>
      </c>
      <c r="AT653" s="128" t="s">
        <v>198</v>
      </c>
      <c r="AU653" s="128" t="s">
        <v>80</v>
      </c>
      <c r="AY653" s="128" t="s">
        <v>196</v>
      </c>
      <c r="BE653" s="237">
        <f>IF(N653="základní",J653,0)</f>
        <v>0</v>
      </c>
      <c r="BF653" s="237">
        <f>IF(N653="snížená",J653,0)</f>
        <v>0</v>
      </c>
      <c r="BG653" s="237">
        <f>IF(N653="zákl. přenesená",J653,0)</f>
        <v>0</v>
      </c>
      <c r="BH653" s="237">
        <f>IF(N653="sníž. přenesená",J653,0)</f>
        <v>0</v>
      </c>
      <c r="BI653" s="237">
        <f>IF(N653="nulová",J653,0)</f>
        <v>0</v>
      </c>
      <c r="BJ653" s="128" t="s">
        <v>78</v>
      </c>
      <c r="BK653" s="237">
        <f>ROUND(I653*H653,2)</f>
        <v>0</v>
      </c>
      <c r="BL653" s="128" t="s">
        <v>263</v>
      </c>
      <c r="BM653" s="128" t="s">
        <v>3056</v>
      </c>
    </row>
    <row r="654" spans="2:47" s="140" customFormat="1" ht="67.5">
      <c r="B654" s="141"/>
      <c r="D654" s="238" t="s">
        <v>204</v>
      </c>
      <c r="F654" s="239" t="s">
        <v>1652</v>
      </c>
      <c r="I654" s="22"/>
      <c r="L654" s="141"/>
      <c r="M654" s="240"/>
      <c r="N654" s="142"/>
      <c r="O654" s="142"/>
      <c r="P654" s="142"/>
      <c r="Q654" s="142"/>
      <c r="R654" s="142"/>
      <c r="S654" s="142"/>
      <c r="T654" s="241"/>
      <c r="AT654" s="128" t="s">
        <v>204</v>
      </c>
      <c r="AU654" s="128" t="s">
        <v>80</v>
      </c>
    </row>
    <row r="655" spans="2:65" s="140" customFormat="1" ht="25.5" customHeight="1">
      <c r="B655" s="141"/>
      <c r="C655" s="227" t="s">
        <v>890</v>
      </c>
      <c r="D655" s="227" t="s">
        <v>198</v>
      </c>
      <c r="E655" s="228" t="s">
        <v>1627</v>
      </c>
      <c r="F655" s="229" t="s">
        <v>1628</v>
      </c>
      <c r="G655" s="230" t="s">
        <v>304</v>
      </c>
      <c r="H655" s="231">
        <v>25.48</v>
      </c>
      <c r="I655" s="26"/>
      <c r="J655" s="232">
        <f>ROUND(I655*H655,2)</f>
        <v>0</v>
      </c>
      <c r="K655" s="229" t="s">
        <v>202</v>
      </c>
      <c r="L655" s="141"/>
      <c r="M655" s="233" t="s">
        <v>5</v>
      </c>
      <c r="N655" s="234" t="s">
        <v>42</v>
      </c>
      <c r="O655" s="142"/>
      <c r="P655" s="235">
        <f>O655*H655</f>
        <v>0</v>
      </c>
      <c r="Q655" s="235">
        <v>0.00062</v>
      </c>
      <c r="R655" s="235">
        <f>Q655*H655</f>
        <v>0.015797600000000002</v>
      </c>
      <c r="S655" s="235">
        <v>0</v>
      </c>
      <c r="T655" s="236">
        <f>S655*H655</f>
        <v>0</v>
      </c>
      <c r="AR655" s="128" t="s">
        <v>263</v>
      </c>
      <c r="AT655" s="128" t="s">
        <v>198</v>
      </c>
      <c r="AU655" s="128" t="s">
        <v>80</v>
      </c>
      <c r="AY655" s="128" t="s">
        <v>196</v>
      </c>
      <c r="BE655" s="237">
        <f>IF(N655="základní",J655,0)</f>
        <v>0</v>
      </c>
      <c r="BF655" s="237">
        <f>IF(N655="snížená",J655,0)</f>
        <v>0</v>
      </c>
      <c r="BG655" s="237">
        <f>IF(N655="zákl. přenesená",J655,0)</f>
        <v>0</v>
      </c>
      <c r="BH655" s="237">
        <f>IF(N655="sníž. přenesená",J655,0)</f>
        <v>0</v>
      </c>
      <c r="BI655" s="237">
        <f>IF(N655="nulová",J655,0)</f>
        <v>0</v>
      </c>
      <c r="BJ655" s="128" t="s">
        <v>78</v>
      </c>
      <c r="BK655" s="237">
        <f>ROUND(I655*H655,2)</f>
        <v>0</v>
      </c>
      <c r="BL655" s="128" t="s">
        <v>263</v>
      </c>
      <c r="BM655" s="128" t="s">
        <v>3057</v>
      </c>
    </row>
    <row r="656" spans="2:65" s="140" customFormat="1" ht="25.5" customHeight="1">
      <c r="B656" s="141"/>
      <c r="C656" s="266" t="s">
        <v>1364</v>
      </c>
      <c r="D656" s="266" t="s">
        <v>297</v>
      </c>
      <c r="E656" s="267" t="s">
        <v>1657</v>
      </c>
      <c r="F656" s="268" t="s">
        <v>1658</v>
      </c>
      <c r="G656" s="269" t="s">
        <v>330</v>
      </c>
      <c r="H656" s="270">
        <v>141.621</v>
      </c>
      <c r="I656" s="30"/>
      <c r="J656" s="271">
        <f>ROUND(I656*H656,2)</f>
        <v>0</v>
      </c>
      <c r="K656" s="268" t="s">
        <v>202</v>
      </c>
      <c r="L656" s="272"/>
      <c r="M656" s="273" t="s">
        <v>5</v>
      </c>
      <c r="N656" s="274" t="s">
        <v>42</v>
      </c>
      <c r="O656" s="142"/>
      <c r="P656" s="235">
        <f>O656*H656</f>
        <v>0</v>
      </c>
      <c r="Q656" s="235">
        <v>0.0192</v>
      </c>
      <c r="R656" s="235">
        <f>Q656*H656</f>
        <v>2.7191232</v>
      </c>
      <c r="S656" s="235">
        <v>0</v>
      </c>
      <c r="T656" s="236">
        <f>S656*H656</f>
        <v>0</v>
      </c>
      <c r="AR656" s="128" t="s">
        <v>305</v>
      </c>
      <c r="AT656" s="128" t="s">
        <v>297</v>
      </c>
      <c r="AU656" s="128" t="s">
        <v>80</v>
      </c>
      <c r="AY656" s="128" t="s">
        <v>196</v>
      </c>
      <c r="BE656" s="237">
        <f>IF(N656="základní",J656,0)</f>
        <v>0</v>
      </c>
      <c r="BF656" s="237">
        <f>IF(N656="snížená",J656,0)</f>
        <v>0</v>
      </c>
      <c r="BG656" s="237">
        <f>IF(N656="zákl. přenesená",J656,0)</f>
        <v>0</v>
      </c>
      <c r="BH656" s="237">
        <f>IF(N656="sníž. přenesená",J656,0)</f>
        <v>0</v>
      </c>
      <c r="BI656" s="237">
        <f>IF(N656="nulová",J656,0)</f>
        <v>0</v>
      </c>
      <c r="BJ656" s="128" t="s">
        <v>78</v>
      </c>
      <c r="BK656" s="237">
        <f>ROUND(I656*H656,2)</f>
        <v>0</v>
      </c>
      <c r="BL656" s="128" t="s">
        <v>263</v>
      </c>
      <c r="BM656" s="128" t="s">
        <v>1377</v>
      </c>
    </row>
    <row r="657" spans="2:65" s="140" customFormat="1" ht="38.25" customHeight="1">
      <c r="B657" s="141"/>
      <c r="C657" s="227" t="s">
        <v>893</v>
      </c>
      <c r="D657" s="227" t="s">
        <v>198</v>
      </c>
      <c r="E657" s="228" t="s">
        <v>1660</v>
      </c>
      <c r="F657" s="229" t="s">
        <v>1661</v>
      </c>
      <c r="G657" s="230" t="s">
        <v>285</v>
      </c>
      <c r="H657" s="231">
        <v>3.439</v>
      </c>
      <c r="I657" s="26"/>
      <c r="J657" s="232">
        <f>ROUND(I657*H657,2)</f>
        <v>0</v>
      </c>
      <c r="K657" s="229" t="s">
        <v>202</v>
      </c>
      <c r="L657" s="141"/>
      <c r="M657" s="233" t="s">
        <v>5</v>
      </c>
      <c r="N657" s="234" t="s">
        <v>42</v>
      </c>
      <c r="O657" s="142"/>
      <c r="P657" s="235">
        <f>O657*H657</f>
        <v>0</v>
      </c>
      <c r="Q657" s="235">
        <v>0</v>
      </c>
      <c r="R657" s="235">
        <f>Q657*H657</f>
        <v>0</v>
      </c>
      <c r="S657" s="235">
        <v>0</v>
      </c>
      <c r="T657" s="236">
        <f>S657*H657</f>
        <v>0</v>
      </c>
      <c r="AR657" s="128" t="s">
        <v>263</v>
      </c>
      <c r="AT657" s="128" t="s">
        <v>198</v>
      </c>
      <c r="AU657" s="128" t="s">
        <v>80</v>
      </c>
      <c r="AY657" s="128" t="s">
        <v>196</v>
      </c>
      <c r="BE657" s="237">
        <f>IF(N657="základní",J657,0)</f>
        <v>0</v>
      </c>
      <c r="BF657" s="237">
        <f>IF(N657="snížená",J657,0)</f>
        <v>0</v>
      </c>
      <c r="BG657" s="237">
        <f>IF(N657="zákl. přenesená",J657,0)</f>
        <v>0</v>
      </c>
      <c r="BH657" s="237">
        <f>IF(N657="sníž. přenesená",J657,0)</f>
        <v>0</v>
      </c>
      <c r="BI657" s="237">
        <f>IF(N657="nulová",J657,0)</f>
        <v>0</v>
      </c>
      <c r="BJ657" s="128" t="s">
        <v>78</v>
      </c>
      <c r="BK657" s="237">
        <f>ROUND(I657*H657,2)</f>
        <v>0</v>
      </c>
      <c r="BL657" s="128" t="s">
        <v>263</v>
      </c>
      <c r="BM657" s="128" t="s">
        <v>1381</v>
      </c>
    </row>
    <row r="658" spans="2:47" s="140" customFormat="1" ht="148.5">
      <c r="B658" s="141"/>
      <c r="D658" s="238" t="s">
        <v>204</v>
      </c>
      <c r="F658" s="239" t="s">
        <v>1057</v>
      </c>
      <c r="I658" s="22"/>
      <c r="L658" s="141"/>
      <c r="M658" s="240"/>
      <c r="N658" s="142"/>
      <c r="O658" s="142"/>
      <c r="P658" s="142"/>
      <c r="Q658" s="142"/>
      <c r="R658" s="142"/>
      <c r="S658" s="142"/>
      <c r="T658" s="241"/>
      <c r="AT658" s="128" t="s">
        <v>204</v>
      </c>
      <c r="AU658" s="128" t="s">
        <v>80</v>
      </c>
    </row>
    <row r="659" spans="2:63" s="215" customFormat="1" ht="29.85" customHeight="1">
      <c r="B659" s="214"/>
      <c r="D659" s="216" t="s">
        <v>70</v>
      </c>
      <c r="E659" s="225" t="s">
        <v>1663</v>
      </c>
      <c r="F659" s="225" t="s">
        <v>1664</v>
      </c>
      <c r="I659" s="25"/>
      <c r="J659" s="226">
        <f>BK659</f>
        <v>0</v>
      </c>
      <c r="L659" s="214"/>
      <c r="M659" s="219"/>
      <c r="N659" s="220"/>
      <c r="O659" s="220"/>
      <c r="P659" s="221">
        <f>SUM(P660:P670)</f>
        <v>0</v>
      </c>
      <c r="Q659" s="220"/>
      <c r="R659" s="221">
        <f>SUM(R660:R670)</f>
        <v>1.0215713</v>
      </c>
      <c r="S659" s="220"/>
      <c r="T659" s="222">
        <f>SUM(T660:T670)</f>
        <v>0</v>
      </c>
      <c r="AR659" s="216" t="s">
        <v>80</v>
      </c>
      <c r="AT659" s="223" t="s">
        <v>70</v>
      </c>
      <c r="AU659" s="223" t="s">
        <v>78</v>
      </c>
      <c r="AY659" s="216" t="s">
        <v>196</v>
      </c>
      <c r="BK659" s="224">
        <f>SUM(BK660:BK670)</f>
        <v>0</v>
      </c>
    </row>
    <row r="660" spans="2:65" s="140" customFormat="1" ht="25.5" customHeight="1">
      <c r="B660" s="141"/>
      <c r="C660" s="227" t="s">
        <v>1371</v>
      </c>
      <c r="D660" s="227" t="s">
        <v>198</v>
      </c>
      <c r="E660" s="228" t="s">
        <v>1666</v>
      </c>
      <c r="F660" s="229" t="s">
        <v>1667</v>
      </c>
      <c r="G660" s="230" t="s">
        <v>330</v>
      </c>
      <c r="H660" s="231">
        <v>313.15</v>
      </c>
      <c r="I660" s="26"/>
      <c r="J660" s="232">
        <f>ROUND(I660*H660,2)</f>
        <v>0</v>
      </c>
      <c r="K660" s="229" t="s">
        <v>202</v>
      </c>
      <c r="L660" s="141"/>
      <c r="M660" s="233" t="s">
        <v>5</v>
      </c>
      <c r="N660" s="234" t="s">
        <v>42</v>
      </c>
      <c r="O660" s="142"/>
      <c r="P660" s="235">
        <f>O660*H660</f>
        <v>0</v>
      </c>
      <c r="Q660" s="235">
        <v>3E-05</v>
      </c>
      <c r="R660" s="235">
        <f>Q660*H660</f>
        <v>0.0093945</v>
      </c>
      <c r="S660" s="235">
        <v>0</v>
      </c>
      <c r="T660" s="236">
        <f>S660*H660</f>
        <v>0</v>
      </c>
      <c r="AR660" s="128" t="s">
        <v>263</v>
      </c>
      <c r="AT660" s="128" t="s">
        <v>198</v>
      </c>
      <c r="AU660" s="128" t="s">
        <v>80</v>
      </c>
      <c r="AY660" s="128" t="s">
        <v>196</v>
      </c>
      <c r="BE660" s="237">
        <f>IF(N660="základní",J660,0)</f>
        <v>0</v>
      </c>
      <c r="BF660" s="237">
        <f>IF(N660="snížená",J660,0)</f>
        <v>0</v>
      </c>
      <c r="BG660" s="237">
        <f>IF(N660="zákl. přenesená",J660,0)</f>
        <v>0</v>
      </c>
      <c r="BH660" s="237">
        <f>IF(N660="sníž. přenesená",J660,0)</f>
        <v>0</v>
      </c>
      <c r="BI660" s="237">
        <f>IF(N660="nulová",J660,0)</f>
        <v>0</v>
      </c>
      <c r="BJ660" s="128" t="s">
        <v>78</v>
      </c>
      <c r="BK660" s="237">
        <f>ROUND(I660*H660,2)</f>
        <v>0</v>
      </c>
      <c r="BL660" s="128" t="s">
        <v>263</v>
      </c>
      <c r="BM660" s="128" t="s">
        <v>1384</v>
      </c>
    </row>
    <row r="661" spans="2:47" s="140" customFormat="1" ht="81">
      <c r="B661" s="141"/>
      <c r="D661" s="238" t="s">
        <v>204</v>
      </c>
      <c r="F661" s="239" t="s">
        <v>1669</v>
      </c>
      <c r="I661" s="22"/>
      <c r="L661" s="141"/>
      <c r="M661" s="240"/>
      <c r="N661" s="142"/>
      <c r="O661" s="142"/>
      <c r="P661" s="142"/>
      <c r="Q661" s="142"/>
      <c r="R661" s="142"/>
      <c r="S661" s="142"/>
      <c r="T661" s="241"/>
      <c r="AT661" s="128" t="s">
        <v>204</v>
      </c>
      <c r="AU661" s="128" t="s">
        <v>80</v>
      </c>
    </row>
    <row r="662" spans="2:65" s="140" customFormat="1" ht="16.5" customHeight="1">
      <c r="B662" s="141"/>
      <c r="C662" s="227" t="s">
        <v>899</v>
      </c>
      <c r="D662" s="227" t="s">
        <v>198</v>
      </c>
      <c r="E662" s="228" t="s">
        <v>1671</v>
      </c>
      <c r="F662" s="229" t="s">
        <v>1672</v>
      </c>
      <c r="G662" s="230" t="s">
        <v>304</v>
      </c>
      <c r="H662" s="231">
        <v>209.26</v>
      </c>
      <c r="I662" s="26"/>
      <c r="J662" s="232">
        <f>ROUND(I662*H662,2)</f>
        <v>0</v>
      </c>
      <c r="K662" s="229" t="s">
        <v>202</v>
      </c>
      <c r="L662" s="141"/>
      <c r="M662" s="233" t="s">
        <v>5</v>
      </c>
      <c r="N662" s="234" t="s">
        <v>42</v>
      </c>
      <c r="O662" s="142"/>
      <c r="P662" s="235">
        <f>O662*H662</f>
        <v>0</v>
      </c>
      <c r="Q662" s="235">
        <v>1E-05</v>
      </c>
      <c r="R662" s="235">
        <f>Q662*H662</f>
        <v>0.0020926</v>
      </c>
      <c r="S662" s="235">
        <v>0</v>
      </c>
      <c r="T662" s="236">
        <f>S662*H662</f>
        <v>0</v>
      </c>
      <c r="AR662" s="128" t="s">
        <v>263</v>
      </c>
      <c r="AT662" s="128" t="s">
        <v>198</v>
      </c>
      <c r="AU662" s="128" t="s">
        <v>80</v>
      </c>
      <c r="AY662" s="128" t="s">
        <v>196</v>
      </c>
      <c r="BE662" s="237">
        <f>IF(N662="základní",J662,0)</f>
        <v>0</v>
      </c>
      <c r="BF662" s="237">
        <f>IF(N662="snížená",J662,0)</f>
        <v>0</v>
      </c>
      <c r="BG662" s="237">
        <f>IF(N662="zákl. přenesená",J662,0)</f>
        <v>0</v>
      </c>
      <c r="BH662" s="237">
        <f>IF(N662="sníž. přenesená",J662,0)</f>
        <v>0</v>
      </c>
      <c r="BI662" s="237">
        <f>IF(N662="nulová",J662,0)</f>
        <v>0</v>
      </c>
      <c r="BJ662" s="128" t="s">
        <v>78</v>
      </c>
      <c r="BK662" s="237">
        <f>ROUND(I662*H662,2)</f>
        <v>0</v>
      </c>
      <c r="BL662" s="128" t="s">
        <v>263</v>
      </c>
      <c r="BM662" s="128" t="s">
        <v>1388</v>
      </c>
    </row>
    <row r="663" spans="2:65" s="140" customFormat="1" ht="16.5" customHeight="1">
      <c r="B663" s="141"/>
      <c r="C663" s="227" t="s">
        <v>1378</v>
      </c>
      <c r="D663" s="227" t="s">
        <v>198</v>
      </c>
      <c r="E663" s="228" t="s">
        <v>1679</v>
      </c>
      <c r="F663" s="229" t="s">
        <v>1680</v>
      </c>
      <c r="G663" s="230" t="s">
        <v>304</v>
      </c>
      <c r="H663" s="231">
        <v>209.26</v>
      </c>
      <c r="I663" s="26"/>
      <c r="J663" s="232">
        <f>ROUND(I663*H663,2)</f>
        <v>0</v>
      </c>
      <c r="K663" s="229" t="s">
        <v>202</v>
      </c>
      <c r="L663" s="141"/>
      <c r="M663" s="233" t="s">
        <v>5</v>
      </c>
      <c r="N663" s="234" t="s">
        <v>42</v>
      </c>
      <c r="O663" s="142"/>
      <c r="P663" s="235">
        <f>O663*H663</f>
        <v>0</v>
      </c>
      <c r="Q663" s="235">
        <v>0</v>
      </c>
      <c r="R663" s="235">
        <f>Q663*H663</f>
        <v>0</v>
      </c>
      <c r="S663" s="235">
        <v>0</v>
      </c>
      <c r="T663" s="236">
        <f>S663*H663</f>
        <v>0</v>
      </c>
      <c r="AR663" s="128" t="s">
        <v>263</v>
      </c>
      <c r="AT663" s="128" t="s">
        <v>198</v>
      </c>
      <c r="AU663" s="128" t="s">
        <v>80</v>
      </c>
      <c r="AY663" s="128" t="s">
        <v>196</v>
      </c>
      <c r="BE663" s="237">
        <f>IF(N663="základní",J663,0)</f>
        <v>0</v>
      </c>
      <c r="BF663" s="237">
        <f>IF(N663="snížená",J663,0)</f>
        <v>0</v>
      </c>
      <c r="BG663" s="237">
        <f>IF(N663="zákl. přenesená",J663,0)</f>
        <v>0</v>
      </c>
      <c r="BH663" s="237">
        <f>IF(N663="sníž. přenesená",J663,0)</f>
        <v>0</v>
      </c>
      <c r="BI663" s="237">
        <f>IF(N663="nulová",J663,0)</f>
        <v>0</v>
      </c>
      <c r="BJ663" s="128" t="s">
        <v>78</v>
      </c>
      <c r="BK663" s="237">
        <f>ROUND(I663*H663,2)</f>
        <v>0</v>
      </c>
      <c r="BL663" s="128" t="s">
        <v>263</v>
      </c>
      <c r="BM663" s="128" t="s">
        <v>3058</v>
      </c>
    </row>
    <row r="664" spans="2:65" s="140" customFormat="1" ht="16.5" customHeight="1">
      <c r="B664" s="141"/>
      <c r="C664" s="266" t="s">
        <v>903</v>
      </c>
      <c r="D664" s="266" t="s">
        <v>297</v>
      </c>
      <c r="E664" s="267" t="s">
        <v>1683</v>
      </c>
      <c r="F664" s="268" t="s">
        <v>1684</v>
      </c>
      <c r="G664" s="269" t="s">
        <v>330</v>
      </c>
      <c r="H664" s="270">
        <v>11.509</v>
      </c>
      <c r="I664" s="30"/>
      <c r="J664" s="271">
        <f>ROUND(I664*H664,2)</f>
        <v>0</v>
      </c>
      <c r="K664" s="268" t="s">
        <v>202</v>
      </c>
      <c r="L664" s="272"/>
      <c r="M664" s="273" t="s">
        <v>5</v>
      </c>
      <c r="N664" s="274" t="s">
        <v>42</v>
      </c>
      <c r="O664" s="142"/>
      <c r="P664" s="235">
        <f>O664*H664</f>
        <v>0</v>
      </c>
      <c r="Q664" s="235">
        <v>0.0026</v>
      </c>
      <c r="R664" s="235">
        <f>Q664*H664</f>
        <v>0.0299234</v>
      </c>
      <c r="S664" s="235">
        <v>0</v>
      </c>
      <c r="T664" s="236">
        <f>S664*H664</f>
        <v>0</v>
      </c>
      <c r="AR664" s="128" t="s">
        <v>305</v>
      </c>
      <c r="AT664" s="128" t="s">
        <v>297</v>
      </c>
      <c r="AU664" s="128" t="s">
        <v>80</v>
      </c>
      <c r="AY664" s="128" t="s">
        <v>196</v>
      </c>
      <c r="BE664" s="237">
        <f>IF(N664="základní",J664,0)</f>
        <v>0</v>
      </c>
      <c r="BF664" s="237">
        <f>IF(N664="snížená",J664,0)</f>
        <v>0</v>
      </c>
      <c r="BG664" s="237">
        <f>IF(N664="zákl. přenesená",J664,0)</f>
        <v>0</v>
      </c>
      <c r="BH664" s="237">
        <f>IF(N664="sníž. přenesená",J664,0)</f>
        <v>0</v>
      </c>
      <c r="BI664" s="237">
        <f>IF(N664="nulová",J664,0)</f>
        <v>0</v>
      </c>
      <c r="BJ664" s="128" t="s">
        <v>78</v>
      </c>
      <c r="BK664" s="237">
        <f>ROUND(I664*H664,2)</f>
        <v>0</v>
      </c>
      <c r="BL664" s="128" t="s">
        <v>263</v>
      </c>
      <c r="BM664" s="128" t="s">
        <v>3059</v>
      </c>
    </row>
    <row r="665" spans="2:51" s="250" customFormat="1" ht="13.5">
      <c r="B665" s="249"/>
      <c r="D665" s="238" t="s">
        <v>206</v>
      </c>
      <c r="F665" s="252" t="s">
        <v>3060</v>
      </c>
      <c r="H665" s="253">
        <v>11.509</v>
      </c>
      <c r="I665" s="28"/>
      <c r="L665" s="249"/>
      <c r="M665" s="254"/>
      <c r="N665" s="255"/>
      <c r="O665" s="255"/>
      <c r="P665" s="255"/>
      <c r="Q665" s="255"/>
      <c r="R665" s="255"/>
      <c r="S665" s="255"/>
      <c r="T665" s="256"/>
      <c r="AT665" s="251" t="s">
        <v>206</v>
      </c>
      <c r="AU665" s="251" t="s">
        <v>80</v>
      </c>
      <c r="AV665" s="250" t="s">
        <v>80</v>
      </c>
      <c r="AW665" s="250" t="s">
        <v>6</v>
      </c>
      <c r="AX665" s="250" t="s">
        <v>78</v>
      </c>
      <c r="AY665" s="251" t="s">
        <v>196</v>
      </c>
    </row>
    <row r="666" spans="2:65" s="140" customFormat="1" ht="16.5" customHeight="1">
      <c r="B666" s="141"/>
      <c r="C666" s="227" t="s">
        <v>1385</v>
      </c>
      <c r="D666" s="227" t="s">
        <v>198</v>
      </c>
      <c r="E666" s="228" t="s">
        <v>1688</v>
      </c>
      <c r="F666" s="229" t="s">
        <v>1689</v>
      </c>
      <c r="G666" s="230" t="s">
        <v>355</v>
      </c>
      <c r="H666" s="231">
        <v>58</v>
      </c>
      <c r="I666" s="26"/>
      <c r="J666" s="232">
        <f>ROUND(I666*H666,2)</f>
        <v>0</v>
      </c>
      <c r="K666" s="229" t="s">
        <v>5</v>
      </c>
      <c r="L666" s="141"/>
      <c r="M666" s="233" t="s">
        <v>5</v>
      </c>
      <c r="N666" s="234" t="s">
        <v>42</v>
      </c>
      <c r="O666" s="142"/>
      <c r="P666" s="235">
        <f>O666*H666</f>
        <v>0</v>
      </c>
      <c r="Q666" s="235">
        <v>0</v>
      </c>
      <c r="R666" s="235">
        <f>Q666*H666</f>
        <v>0</v>
      </c>
      <c r="S666" s="235">
        <v>0</v>
      </c>
      <c r="T666" s="236">
        <f>S666*H666</f>
        <v>0</v>
      </c>
      <c r="AR666" s="128" t="s">
        <v>263</v>
      </c>
      <c r="AT666" s="128" t="s">
        <v>198</v>
      </c>
      <c r="AU666" s="128" t="s">
        <v>80</v>
      </c>
      <c r="AY666" s="128" t="s">
        <v>196</v>
      </c>
      <c r="BE666" s="237">
        <f>IF(N666="základní",J666,0)</f>
        <v>0</v>
      </c>
      <c r="BF666" s="237">
        <f>IF(N666="snížená",J666,0)</f>
        <v>0</v>
      </c>
      <c r="BG666" s="237">
        <f>IF(N666="zákl. přenesená",J666,0)</f>
        <v>0</v>
      </c>
      <c r="BH666" s="237">
        <f>IF(N666="sníž. přenesená",J666,0)</f>
        <v>0</v>
      </c>
      <c r="BI666" s="237">
        <f>IF(N666="nulová",J666,0)</f>
        <v>0</v>
      </c>
      <c r="BJ666" s="128" t="s">
        <v>78</v>
      </c>
      <c r="BK666" s="237">
        <f>ROUND(I666*H666,2)</f>
        <v>0</v>
      </c>
      <c r="BL666" s="128" t="s">
        <v>263</v>
      </c>
      <c r="BM666" s="128" t="s">
        <v>1391</v>
      </c>
    </row>
    <row r="667" spans="2:65" s="140" customFormat="1" ht="25.5" customHeight="1">
      <c r="B667" s="141"/>
      <c r="C667" s="227" t="s">
        <v>907</v>
      </c>
      <c r="D667" s="227" t="s">
        <v>198</v>
      </c>
      <c r="E667" s="228" t="s">
        <v>1692</v>
      </c>
      <c r="F667" s="229" t="s">
        <v>1693</v>
      </c>
      <c r="G667" s="230" t="s">
        <v>330</v>
      </c>
      <c r="H667" s="231">
        <v>313.15</v>
      </c>
      <c r="I667" s="26"/>
      <c r="J667" s="232">
        <f>ROUND(I667*H667,2)</f>
        <v>0</v>
      </c>
      <c r="K667" s="229" t="s">
        <v>202</v>
      </c>
      <c r="L667" s="141"/>
      <c r="M667" s="233" t="s">
        <v>5</v>
      </c>
      <c r="N667" s="234" t="s">
        <v>42</v>
      </c>
      <c r="O667" s="142"/>
      <c r="P667" s="235">
        <f>O667*H667</f>
        <v>0</v>
      </c>
      <c r="Q667" s="235">
        <v>0.0004</v>
      </c>
      <c r="R667" s="235">
        <f>Q667*H667</f>
        <v>0.12526</v>
      </c>
      <c r="S667" s="235">
        <v>0</v>
      </c>
      <c r="T667" s="236">
        <f>S667*H667</f>
        <v>0</v>
      </c>
      <c r="AR667" s="128" t="s">
        <v>263</v>
      </c>
      <c r="AT667" s="128" t="s">
        <v>198</v>
      </c>
      <c r="AU667" s="128" t="s">
        <v>80</v>
      </c>
      <c r="AY667" s="128" t="s">
        <v>196</v>
      </c>
      <c r="BE667" s="237">
        <f>IF(N667="základní",J667,0)</f>
        <v>0</v>
      </c>
      <c r="BF667" s="237">
        <f>IF(N667="snížená",J667,0)</f>
        <v>0</v>
      </c>
      <c r="BG667" s="237">
        <f>IF(N667="zákl. přenesená",J667,0)</f>
        <v>0</v>
      </c>
      <c r="BH667" s="237">
        <f>IF(N667="sníž. přenesená",J667,0)</f>
        <v>0</v>
      </c>
      <c r="BI667" s="237">
        <f>IF(N667="nulová",J667,0)</f>
        <v>0</v>
      </c>
      <c r="BJ667" s="128" t="s">
        <v>78</v>
      </c>
      <c r="BK667" s="237">
        <f>ROUND(I667*H667,2)</f>
        <v>0</v>
      </c>
      <c r="BL667" s="128" t="s">
        <v>263</v>
      </c>
      <c r="BM667" s="128" t="s">
        <v>1395</v>
      </c>
    </row>
    <row r="668" spans="2:65" s="140" customFormat="1" ht="16.5" customHeight="1">
      <c r="B668" s="141"/>
      <c r="C668" s="266" t="s">
        <v>1392</v>
      </c>
      <c r="D668" s="266" t="s">
        <v>297</v>
      </c>
      <c r="E668" s="267" t="s">
        <v>1683</v>
      </c>
      <c r="F668" s="268" t="s">
        <v>1684</v>
      </c>
      <c r="G668" s="269" t="s">
        <v>330</v>
      </c>
      <c r="H668" s="270">
        <v>328.808</v>
      </c>
      <c r="I668" s="30"/>
      <c r="J668" s="271">
        <f>ROUND(I668*H668,2)</f>
        <v>0</v>
      </c>
      <c r="K668" s="268" t="s">
        <v>202</v>
      </c>
      <c r="L668" s="272"/>
      <c r="M668" s="273" t="s">
        <v>5</v>
      </c>
      <c r="N668" s="274" t="s">
        <v>42</v>
      </c>
      <c r="O668" s="142"/>
      <c r="P668" s="235">
        <f>O668*H668</f>
        <v>0</v>
      </c>
      <c r="Q668" s="235">
        <v>0.0026</v>
      </c>
      <c r="R668" s="235">
        <f>Q668*H668</f>
        <v>0.8549007999999999</v>
      </c>
      <c r="S668" s="235">
        <v>0</v>
      </c>
      <c r="T668" s="236">
        <f>S668*H668</f>
        <v>0</v>
      </c>
      <c r="AR668" s="128" t="s">
        <v>305</v>
      </c>
      <c r="AT668" s="128" t="s">
        <v>297</v>
      </c>
      <c r="AU668" s="128" t="s">
        <v>80</v>
      </c>
      <c r="AY668" s="128" t="s">
        <v>196</v>
      </c>
      <c r="BE668" s="237">
        <f>IF(N668="základní",J668,0)</f>
        <v>0</v>
      </c>
      <c r="BF668" s="237">
        <f>IF(N668="snížená",J668,0)</f>
        <v>0</v>
      </c>
      <c r="BG668" s="237">
        <f>IF(N668="zákl. přenesená",J668,0)</f>
        <v>0</v>
      </c>
      <c r="BH668" s="237">
        <f>IF(N668="sníž. přenesená",J668,0)</f>
        <v>0</v>
      </c>
      <c r="BI668" s="237">
        <f>IF(N668="nulová",J668,0)</f>
        <v>0</v>
      </c>
      <c r="BJ668" s="128" t="s">
        <v>78</v>
      </c>
      <c r="BK668" s="237">
        <f>ROUND(I668*H668,2)</f>
        <v>0</v>
      </c>
      <c r="BL668" s="128" t="s">
        <v>263</v>
      </c>
      <c r="BM668" s="128" t="s">
        <v>3061</v>
      </c>
    </row>
    <row r="669" spans="2:65" s="140" customFormat="1" ht="38.25" customHeight="1">
      <c r="B669" s="141"/>
      <c r="C669" s="227" t="s">
        <v>912</v>
      </c>
      <c r="D669" s="227" t="s">
        <v>198</v>
      </c>
      <c r="E669" s="228" t="s">
        <v>1698</v>
      </c>
      <c r="F669" s="229" t="s">
        <v>1699</v>
      </c>
      <c r="G669" s="230" t="s">
        <v>285</v>
      </c>
      <c r="H669" s="231">
        <v>1.022</v>
      </c>
      <c r="I669" s="26"/>
      <c r="J669" s="232">
        <f>ROUND(I669*H669,2)</f>
        <v>0</v>
      </c>
      <c r="K669" s="229" t="s">
        <v>202</v>
      </c>
      <c r="L669" s="141"/>
      <c r="M669" s="233" t="s">
        <v>5</v>
      </c>
      <c r="N669" s="234" t="s">
        <v>42</v>
      </c>
      <c r="O669" s="142"/>
      <c r="P669" s="235">
        <f>O669*H669</f>
        <v>0</v>
      </c>
      <c r="Q669" s="235">
        <v>0</v>
      </c>
      <c r="R669" s="235">
        <f>Q669*H669</f>
        <v>0</v>
      </c>
      <c r="S669" s="235">
        <v>0</v>
      </c>
      <c r="T669" s="236">
        <f>S669*H669</f>
        <v>0</v>
      </c>
      <c r="AR669" s="128" t="s">
        <v>263</v>
      </c>
      <c r="AT669" s="128" t="s">
        <v>198</v>
      </c>
      <c r="AU669" s="128" t="s">
        <v>80</v>
      </c>
      <c r="AY669" s="128" t="s">
        <v>196</v>
      </c>
      <c r="BE669" s="237">
        <f>IF(N669="základní",J669,0)</f>
        <v>0</v>
      </c>
      <c r="BF669" s="237">
        <f>IF(N669="snížená",J669,0)</f>
        <v>0</v>
      </c>
      <c r="BG669" s="237">
        <f>IF(N669="zákl. přenesená",J669,0)</f>
        <v>0</v>
      </c>
      <c r="BH669" s="237">
        <f>IF(N669="sníž. přenesená",J669,0)</f>
        <v>0</v>
      </c>
      <c r="BI669" s="237">
        <f>IF(N669="nulová",J669,0)</f>
        <v>0</v>
      </c>
      <c r="BJ669" s="128" t="s">
        <v>78</v>
      </c>
      <c r="BK669" s="237">
        <f>ROUND(I669*H669,2)</f>
        <v>0</v>
      </c>
      <c r="BL669" s="128" t="s">
        <v>263</v>
      </c>
      <c r="BM669" s="128" t="s">
        <v>1409</v>
      </c>
    </row>
    <row r="670" spans="2:47" s="140" customFormat="1" ht="148.5">
      <c r="B670" s="141"/>
      <c r="D670" s="238" t="s">
        <v>204</v>
      </c>
      <c r="F670" s="239" t="s">
        <v>1514</v>
      </c>
      <c r="I670" s="22"/>
      <c r="L670" s="141"/>
      <c r="M670" s="240"/>
      <c r="N670" s="142"/>
      <c r="O670" s="142"/>
      <c r="P670" s="142"/>
      <c r="Q670" s="142"/>
      <c r="R670" s="142"/>
      <c r="S670" s="142"/>
      <c r="T670" s="241"/>
      <c r="AT670" s="128" t="s">
        <v>204</v>
      </c>
      <c r="AU670" s="128" t="s">
        <v>80</v>
      </c>
    </row>
    <row r="671" spans="2:63" s="215" customFormat="1" ht="29.85" customHeight="1">
      <c r="B671" s="214"/>
      <c r="D671" s="216" t="s">
        <v>70</v>
      </c>
      <c r="E671" s="225" t="s">
        <v>1701</v>
      </c>
      <c r="F671" s="225" t="s">
        <v>1702</v>
      </c>
      <c r="I671" s="25"/>
      <c r="J671" s="226">
        <f>BK671</f>
        <v>0</v>
      </c>
      <c r="L671" s="214"/>
      <c r="M671" s="219"/>
      <c r="N671" s="220"/>
      <c r="O671" s="220"/>
      <c r="P671" s="221">
        <f>SUM(P672:P686)</f>
        <v>0</v>
      </c>
      <c r="Q671" s="220"/>
      <c r="R671" s="221">
        <f>SUM(R672:R686)</f>
        <v>7.4026982</v>
      </c>
      <c r="S671" s="220"/>
      <c r="T671" s="222">
        <f>SUM(T672:T686)</f>
        <v>0</v>
      </c>
      <c r="AR671" s="216" t="s">
        <v>80</v>
      </c>
      <c r="AT671" s="223" t="s">
        <v>70</v>
      </c>
      <c r="AU671" s="223" t="s">
        <v>78</v>
      </c>
      <c r="AY671" s="216" t="s">
        <v>196</v>
      </c>
      <c r="BK671" s="224">
        <f>SUM(BK672:BK686)</f>
        <v>0</v>
      </c>
    </row>
    <row r="672" spans="2:65" s="140" customFormat="1" ht="25.5" customHeight="1">
      <c r="B672" s="141"/>
      <c r="C672" s="227" t="s">
        <v>1402</v>
      </c>
      <c r="D672" s="227" t="s">
        <v>198</v>
      </c>
      <c r="E672" s="228" t="s">
        <v>1666</v>
      </c>
      <c r="F672" s="229" t="s">
        <v>1667</v>
      </c>
      <c r="G672" s="230" t="s">
        <v>330</v>
      </c>
      <c r="H672" s="231">
        <v>313.15</v>
      </c>
      <c r="I672" s="26"/>
      <c r="J672" s="232">
        <f>ROUND(I672*H672,2)</f>
        <v>0</v>
      </c>
      <c r="K672" s="229" t="s">
        <v>202</v>
      </c>
      <c r="L672" s="141"/>
      <c r="M672" s="233" t="s">
        <v>5</v>
      </c>
      <c r="N672" s="234" t="s">
        <v>42</v>
      </c>
      <c r="O672" s="142"/>
      <c r="P672" s="235">
        <f>O672*H672</f>
        <v>0</v>
      </c>
      <c r="Q672" s="235">
        <v>3E-05</v>
      </c>
      <c r="R672" s="235">
        <f>Q672*H672</f>
        <v>0.0093945</v>
      </c>
      <c r="S672" s="235">
        <v>0</v>
      </c>
      <c r="T672" s="236">
        <f>S672*H672</f>
        <v>0</v>
      </c>
      <c r="AR672" s="128" t="s">
        <v>263</v>
      </c>
      <c r="AT672" s="128" t="s">
        <v>198</v>
      </c>
      <c r="AU672" s="128" t="s">
        <v>80</v>
      </c>
      <c r="AY672" s="128" t="s">
        <v>196</v>
      </c>
      <c r="BE672" s="237">
        <f>IF(N672="základní",J672,0)</f>
        <v>0</v>
      </c>
      <c r="BF672" s="237">
        <f>IF(N672="snížená",J672,0)</f>
        <v>0</v>
      </c>
      <c r="BG672" s="237">
        <f>IF(N672="zákl. přenesená",J672,0)</f>
        <v>0</v>
      </c>
      <c r="BH672" s="237">
        <f>IF(N672="sníž. přenesená",J672,0)</f>
        <v>0</v>
      </c>
      <c r="BI672" s="237">
        <f>IF(N672="nulová",J672,0)</f>
        <v>0</v>
      </c>
      <c r="BJ672" s="128" t="s">
        <v>78</v>
      </c>
      <c r="BK672" s="237">
        <f>ROUND(I672*H672,2)</f>
        <v>0</v>
      </c>
      <c r="BL672" s="128" t="s">
        <v>263</v>
      </c>
      <c r="BM672" s="128" t="s">
        <v>1416</v>
      </c>
    </row>
    <row r="673" spans="2:47" s="140" customFormat="1" ht="81">
      <c r="B673" s="141"/>
      <c r="D673" s="238" t="s">
        <v>204</v>
      </c>
      <c r="F673" s="239" t="s">
        <v>1669</v>
      </c>
      <c r="I673" s="22"/>
      <c r="L673" s="141"/>
      <c r="M673" s="240"/>
      <c r="N673" s="142"/>
      <c r="O673" s="142"/>
      <c r="P673" s="142"/>
      <c r="Q673" s="142"/>
      <c r="R673" s="142"/>
      <c r="S673" s="142"/>
      <c r="T673" s="241"/>
      <c r="AT673" s="128" t="s">
        <v>204</v>
      </c>
      <c r="AU673" s="128" t="s">
        <v>80</v>
      </c>
    </row>
    <row r="674" spans="2:65" s="140" customFormat="1" ht="25.5" customHeight="1">
      <c r="B674" s="141"/>
      <c r="C674" s="227" t="s">
        <v>917</v>
      </c>
      <c r="D674" s="227" t="s">
        <v>198</v>
      </c>
      <c r="E674" s="228" t="s">
        <v>1706</v>
      </c>
      <c r="F674" s="229" t="s">
        <v>1707</v>
      </c>
      <c r="G674" s="230" t="s">
        <v>330</v>
      </c>
      <c r="H674" s="231">
        <v>134.878</v>
      </c>
      <c r="I674" s="26"/>
      <c r="J674" s="232">
        <f>ROUND(I674*H674,2)</f>
        <v>0</v>
      </c>
      <c r="K674" s="229" t="s">
        <v>202</v>
      </c>
      <c r="L674" s="141"/>
      <c r="M674" s="233" t="s">
        <v>5</v>
      </c>
      <c r="N674" s="234" t="s">
        <v>42</v>
      </c>
      <c r="O674" s="142"/>
      <c r="P674" s="235">
        <f>O674*H674</f>
        <v>0</v>
      </c>
      <c r="Q674" s="235">
        <v>0.00455</v>
      </c>
      <c r="R674" s="235">
        <f>Q674*H674</f>
        <v>0.6136948999999999</v>
      </c>
      <c r="S674" s="235">
        <v>0</v>
      </c>
      <c r="T674" s="236">
        <f>S674*H674</f>
        <v>0</v>
      </c>
      <c r="AR674" s="128" t="s">
        <v>263</v>
      </c>
      <c r="AT674" s="128" t="s">
        <v>198</v>
      </c>
      <c r="AU674" s="128" t="s">
        <v>80</v>
      </c>
      <c r="AY674" s="128" t="s">
        <v>196</v>
      </c>
      <c r="BE674" s="237">
        <f>IF(N674="základní",J674,0)</f>
        <v>0</v>
      </c>
      <c r="BF674" s="237">
        <f>IF(N674="snížená",J674,0)</f>
        <v>0</v>
      </c>
      <c r="BG674" s="237">
        <f>IF(N674="zákl. přenesená",J674,0)</f>
        <v>0</v>
      </c>
      <c r="BH674" s="237">
        <f>IF(N674="sníž. přenesená",J674,0)</f>
        <v>0</v>
      </c>
      <c r="BI674" s="237">
        <f>IF(N674="nulová",J674,0)</f>
        <v>0</v>
      </c>
      <c r="BJ674" s="128" t="s">
        <v>78</v>
      </c>
      <c r="BK674" s="237">
        <f>ROUND(I674*H674,2)</f>
        <v>0</v>
      </c>
      <c r="BL674" s="128" t="s">
        <v>263</v>
      </c>
      <c r="BM674" s="128" t="s">
        <v>1420</v>
      </c>
    </row>
    <row r="675" spans="2:47" s="140" customFormat="1" ht="81">
      <c r="B675" s="141"/>
      <c r="D675" s="238" t="s">
        <v>204</v>
      </c>
      <c r="F675" s="239" t="s">
        <v>1669</v>
      </c>
      <c r="I675" s="22"/>
      <c r="L675" s="141"/>
      <c r="M675" s="240"/>
      <c r="N675" s="142"/>
      <c r="O675" s="142"/>
      <c r="P675" s="142"/>
      <c r="Q675" s="142"/>
      <c r="R675" s="142"/>
      <c r="S675" s="142"/>
      <c r="T675" s="241"/>
      <c r="AT675" s="128" t="s">
        <v>204</v>
      </c>
      <c r="AU675" s="128" t="s">
        <v>80</v>
      </c>
    </row>
    <row r="676" spans="2:65" s="140" customFormat="1" ht="25.5" customHeight="1">
      <c r="B676" s="141"/>
      <c r="C676" s="227" t="s">
        <v>1413</v>
      </c>
      <c r="D676" s="227" t="s">
        <v>198</v>
      </c>
      <c r="E676" s="228" t="s">
        <v>1709</v>
      </c>
      <c r="F676" s="229" t="s">
        <v>1710</v>
      </c>
      <c r="G676" s="230" t="s">
        <v>330</v>
      </c>
      <c r="H676" s="231">
        <v>269.76</v>
      </c>
      <c r="I676" s="26"/>
      <c r="J676" s="232">
        <f>ROUND(I676*H676,2)</f>
        <v>0</v>
      </c>
      <c r="K676" s="229" t="s">
        <v>202</v>
      </c>
      <c r="L676" s="141"/>
      <c r="M676" s="233" t="s">
        <v>5</v>
      </c>
      <c r="N676" s="234" t="s">
        <v>42</v>
      </c>
      <c r="O676" s="142"/>
      <c r="P676" s="235">
        <f>O676*H676</f>
        <v>0</v>
      </c>
      <c r="Q676" s="235">
        <v>0.00758</v>
      </c>
      <c r="R676" s="235">
        <f>Q676*H676</f>
        <v>2.0447808</v>
      </c>
      <c r="S676" s="235">
        <v>0</v>
      </c>
      <c r="T676" s="236">
        <f>S676*H676</f>
        <v>0</v>
      </c>
      <c r="AR676" s="128" t="s">
        <v>263</v>
      </c>
      <c r="AT676" s="128" t="s">
        <v>198</v>
      </c>
      <c r="AU676" s="128" t="s">
        <v>80</v>
      </c>
      <c r="AY676" s="128" t="s">
        <v>196</v>
      </c>
      <c r="BE676" s="237">
        <f>IF(N676="základní",J676,0)</f>
        <v>0</v>
      </c>
      <c r="BF676" s="237">
        <f>IF(N676="snížená",J676,0)</f>
        <v>0</v>
      </c>
      <c r="BG676" s="237">
        <f>IF(N676="zákl. přenesená",J676,0)</f>
        <v>0</v>
      </c>
      <c r="BH676" s="237">
        <f>IF(N676="sníž. přenesená",J676,0)</f>
        <v>0</v>
      </c>
      <c r="BI676" s="237">
        <f>IF(N676="nulová",J676,0)</f>
        <v>0</v>
      </c>
      <c r="BJ676" s="128" t="s">
        <v>78</v>
      </c>
      <c r="BK676" s="237">
        <f>ROUND(I676*H676,2)</f>
        <v>0</v>
      </c>
      <c r="BL676" s="128" t="s">
        <v>263</v>
      </c>
      <c r="BM676" s="128" t="s">
        <v>1425</v>
      </c>
    </row>
    <row r="677" spans="2:47" s="140" customFormat="1" ht="81">
      <c r="B677" s="141"/>
      <c r="D677" s="238" t="s">
        <v>204</v>
      </c>
      <c r="F677" s="239" t="s">
        <v>1669</v>
      </c>
      <c r="I677" s="22"/>
      <c r="L677" s="141"/>
      <c r="M677" s="240"/>
      <c r="N677" s="142"/>
      <c r="O677" s="142"/>
      <c r="P677" s="142"/>
      <c r="Q677" s="142"/>
      <c r="R677" s="142"/>
      <c r="S677" s="142"/>
      <c r="T677" s="241"/>
      <c r="AT677" s="128" t="s">
        <v>204</v>
      </c>
      <c r="AU677" s="128" t="s">
        <v>80</v>
      </c>
    </row>
    <row r="678" spans="2:65" s="140" customFormat="1" ht="25.5" customHeight="1">
      <c r="B678" s="141"/>
      <c r="C678" s="227" t="s">
        <v>921</v>
      </c>
      <c r="D678" s="227" t="s">
        <v>198</v>
      </c>
      <c r="E678" s="228" t="s">
        <v>3062</v>
      </c>
      <c r="F678" s="229" t="s">
        <v>3063</v>
      </c>
      <c r="G678" s="230" t="s">
        <v>330</v>
      </c>
      <c r="H678" s="231">
        <v>313.15</v>
      </c>
      <c r="I678" s="26"/>
      <c r="J678" s="232">
        <f>ROUND(I678*H678,2)</f>
        <v>0</v>
      </c>
      <c r="K678" s="229" t="s">
        <v>202</v>
      </c>
      <c r="L678" s="141"/>
      <c r="M678" s="233" t="s">
        <v>5</v>
      </c>
      <c r="N678" s="234" t="s">
        <v>42</v>
      </c>
      <c r="O678" s="142"/>
      <c r="P678" s="235">
        <f>O678*H678</f>
        <v>0</v>
      </c>
      <c r="Q678" s="235">
        <v>0.015</v>
      </c>
      <c r="R678" s="235">
        <f>Q678*H678</f>
        <v>4.6972499999999995</v>
      </c>
      <c r="S678" s="235">
        <v>0</v>
      </c>
      <c r="T678" s="236">
        <f>S678*H678</f>
        <v>0</v>
      </c>
      <c r="AR678" s="128" t="s">
        <v>263</v>
      </c>
      <c r="AT678" s="128" t="s">
        <v>198</v>
      </c>
      <c r="AU678" s="128" t="s">
        <v>80</v>
      </c>
      <c r="AY678" s="128" t="s">
        <v>196</v>
      </c>
      <c r="BE678" s="237">
        <f>IF(N678="základní",J678,0)</f>
        <v>0</v>
      </c>
      <c r="BF678" s="237">
        <f>IF(N678="snížená",J678,0)</f>
        <v>0</v>
      </c>
      <c r="BG678" s="237">
        <f>IF(N678="zákl. přenesená",J678,0)</f>
        <v>0</v>
      </c>
      <c r="BH678" s="237">
        <f>IF(N678="sníž. přenesená",J678,0)</f>
        <v>0</v>
      </c>
      <c r="BI678" s="237">
        <f>IF(N678="nulová",J678,0)</f>
        <v>0</v>
      </c>
      <c r="BJ678" s="128" t="s">
        <v>78</v>
      </c>
      <c r="BK678" s="237">
        <f>ROUND(I678*H678,2)</f>
        <v>0</v>
      </c>
      <c r="BL678" s="128" t="s">
        <v>263</v>
      </c>
      <c r="BM678" s="128" t="s">
        <v>1429</v>
      </c>
    </row>
    <row r="679" spans="2:47" s="140" customFormat="1" ht="81">
      <c r="B679" s="141"/>
      <c r="D679" s="238" t="s">
        <v>204</v>
      </c>
      <c r="F679" s="239" t="s">
        <v>1669</v>
      </c>
      <c r="I679" s="22"/>
      <c r="L679" s="141"/>
      <c r="M679" s="240"/>
      <c r="N679" s="142"/>
      <c r="O679" s="142"/>
      <c r="P679" s="142"/>
      <c r="Q679" s="142"/>
      <c r="R679" s="142"/>
      <c r="S679" s="142"/>
      <c r="T679" s="241"/>
      <c r="AT679" s="128" t="s">
        <v>204</v>
      </c>
      <c r="AU679" s="128" t="s">
        <v>80</v>
      </c>
    </row>
    <row r="680" spans="2:51" s="243" customFormat="1" ht="13.5">
      <c r="B680" s="242"/>
      <c r="D680" s="238" t="s">
        <v>206</v>
      </c>
      <c r="E680" s="244" t="s">
        <v>5</v>
      </c>
      <c r="F680" s="245" t="s">
        <v>3064</v>
      </c>
      <c r="H680" s="244" t="s">
        <v>5</v>
      </c>
      <c r="I680" s="27"/>
      <c r="L680" s="242"/>
      <c r="M680" s="246"/>
      <c r="N680" s="247"/>
      <c r="O680" s="247"/>
      <c r="P680" s="247"/>
      <c r="Q680" s="247"/>
      <c r="R680" s="247"/>
      <c r="S680" s="247"/>
      <c r="T680" s="248"/>
      <c r="AT680" s="244" t="s">
        <v>206</v>
      </c>
      <c r="AU680" s="244" t="s">
        <v>80</v>
      </c>
      <c r="AV680" s="243" t="s">
        <v>78</v>
      </c>
      <c r="AW680" s="243" t="s">
        <v>34</v>
      </c>
      <c r="AX680" s="243" t="s">
        <v>71</v>
      </c>
      <c r="AY680" s="244" t="s">
        <v>196</v>
      </c>
    </row>
    <row r="681" spans="2:51" s="250" customFormat="1" ht="13.5">
      <c r="B681" s="249"/>
      <c r="D681" s="238" t="s">
        <v>206</v>
      </c>
      <c r="E681" s="251" t="s">
        <v>5</v>
      </c>
      <c r="F681" s="252" t="s">
        <v>3065</v>
      </c>
      <c r="H681" s="253">
        <v>313.15</v>
      </c>
      <c r="I681" s="28"/>
      <c r="L681" s="249"/>
      <c r="M681" s="254"/>
      <c r="N681" s="255"/>
      <c r="O681" s="255"/>
      <c r="P681" s="255"/>
      <c r="Q681" s="255"/>
      <c r="R681" s="255"/>
      <c r="S681" s="255"/>
      <c r="T681" s="256"/>
      <c r="AT681" s="251" t="s">
        <v>206</v>
      </c>
      <c r="AU681" s="251" t="s">
        <v>80</v>
      </c>
      <c r="AV681" s="250" t="s">
        <v>80</v>
      </c>
      <c r="AW681" s="250" t="s">
        <v>34</v>
      </c>
      <c r="AX681" s="250" t="s">
        <v>71</v>
      </c>
      <c r="AY681" s="251" t="s">
        <v>196</v>
      </c>
    </row>
    <row r="682" spans="2:51" s="258" customFormat="1" ht="13.5">
      <c r="B682" s="257"/>
      <c r="D682" s="238" t="s">
        <v>206</v>
      </c>
      <c r="E682" s="259" t="s">
        <v>5</v>
      </c>
      <c r="F682" s="260" t="s">
        <v>209</v>
      </c>
      <c r="H682" s="261">
        <v>313.15</v>
      </c>
      <c r="I682" s="29"/>
      <c r="L682" s="257"/>
      <c r="M682" s="262"/>
      <c r="N682" s="263"/>
      <c r="O682" s="263"/>
      <c r="P682" s="263"/>
      <c r="Q682" s="263"/>
      <c r="R682" s="263"/>
      <c r="S682" s="263"/>
      <c r="T682" s="264"/>
      <c r="AT682" s="259" t="s">
        <v>206</v>
      </c>
      <c r="AU682" s="259" t="s">
        <v>80</v>
      </c>
      <c r="AV682" s="258" t="s">
        <v>203</v>
      </c>
      <c r="AW682" s="258" t="s">
        <v>34</v>
      </c>
      <c r="AX682" s="258" t="s">
        <v>78</v>
      </c>
      <c r="AY682" s="259" t="s">
        <v>196</v>
      </c>
    </row>
    <row r="683" spans="2:65" s="140" customFormat="1" ht="16.5" customHeight="1">
      <c r="B683" s="141"/>
      <c r="C683" s="227" t="s">
        <v>1422</v>
      </c>
      <c r="D683" s="227" t="s">
        <v>198</v>
      </c>
      <c r="E683" s="228" t="s">
        <v>3066</v>
      </c>
      <c r="F683" s="229" t="s">
        <v>3067</v>
      </c>
      <c r="G683" s="230" t="s">
        <v>330</v>
      </c>
      <c r="H683" s="231">
        <v>313.15</v>
      </c>
      <c r="I683" s="26"/>
      <c r="J683" s="232">
        <f>ROUND(I683*H683,2)</f>
        <v>0</v>
      </c>
      <c r="K683" s="229" t="s">
        <v>202</v>
      </c>
      <c r="L683" s="141"/>
      <c r="M683" s="233" t="s">
        <v>5</v>
      </c>
      <c r="N683" s="234" t="s">
        <v>42</v>
      </c>
      <c r="O683" s="142"/>
      <c r="P683" s="235">
        <f>O683*H683</f>
        <v>0</v>
      </c>
      <c r="Q683" s="235">
        <v>0.00012</v>
      </c>
      <c r="R683" s="235">
        <f>Q683*H683</f>
        <v>0.037578</v>
      </c>
      <c r="S683" s="235">
        <v>0</v>
      </c>
      <c r="T683" s="236">
        <f>S683*H683</f>
        <v>0</v>
      </c>
      <c r="AR683" s="128" t="s">
        <v>263</v>
      </c>
      <c r="AT683" s="128" t="s">
        <v>198</v>
      </c>
      <c r="AU683" s="128" t="s">
        <v>80</v>
      </c>
      <c r="AY683" s="128" t="s">
        <v>196</v>
      </c>
      <c r="BE683" s="237">
        <f>IF(N683="základní",J683,0)</f>
        <v>0</v>
      </c>
      <c r="BF683" s="237">
        <f>IF(N683="snížená",J683,0)</f>
        <v>0</v>
      </c>
      <c r="BG683" s="237">
        <f>IF(N683="zákl. přenesená",J683,0)</f>
        <v>0</v>
      </c>
      <c r="BH683" s="237">
        <f>IF(N683="sníž. přenesená",J683,0)</f>
        <v>0</v>
      </c>
      <c r="BI683" s="237">
        <f>IF(N683="nulová",J683,0)</f>
        <v>0</v>
      </c>
      <c r="BJ683" s="128" t="s">
        <v>78</v>
      </c>
      <c r="BK683" s="237">
        <f>ROUND(I683*H683,2)</f>
        <v>0</v>
      </c>
      <c r="BL683" s="128" t="s">
        <v>263</v>
      </c>
      <c r="BM683" s="128" t="s">
        <v>3068</v>
      </c>
    </row>
    <row r="684" spans="2:47" s="140" customFormat="1" ht="81">
      <c r="B684" s="141"/>
      <c r="D684" s="238" t="s">
        <v>204</v>
      </c>
      <c r="F684" s="239" t="s">
        <v>1669</v>
      </c>
      <c r="I684" s="22"/>
      <c r="L684" s="141"/>
      <c r="M684" s="240"/>
      <c r="N684" s="142"/>
      <c r="O684" s="142"/>
      <c r="P684" s="142"/>
      <c r="Q684" s="142"/>
      <c r="R684" s="142"/>
      <c r="S684" s="142"/>
      <c r="T684" s="241"/>
      <c r="AT684" s="128" t="s">
        <v>204</v>
      </c>
      <c r="AU684" s="128" t="s">
        <v>80</v>
      </c>
    </row>
    <row r="685" spans="2:65" s="140" customFormat="1" ht="38.25" customHeight="1">
      <c r="B685" s="141"/>
      <c r="C685" s="227" t="s">
        <v>925</v>
      </c>
      <c r="D685" s="227" t="s">
        <v>198</v>
      </c>
      <c r="E685" s="228" t="s">
        <v>1718</v>
      </c>
      <c r="F685" s="229" t="s">
        <v>1719</v>
      </c>
      <c r="G685" s="230" t="s">
        <v>285</v>
      </c>
      <c r="H685" s="231">
        <v>7.403</v>
      </c>
      <c r="I685" s="26"/>
      <c r="J685" s="232">
        <f>ROUND(I685*H685,2)</f>
        <v>0</v>
      </c>
      <c r="K685" s="229" t="s">
        <v>202</v>
      </c>
      <c r="L685" s="141"/>
      <c r="M685" s="233" t="s">
        <v>5</v>
      </c>
      <c r="N685" s="234" t="s">
        <v>42</v>
      </c>
      <c r="O685" s="142"/>
      <c r="P685" s="235">
        <f>O685*H685</f>
        <v>0</v>
      </c>
      <c r="Q685" s="235">
        <v>0</v>
      </c>
      <c r="R685" s="235">
        <f>Q685*H685</f>
        <v>0</v>
      </c>
      <c r="S685" s="235">
        <v>0</v>
      </c>
      <c r="T685" s="236">
        <f>S685*H685</f>
        <v>0</v>
      </c>
      <c r="AR685" s="128" t="s">
        <v>263</v>
      </c>
      <c r="AT685" s="128" t="s">
        <v>198</v>
      </c>
      <c r="AU685" s="128" t="s">
        <v>80</v>
      </c>
      <c r="AY685" s="128" t="s">
        <v>196</v>
      </c>
      <c r="BE685" s="237">
        <f>IF(N685="základní",J685,0)</f>
        <v>0</v>
      </c>
      <c r="BF685" s="237">
        <f>IF(N685="snížená",J685,0)</f>
        <v>0</v>
      </c>
      <c r="BG685" s="237">
        <f>IF(N685="zákl. přenesená",J685,0)</f>
        <v>0</v>
      </c>
      <c r="BH685" s="237">
        <f>IF(N685="sníž. přenesená",J685,0)</f>
        <v>0</v>
      </c>
      <c r="BI685" s="237">
        <f>IF(N685="nulová",J685,0)</f>
        <v>0</v>
      </c>
      <c r="BJ685" s="128" t="s">
        <v>78</v>
      </c>
      <c r="BK685" s="237">
        <f>ROUND(I685*H685,2)</f>
        <v>0</v>
      </c>
      <c r="BL685" s="128" t="s">
        <v>263</v>
      </c>
      <c r="BM685" s="128" t="s">
        <v>1433</v>
      </c>
    </row>
    <row r="686" spans="2:47" s="140" customFormat="1" ht="148.5">
      <c r="B686" s="141"/>
      <c r="D686" s="238" t="s">
        <v>204</v>
      </c>
      <c r="F686" s="239" t="s">
        <v>1623</v>
      </c>
      <c r="I686" s="22"/>
      <c r="L686" s="141"/>
      <c r="M686" s="240"/>
      <c r="N686" s="142"/>
      <c r="O686" s="142"/>
      <c r="P686" s="142"/>
      <c r="Q686" s="142"/>
      <c r="R686" s="142"/>
      <c r="S686" s="142"/>
      <c r="T686" s="241"/>
      <c r="AT686" s="128" t="s">
        <v>204</v>
      </c>
      <c r="AU686" s="128" t="s">
        <v>80</v>
      </c>
    </row>
    <row r="687" spans="2:63" s="215" customFormat="1" ht="29.85" customHeight="1">
      <c r="B687" s="214"/>
      <c r="D687" s="216" t="s">
        <v>70</v>
      </c>
      <c r="E687" s="225" t="s">
        <v>1721</v>
      </c>
      <c r="F687" s="225" t="s">
        <v>1722</v>
      </c>
      <c r="I687" s="25"/>
      <c r="J687" s="226">
        <f>BK687</f>
        <v>0</v>
      </c>
      <c r="L687" s="214"/>
      <c r="M687" s="219"/>
      <c r="N687" s="220"/>
      <c r="O687" s="220"/>
      <c r="P687" s="221">
        <f>SUM(P688:P697)</f>
        <v>0</v>
      </c>
      <c r="Q687" s="220"/>
      <c r="R687" s="221">
        <f>SUM(R688:R697)</f>
        <v>1.0522605999999999</v>
      </c>
      <c r="S687" s="220"/>
      <c r="T687" s="222">
        <f>SUM(T688:T697)</f>
        <v>0</v>
      </c>
      <c r="AR687" s="216" t="s">
        <v>80</v>
      </c>
      <c r="AT687" s="223" t="s">
        <v>70</v>
      </c>
      <c r="AU687" s="223" t="s">
        <v>78</v>
      </c>
      <c r="AY687" s="216" t="s">
        <v>196</v>
      </c>
      <c r="BK687" s="224">
        <f>SUM(BK688:BK697)</f>
        <v>0</v>
      </c>
    </row>
    <row r="688" spans="2:65" s="140" customFormat="1" ht="16.5" customHeight="1">
      <c r="B688" s="141"/>
      <c r="C688" s="227" t="s">
        <v>1430</v>
      </c>
      <c r="D688" s="227" t="s">
        <v>198</v>
      </c>
      <c r="E688" s="228" t="s">
        <v>1724</v>
      </c>
      <c r="F688" s="229" t="s">
        <v>1725</v>
      </c>
      <c r="G688" s="230" t="s">
        <v>330</v>
      </c>
      <c r="H688" s="231">
        <v>65.385</v>
      </c>
      <c r="I688" s="26"/>
      <c r="J688" s="232">
        <f>ROUND(I688*H688,2)</f>
        <v>0</v>
      </c>
      <c r="K688" s="229" t="s">
        <v>202</v>
      </c>
      <c r="L688" s="141"/>
      <c r="M688" s="233" t="s">
        <v>5</v>
      </c>
      <c r="N688" s="234" t="s">
        <v>42</v>
      </c>
      <c r="O688" s="142"/>
      <c r="P688" s="235">
        <f>O688*H688</f>
        <v>0</v>
      </c>
      <c r="Q688" s="235">
        <v>0.0003</v>
      </c>
      <c r="R688" s="235">
        <f>Q688*H688</f>
        <v>0.0196155</v>
      </c>
      <c r="S688" s="235">
        <v>0</v>
      </c>
      <c r="T688" s="236">
        <f>S688*H688</f>
        <v>0</v>
      </c>
      <c r="AR688" s="128" t="s">
        <v>263</v>
      </c>
      <c r="AT688" s="128" t="s">
        <v>198</v>
      </c>
      <c r="AU688" s="128" t="s">
        <v>80</v>
      </c>
      <c r="AY688" s="128" t="s">
        <v>196</v>
      </c>
      <c r="BE688" s="237">
        <f>IF(N688="základní",J688,0)</f>
        <v>0</v>
      </c>
      <c r="BF688" s="237">
        <f>IF(N688="snížená",J688,0)</f>
        <v>0</v>
      </c>
      <c r="BG688" s="237">
        <f>IF(N688="zákl. přenesená",J688,0)</f>
        <v>0</v>
      </c>
      <c r="BH688" s="237">
        <f>IF(N688="sníž. přenesená",J688,0)</f>
        <v>0</v>
      </c>
      <c r="BI688" s="237">
        <f>IF(N688="nulová",J688,0)</f>
        <v>0</v>
      </c>
      <c r="BJ688" s="128" t="s">
        <v>78</v>
      </c>
      <c r="BK688" s="237">
        <f>ROUND(I688*H688,2)</f>
        <v>0</v>
      </c>
      <c r="BL688" s="128" t="s">
        <v>263</v>
      </c>
      <c r="BM688" s="128" t="s">
        <v>1437</v>
      </c>
    </row>
    <row r="689" spans="2:47" s="140" customFormat="1" ht="67.5">
      <c r="B689" s="141"/>
      <c r="D689" s="238" t="s">
        <v>204</v>
      </c>
      <c r="F689" s="239" t="s">
        <v>1727</v>
      </c>
      <c r="I689" s="22"/>
      <c r="L689" s="141"/>
      <c r="M689" s="240"/>
      <c r="N689" s="142"/>
      <c r="O689" s="142"/>
      <c r="P689" s="142"/>
      <c r="Q689" s="142"/>
      <c r="R689" s="142"/>
      <c r="S689" s="142"/>
      <c r="T689" s="241"/>
      <c r="AT689" s="128" t="s">
        <v>204</v>
      </c>
      <c r="AU689" s="128" t="s">
        <v>80</v>
      </c>
    </row>
    <row r="690" spans="2:65" s="140" customFormat="1" ht="25.5" customHeight="1">
      <c r="B690" s="141"/>
      <c r="C690" s="227" t="s">
        <v>930</v>
      </c>
      <c r="D690" s="227" t="s">
        <v>198</v>
      </c>
      <c r="E690" s="228" t="s">
        <v>1728</v>
      </c>
      <c r="F690" s="229" t="s">
        <v>1729</v>
      </c>
      <c r="G690" s="230" t="s">
        <v>304</v>
      </c>
      <c r="H690" s="231">
        <v>96.59</v>
      </c>
      <c r="I690" s="26"/>
      <c r="J690" s="232">
        <f>ROUND(I690*H690,2)</f>
        <v>0</v>
      </c>
      <c r="K690" s="229" t="s">
        <v>202</v>
      </c>
      <c r="L690" s="141"/>
      <c r="M690" s="233" t="s">
        <v>5</v>
      </c>
      <c r="N690" s="234" t="s">
        <v>42</v>
      </c>
      <c r="O690" s="142"/>
      <c r="P690" s="235">
        <f>O690*H690</f>
        <v>0</v>
      </c>
      <c r="Q690" s="235">
        <v>0.00031</v>
      </c>
      <c r="R690" s="235">
        <f>Q690*H690</f>
        <v>0.0299429</v>
      </c>
      <c r="S690" s="235">
        <v>0</v>
      </c>
      <c r="T690" s="236">
        <f>S690*H690</f>
        <v>0</v>
      </c>
      <c r="AR690" s="128" t="s">
        <v>263</v>
      </c>
      <c r="AT690" s="128" t="s">
        <v>198</v>
      </c>
      <c r="AU690" s="128" t="s">
        <v>80</v>
      </c>
      <c r="AY690" s="128" t="s">
        <v>196</v>
      </c>
      <c r="BE690" s="237">
        <f>IF(N690="základní",J690,0)</f>
        <v>0</v>
      </c>
      <c r="BF690" s="237">
        <f>IF(N690="snížená",J690,0)</f>
        <v>0</v>
      </c>
      <c r="BG690" s="237">
        <f>IF(N690="zákl. přenesená",J690,0)</f>
        <v>0</v>
      </c>
      <c r="BH690" s="237">
        <f>IF(N690="sníž. přenesená",J690,0)</f>
        <v>0</v>
      </c>
      <c r="BI690" s="237">
        <f>IF(N690="nulová",J690,0)</f>
        <v>0</v>
      </c>
      <c r="BJ690" s="128" t="s">
        <v>78</v>
      </c>
      <c r="BK690" s="237">
        <f>ROUND(I690*H690,2)</f>
        <v>0</v>
      </c>
      <c r="BL690" s="128" t="s">
        <v>263</v>
      </c>
      <c r="BM690" s="128" t="s">
        <v>1446</v>
      </c>
    </row>
    <row r="691" spans="2:47" s="140" customFormat="1" ht="67.5">
      <c r="B691" s="141"/>
      <c r="D691" s="238" t="s">
        <v>204</v>
      </c>
      <c r="F691" s="239" t="s">
        <v>1727</v>
      </c>
      <c r="I691" s="22"/>
      <c r="L691" s="141"/>
      <c r="M691" s="240"/>
      <c r="N691" s="142"/>
      <c r="O691" s="142"/>
      <c r="P691" s="142"/>
      <c r="Q691" s="142"/>
      <c r="R691" s="142"/>
      <c r="S691" s="142"/>
      <c r="T691" s="241"/>
      <c r="AT691" s="128" t="s">
        <v>204</v>
      </c>
      <c r="AU691" s="128" t="s">
        <v>80</v>
      </c>
    </row>
    <row r="692" spans="2:65" s="140" customFormat="1" ht="16.5" customHeight="1">
      <c r="B692" s="141"/>
      <c r="C692" s="227" t="s">
        <v>1439</v>
      </c>
      <c r="D692" s="227" t="s">
        <v>198</v>
      </c>
      <c r="E692" s="228" t="s">
        <v>1739</v>
      </c>
      <c r="F692" s="229" t="s">
        <v>1740</v>
      </c>
      <c r="G692" s="230" t="s">
        <v>304</v>
      </c>
      <c r="H692" s="231">
        <v>96.59</v>
      </c>
      <c r="I692" s="26"/>
      <c r="J692" s="232">
        <f>ROUND(I692*H692,2)</f>
        <v>0</v>
      </c>
      <c r="K692" s="229" t="s">
        <v>202</v>
      </c>
      <c r="L692" s="141"/>
      <c r="M692" s="233" t="s">
        <v>5</v>
      </c>
      <c r="N692" s="234" t="s">
        <v>42</v>
      </c>
      <c r="O692" s="142"/>
      <c r="P692" s="235">
        <f>O692*H692</f>
        <v>0</v>
      </c>
      <c r="Q692" s="235">
        <v>3E-05</v>
      </c>
      <c r="R692" s="235">
        <f>Q692*H692</f>
        <v>0.0028977</v>
      </c>
      <c r="S692" s="235">
        <v>0</v>
      </c>
      <c r="T692" s="236">
        <f>S692*H692</f>
        <v>0</v>
      </c>
      <c r="AR692" s="128" t="s">
        <v>263</v>
      </c>
      <c r="AT692" s="128" t="s">
        <v>198</v>
      </c>
      <c r="AU692" s="128" t="s">
        <v>80</v>
      </c>
      <c r="AY692" s="128" t="s">
        <v>196</v>
      </c>
      <c r="BE692" s="237">
        <f>IF(N692="základní",J692,0)</f>
        <v>0</v>
      </c>
      <c r="BF692" s="237">
        <f>IF(N692="snížená",J692,0)</f>
        <v>0</v>
      </c>
      <c r="BG692" s="237">
        <f>IF(N692="zákl. přenesená",J692,0)</f>
        <v>0</v>
      </c>
      <c r="BH692" s="237">
        <f>IF(N692="sníž. přenesená",J692,0)</f>
        <v>0</v>
      </c>
      <c r="BI692" s="237">
        <f>IF(N692="nulová",J692,0)</f>
        <v>0</v>
      </c>
      <c r="BJ692" s="128" t="s">
        <v>78</v>
      </c>
      <c r="BK692" s="237">
        <f>ROUND(I692*H692,2)</f>
        <v>0</v>
      </c>
      <c r="BL692" s="128" t="s">
        <v>263</v>
      </c>
      <c r="BM692" s="128" t="s">
        <v>3069</v>
      </c>
    </row>
    <row r="693" spans="2:47" s="140" customFormat="1" ht="67.5">
      <c r="B693" s="141"/>
      <c r="D693" s="238" t="s">
        <v>204</v>
      </c>
      <c r="F693" s="239" t="s">
        <v>1727</v>
      </c>
      <c r="I693" s="22"/>
      <c r="L693" s="141"/>
      <c r="M693" s="240"/>
      <c r="N693" s="142"/>
      <c r="O693" s="142"/>
      <c r="P693" s="142"/>
      <c r="Q693" s="142"/>
      <c r="R693" s="142"/>
      <c r="S693" s="142"/>
      <c r="T693" s="241"/>
      <c r="AT693" s="128" t="s">
        <v>204</v>
      </c>
      <c r="AU693" s="128" t="s">
        <v>80</v>
      </c>
    </row>
    <row r="694" spans="2:65" s="140" customFormat="1" ht="25.5" customHeight="1">
      <c r="B694" s="141"/>
      <c r="C694" s="227" t="s">
        <v>934</v>
      </c>
      <c r="D694" s="227" t="s">
        <v>198</v>
      </c>
      <c r="E694" s="228" t="s">
        <v>1732</v>
      </c>
      <c r="F694" s="229" t="s">
        <v>1733</v>
      </c>
      <c r="G694" s="230" t="s">
        <v>330</v>
      </c>
      <c r="H694" s="231">
        <v>65.385</v>
      </c>
      <c r="I694" s="26"/>
      <c r="J694" s="232">
        <f>ROUND(I694*H694,2)</f>
        <v>0</v>
      </c>
      <c r="K694" s="229" t="s">
        <v>202</v>
      </c>
      <c r="L694" s="141"/>
      <c r="M694" s="233" t="s">
        <v>5</v>
      </c>
      <c r="N694" s="234" t="s">
        <v>42</v>
      </c>
      <c r="O694" s="142"/>
      <c r="P694" s="235">
        <f>O694*H694</f>
        <v>0</v>
      </c>
      <c r="Q694" s="235">
        <v>0.0029</v>
      </c>
      <c r="R694" s="235">
        <f>Q694*H694</f>
        <v>0.1896165</v>
      </c>
      <c r="S694" s="235">
        <v>0</v>
      </c>
      <c r="T694" s="236">
        <f>S694*H694</f>
        <v>0</v>
      </c>
      <c r="AR694" s="128" t="s">
        <v>263</v>
      </c>
      <c r="AT694" s="128" t="s">
        <v>198</v>
      </c>
      <c r="AU694" s="128" t="s">
        <v>80</v>
      </c>
      <c r="AY694" s="128" t="s">
        <v>196</v>
      </c>
      <c r="BE694" s="237">
        <f>IF(N694="základní",J694,0)</f>
        <v>0</v>
      </c>
      <c r="BF694" s="237">
        <f>IF(N694="snížená",J694,0)</f>
        <v>0</v>
      </c>
      <c r="BG694" s="237">
        <f>IF(N694="zákl. přenesená",J694,0)</f>
        <v>0</v>
      </c>
      <c r="BH694" s="237">
        <f>IF(N694="sníž. přenesená",J694,0)</f>
        <v>0</v>
      </c>
      <c r="BI694" s="237">
        <f>IF(N694="nulová",J694,0)</f>
        <v>0</v>
      </c>
      <c r="BJ694" s="128" t="s">
        <v>78</v>
      </c>
      <c r="BK694" s="237">
        <f>ROUND(I694*H694,2)</f>
        <v>0</v>
      </c>
      <c r="BL694" s="128" t="s">
        <v>263</v>
      </c>
      <c r="BM694" s="128" t="s">
        <v>3070</v>
      </c>
    </row>
    <row r="695" spans="2:65" s="140" customFormat="1" ht="16.5" customHeight="1">
      <c r="B695" s="141"/>
      <c r="C695" s="266" t="s">
        <v>1447</v>
      </c>
      <c r="D695" s="266" t="s">
        <v>297</v>
      </c>
      <c r="E695" s="267" t="s">
        <v>1735</v>
      </c>
      <c r="F695" s="268" t="s">
        <v>1736</v>
      </c>
      <c r="G695" s="269" t="s">
        <v>330</v>
      </c>
      <c r="H695" s="270">
        <v>68.66</v>
      </c>
      <c r="I695" s="30"/>
      <c r="J695" s="271">
        <f>ROUND(I695*H695,2)</f>
        <v>0</v>
      </c>
      <c r="K695" s="268" t="s">
        <v>202</v>
      </c>
      <c r="L695" s="272"/>
      <c r="M695" s="273" t="s">
        <v>5</v>
      </c>
      <c r="N695" s="274" t="s">
        <v>42</v>
      </c>
      <c r="O695" s="142"/>
      <c r="P695" s="235">
        <f>O695*H695</f>
        <v>0</v>
      </c>
      <c r="Q695" s="235">
        <v>0.0118</v>
      </c>
      <c r="R695" s="235">
        <f>Q695*H695</f>
        <v>0.8101879999999999</v>
      </c>
      <c r="S695" s="235">
        <v>0</v>
      </c>
      <c r="T695" s="236">
        <f>S695*H695</f>
        <v>0</v>
      </c>
      <c r="AR695" s="128" t="s">
        <v>305</v>
      </c>
      <c r="AT695" s="128" t="s">
        <v>297</v>
      </c>
      <c r="AU695" s="128" t="s">
        <v>80</v>
      </c>
      <c r="AY695" s="128" t="s">
        <v>196</v>
      </c>
      <c r="BE695" s="237">
        <f>IF(N695="základní",J695,0)</f>
        <v>0</v>
      </c>
      <c r="BF695" s="237">
        <f>IF(N695="snížená",J695,0)</f>
        <v>0</v>
      </c>
      <c r="BG695" s="237">
        <f>IF(N695="zákl. přenesená",J695,0)</f>
        <v>0</v>
      </c>
      <c r="BH695" s="237">
        <f>IF(N695="sníž. přenesená",J695,0)</f>
        <v>0</v>
      </c>
      <c r="BI695" s="237">
        <f>IF(N695="nulová",J695,0)</f>
        <v>0</v>
      </c>
      <c r="BJ695" s="128" t="s">
        <v>78</v>
      </c>
      <c r="BK695" s="237">
        <f>ROUND(I695*H695,2)</f>
        <v>0</v>
      </c>
      <c r="BL695" s="128" t="s">
        <v>263</v>
      </c>
      <c r="BM695" s="128" t="s">
        <v>3071</v>
      </c>
    </row>
    <row r="696" spans="2:65" s="140" customFormat="1" ht="38.25" customHeight="1">
      <c r="B696" s="141"/>
      <c r="C696" s="227" t="s">
        <v>940</v>
      </c>
      <c r="D696" s="227" t="s">
        <v>198</v>
      </c>
      <c r="E696" s="228" t="s">
        <v>1742</v>
      </c>
      <c r="F696" s="229" t="s">
        <v>1743</v>
      </c>
      <c r="G696" s="230" t="s">
        <v>285</v>
      </c>
      <c r="H696" s="231">
        <v>1.052</v>
      </c>
      <c r="I696" s="26"/>
      <c r="J696" s="232">
        <f>ROUND(I696*H696,2)</f>
        <v>0</v>
      </c>
      <c r="K696" s="229" t="s">
        <v>202</v>
      </c>
      <c r="L696" s="141"/>
      <c r="M696" s="233" t="s">
        <v>5</v>
      </c>
      <c r="N696" s="234" t="s">
        <v>42</v>
      </c>
      <c r="O696" s="142"/>
      <c r="P696" s="235">
        <f>O696*H696</f>
        <v>0</v>
      </c>
      <c r="Q696" s="235">
        <v>0</v>
      </c>
      <c r="R696" s="235">
        <f>Q696*H696</f>
        <v>0</v>
      </c>
      <c r="S696" s="235">
        <v>0</v>
      </c>
      <c r="T696" s="236">
        <f>S696*H696</f>
        <v>0</v>
      </c>
      <c r="AR696" s="128" t="s">
        <v>263</v>
      </c>
      <c r="AT696" s="128" t="s">
        <v>198</v>
      </c>
      <c r="AU696" s="128" t="s">
        <v>80</v>
      </c>
      <c r="AY696" s="128" t="s">
        <v>196</v>
      </c>
      <c r="BE696" s="237">
        <f>IF(N696="základní",J696,0)</f>
        <v>0</v>
      </c>
      <c r="BF696" s="237">
        <f>IF(N696="snížená",J696,0)</f>
        <v>0</v>
      </c>
      <c r="BG696" s="237">
        <f>IF(N696="zákl. přenesená",J696,0)</f>
        <v>0</v>
      </c>
      <c r="BH696" s="237">
        <f>IF(N696="sníž. přenesená",J696,0)</f>
        <v>0</v>
      </c>
      <c r="BI696" s="237">
        <f>IF(N696="nulová",J696,0)</f>
        <v>0</v>
      </c>
      <c r="BJ696" s="128" t="s">
        <v>78</v>
      </c>
      <c r="BK696" s="237">
        <f>ROUND(I696*H696,2)</f>
        <v>0</v>
      </c>
      <c r="BL696" s="128" t="s">
        <v>263</v>
      </c>
      <c r="BM696" s="128" t="s">
        <v>3072</v>
      </c>
    </row>
    <row r="697" spans="2:47" s="140" customFormat="1" ht="148.5">
      <c r="B697" s="141"/>
      <c r="D697" s="238" t="s">
        <v>204</v>
      </c>
      <c r="F697" s="239" t="s">
        <v>1057</v>
      </c>
      <c r="I697" s="22"/>
      <c r="L697" s="141"/>
      <c r="M697" s="240"/>
      <c r="N697" s="142"/>
      <c r="O697" s="142"/>
      <c r="P697" s="142"/>
      <c r="Q697" s="142"/>
      <c r="R697" s="142"/>
      <c r="S697" s="142"/>
      <c r="T697" s="241"/>
      <c r="AT697" s="128" t="s">
        <v>204</v>
      </c>
      <c r="AU697" s="128" t="s">
        <v>80</v>
      </c>
    </row>
    <row r="698" spans="2:63" s="215" customFormat="1" ht="29.85" customHeight="1">
      <c r="B698" s="214"/>
      <c r="D698" s="216" t="s">
        <v>70</v>
      </c>
      <c r="E698" s="225" t="s">
        <v>1745</v>
      </c>
      <c r="F698" s="225" t="s">
        <v>1746</v>
      </c>
      <c r="I698" s="25"/>
      <c r="J698" s="226">
        <f>BK698</f>
        <v>0</v>
      </c>
      <c r="L698" s="214"/>
      <c r="M698" s="219"/>
      <c r="N698" s="220"/>
      <c r="O698" s="220"/>
      <c r="P698" s="221">
        <f>SUM(P699:P704)</f>
        <v>0</v>
      </c>
      <c r="Q698" s="220"/>
      <c r="R698" s="221">
        <f>SUM(R699:R704)</f>
        <v>0.57169076</v>
      </c>
      <c r="S698" s="220"/>
      <c r="T698" s="222">
        <f>SUM(T699:T704)</f>
        <v>0</v>
      </c>
      <c r="AR698" s="216" t="s">
        <v>80</v>
      </c>
      <c r="AT698" s="223" t="s">
        <v>70</v>
      </c>
      <c r="AU698" s="223" t="s">
        <v>78</v>
      </c>
      <c r="AY698" s="216" t="s">
        <v>196</v>
      </c>
      <c r="BK698" s="224">
        <f>SUM(BK699:BK704)</f>
        <v>0</v>
      </c>
    </row>
    <row r="699" spans="2:65" s="140" customFormat="1" ht="25.5" customHeight="1">
      <c r="B699" s="141"/>
      <c r="C699" s="227" t="s">
        <v>1454</v>
      </c>
      <c r="D699" s="227" t="s">
        <v>198</v>
      </c>
      <c r="E699" s="228" t="s">
        <v>1756</v>
      </c>
      <c r="F699" s="229" t="s">
        <v>1757</v>
      </c>
      <c r="G699" s="230" t="s">
        <v>330</v>
      </c>
      <c r="H699" s="231">
        <v>94.49</v>
      </c>
      <c r="I699" s="26"/>
      <c r="J699" s="232">
        <f>ROUND(I699*H699,2)</f>
        <v>0</v>
      </c>
      <c r="K699" s="229" t="s">
        <v>202</v>
      </c>
      <c r="L699" s="141"/>
      <c r="M699" s="233" t="s">
        <v>5</v>
      </c>
      <c r="N699" s="234" t="s">
        <v>42</v>
      </c>
      <c r="O699" s="142"/>
      <c r="P699" s="235">
        <f>O699*H699</f>
        <v>0</v>
      </c>
      <c r="Q699" s="235">
        <v>0.00014</v>
      </c>
      <c r="R699" s="235">
        <f>Q699*H699</f>
        <v>0.013228599999999998</v>
      </c>
      <c r="S699" s="235">
        <v>0</v>
      </c>
      <c r="T699" s="236">
        <f>S699*H699</f>
        <v>0</v>
      </c>
      <c r="AR699" s="128" t="s">
        <v>263</v>
      </c>
      <c r="AT699" s="128" t="s">
        <v>198</v>
      </c>
      <c r="AU699" s="128" t="s">
        <v>80</v>
      </c>
      <c r="AY699" s="128" t="s">
        <v>196</v>
      </c>
      <c r="BE699" s="237">
        <f>IF(N699="základní",J699,0)</f>
        <v>0</v>
      </c>
      <c r="BF699" s="237">
        <f>IF(N699="snížená",J699,0)</f>
        <v>0</v>
      </c>
      <c r="BG699" s="237">
        <f>IF(N699="zákl. přenesená",J699,0)</f>
        <v>0</v>
      </c>
      <c r="BH699" s="237">
        <f>IF(N699="sníž. přenesená",J699,0)</f>
        <v>0</v>
      </c>
      <c r="BI699" s="237">
        <f>IF(N699="nulová",J699,0)</f>
        <v>0</v>
      </c>
      <c r="BJ699" s="128" t="s">
        <v>78</v>
      </c>
      <c r="BK699" s="237">
        <f>ROUND(I699*H699,2)</f>
        <v>0</v>
      </c>
      <c r="BL699" s="128" t="s">
        <v>263</v>
      </c>
      <c r="BM699" s="128" t="s">
        <v>1460</v>
      </c>
    </row>
    <row r="700" spans="2:65" s="140" customFormat="1" ht="16.5" customHeight="1">
      <c r="B700" s="141"/>
      <c r="C700" s="227" t="s">
        <v>946</v>
      </c>
      <c r="D700" s="227" t="s">
        <v>198</v>
      </c>
      <c r="E700" s="228" t="s">
        <v>1759</v>
      </c>
      <c r="F700" s="229" t="s">
        <v>1760</v>
      </c>
      <c r="G700" s="230" t="s">
        <v>330</v>
      </c>
      <c r="H700" s="231">
        <v>94.49</v>
      </c>
      <c r="I700" s="26"/>
      <c r="J700" s="232">
        <f>ROUND(I700*H700,2)</f>
        <v>0</v>
      </c>
      <c r="K700" s="229" t="s">
        <v>202</v>
      </c>
      <c r="L700" s="141"/>
      <c r="M700" s="233" t="s">
        <v>5</v>
      </c>
      <c r="N700" s="234" t="s">
        <v>42</v>
      </c>
      <c r="O700" s="142"/>
      <c r="P700" s="235">
        <f>O700*H700</f>
        <v>0</v>
      </c>
      <c r="Q700" s="235">
        <v>0.00014</v>
      </c>
      <c r="R700" s="235">
        <f>Q700*H700</f>
        <v>0.013228599999999998</v>
      </c>
      <c r="S700" s="235">
        <v>0</v>
      </c>
      <c r="T700" s="236">
        <f>S700*H700</f>
        <v>0</v>
      </c>
      <c r="AR700" s="128" t="s">
        <v>263</v>
      </c>
      <c r="AT700" s="128" t="s">
        <v>198</v>
      </c>
      <c r="AU700" s="128" t="s">
        <v>80</v>
      </c>
      <c r="AY700" s="128" t="s">
        <v>196</v>
      </c>
      <c r="BE700" s="237">
        <f>IF(N700="základní",J700,0)</f>
        <v>0</v>
      </c>
      <c r="BF700" s="237">
        <f>IF(N700="snížená",J700,0)</f>
        <v>0</v>
      </c>
      <c r="BG700" s="237">
        <f>IF(N700="zákl. přenesená",J700,0)</f>
        <v>0</v>
      </c>
      <c r="BH700" s="237">
        <f>IF(N700="sníž. přenesená",J700,0)</f>
        <v>0</v>
      </c>
      <c r="BI700" s="237">
        <f>IF(N700="nulová",J700,0)</f>
        <v>0</v>
      </c>
      <c r="BJ700" s="128" t="s">
        <v>78</v>
      </c>
      <c r="BK700" s="237">
        <f>ROUND(I700*H700,2)</f>
        <v>0</v>
      </c>
      <c r="BL700" s="128" t="s">
        <v>263</v>
      </c>
      <c r="BM700" s="128" t="s">
        <v>3073</v>
      </c>
    </row>
    <row r="701" spans="2:65" s="140" customFormat="1" ht="25.5" customHeight="1">
      <c r="B701" s="141"/>
      <c r="C701" s="227" t="s">
        <v>1461</v>
      </c>
      <c r="D701" s="227" t="s">
        <v>198</v>
      </c>
      <c r="E701" s="228" t="s">
        <v>1763</v>
      </c>
      <c r="F701" s="229" t="s">
        <v>1764</v>
      </c>
      <c r="G701" s="230" t="s">
        <v>330</v>
      </c>
      <c r="H701" s="231">
        <v>94.49</v>
      </c>
      <c r="I701" s="26"/>
      <c r="J701" s="232">
        <f>ROUND(I701*H701,2)</f>
        <v>0</v>
      </c>
      <c r="K701" s="229" t="s">
        <v>202</v>
      </c>
      <c r="L701" s="141"/>
      <c r="M701" s="233" t="s">
        <v>5</v>
      </c>
      <c r="N701" s="234" t="s">
        <v>42</v>
      </c>
      <c r="O701" s="142"/>
      <c r="P701" s="235">
        <f>O701*H701</f>
        <v>0</v>
      </c>
      <c r="Q701" s="235">
        <v>0.00014</v>
      </c>
      <c r="R701" s="235">
        <f>Q701*H701</f>
        <v>0.013228599999999998</v>
      </c>
      <c r="S701" s="235">
        <v>0</v>
      </c>
      <c r="T701" s="236">
        <f>S701*H701</f>
        <v>0</v>
      </c>
      <c r="AR701" s="128" t="s">
        <v>263</v>
      </c>
      <c r="AT701" s="128" t="s">
        <v>198</v>
      </c>
      <c r="AU701" s="128" t="s">
        <v>80</v>
      </c>
      <c r="AY701" s="128" t="s">
        <v>196</v>
      </c>
      <c r="BE701" s="237">
        <f>IF(N701="základní",J701,0)</f>
        <v>0</v>
      </c>
      <c r="BF701" s="237">
        <f>IF(N701="snížená",J701,0)</f>
        <v>0</v>
      </c>
      <c r="BG701" s="237">
        <f>IF(N701="zákl. přenesená",J701,0)</f>
        <v>0</v>
      </c>
      <c r="BH701" s="237">
        <f>IF(N701="sníž. přenesená",J701,0)</f>
        <v>0</v>
      </c>
      <c r="BI701" s="237">
        <f>IF(N701="nulová",J701,0)</f>
        <v>0</v>
      </c>
      <c r="BJ701" s="128" t="s">
        <v>78</v>
      </c>
      <c r="BK701" s="237">
        <f>ROUND(I701*H701,2)</f>
        <v>0</v>
      </c>
      <c r="BL701" s="128" t="s">
        <v>263</v>
      </c>
      <c r="BM701" s="128" t="s">
        <v>3074</v>
      </c>
    </row>
    <row r="702" spans="2:65" s="140" customFormat="1" ht="25.5" customHeight="1">
      <c r="B702" s="141"/>
      <c r="C702" s="227" t="s">
        <v>949</v>
      </c>
      <c r="D702" s="227" t="s">
        <v>198</v>
      </c>
      <c r="E702" s="228" t="s">
        <v>1748</v>
      </c>
      <c r="F702" s="229" t="s">
        <v>1749</v>
      </c>
      <c r="G702" s="230" t="s">
        <v>330</v>
      </c>
      <c r="H702" s="231">
        <v>5.168</v>
      </c>
      <c r="I702" s="26"/>
      <c r="J702" s="232">
        <f>ROUND(I702*H702,2)</f>
        <v>0</v>
      </c>
      <c r="K702" s="229" t="s">
        <v>202</v>
      </c>
      <c r="L702" s="141"/>
      <c r="M702" s="233" t="s">
        <v>5</v>
      </c>
      <c r="N702" s="234" t="s">
        <v>42</v>
      </c>
      <c r="O702" s="142"/>
      <c r="P702" s="235">
        <f>O702*H702</f>
        <v>0</v>
      </c>
      <c r="Q702" s="235">
        <v>0.00029</v>
      </c>
      <c r="R702" s="235">
        <f>Q702*H702</f>
        <v>0.00149872</v>
      </c>
      <c r="S702" s="235">
        <v>0</v>
      </c>
      <c r="T702" s="236">
        <f>S702*H702</f>
        <v>0</v>
      </c>
      <c r="AR702" s="128" t="s">
        <v>263</v>
      </c>
      <c r="AT702" s="128" t="s">
        <v>198</v>
      </c>
      <c r="AU702" s="128" t="s">
        <v>80</v>
      </c>
      <c r="AY702" s="128" t="s">
        <v>196</v>
      </c>
      <c r="BE702" s="237">
        <f>IF(N702="základní",J702,0)</f>
        <v>0</v>
      </c>
      <c r="BF702" s="237">
        <f>IF(N702="snížená",J702,0)</f>
        <v>0</v>
      </c>
      <c r="BG702" s="237">
        <f>IF(N702="zákl. přenesená",J702,0)</f>
        <v>0</v>
      </c>
      <c r="BH702" s="237">
        <f>IF(N702="sníž. přenesená",J702,0)</f>
        <v>0</v>
      </c>
      <c r="BI702" s="237">
        <f>IF(N702="nulová",J702,0)</f>
        <v>0</v>
      </c>
      <c r="BJ702" s="128" t="s">
        <v>78</v>
      </c>
      <c r="BK702" s="237">
        <f>ROUND(I702*H702,2)</f>
        <v>0</v>
      </c>
      <c r="BL702" s="128" t="s">
        <v>263</v>
      </c>
      <c r="BM702" s="128" t="s">
        <v>1464</v>
      </c>
    </row>
    <row r="703" spans="2:65" s="140" customFormat="1" ht="25.5" customHeight="1">
      <c r="B703" s="141"/>
      <c r="C703" s="227" t="s">
        <v>1468</v>
      </c>
      <c r="D703" s="227" t="s">
        <v>198</v>
      </c>
      <c r="E703" s="228" t="s">
        <v>1751</v>
      </c>
      <c r="F703" s="229" t="s">
        <v>1752</v>
      </c>
      <c r="G703" s="230" t="s">
        <v>330</v>
      </c>
      <c r="H703" s="231">
        <v>2411.392</v>
      </c>
      <c r="I703" s="26"/>
      <c r="J703" s="232">
        <f>ROUND(I703*H703,2)</f>
        <v>0</v>
      </c>
      <c r="K703" s="229" t="s">
        <v>202</v>
      </c>
      <c r="L703" s="141"/>
      <c r="M703" s="233" t="s">
        <v>5</v>
      </c>
      <c r="N703" s="234" t="s">
        <v>42</v>
      </c>
      <c r="O703" s="142"/>
      <c r="P703" s="235">
        <f>O703*H703</f>
        <v>0</v>
      </c>
      <c r="Q703" s="235">
        <v>0.00022</v>
      </c>
      <c r="R703" s="235">
        <f>Q703*H703</f>
        <v>0.53050624</v>
      </c>
      <c r="S703" s="235">
        <v>0</v>
      </c>
      <c r="T703" s="236">
        <f>S703*H703</f>
        <v>0</v>
      </c>
      <c r="AR703" s="128" t="s">
        <v>263</v>
      </c>
      <c r="AT703" s="128" t="s">
        <v>198</v>
      </c>
      <c r="AU703" s="128" t="s">
        <v>80</v>
      </c>
      <c r="AY703" s="128" t="s">
        <v>196</v>
      </c>
      <c r="BE703" s="237">
        <f>IF(N703="základní",J703,0)</f>
        <v>0</v>
      </c>
      <c r="BF703" s="237">
        <f>IF(N703="snížená",J703,0)</f>
        <v>0</v>
      </c>
      <c r="BG703" s="237">
        <f>IF(N703="zákl. přenesená",J703,0)</f>
        <v>0</v>
      </c>
      <c r="BH703" s="237">
        <f>IF(N703="sníž. přenesená",J703,0)</f>
        <v>0</v>
      </c>
      <c r="BI703" s="237">
        <f>IF(N703="nulová",J703,0)</f>
        <v>0</v>
      </c>
      <c r="BJ703" s="128" t="s">
        <v>78</v>
      </c>
      <c r="BK703" s="237">
        <f>ROUND(I703*H703,2)</f>
        <v>0</v>
      </c>
      <c r="BL703" s="128" t="s">
        <v>263</v>
      </c>
      <c r="BM703" s="128" t="s">
        <v>1467</v>
      </c>
    </row>
    <row r="704" spans="2:47" s="140" customFormat="1" ht="108">
      <c r="B704" s="141"/>
      <c r="D704" s="238" t="s">
        <v>204</v>
      </c>
      <c r="F704" s="239" t="s">
        <v>1754</v>
      </c>
      <c r="I704" s="22"/>
      <c r="L704" s="141"/>
      <c r="M704" s="240"/>
      <c r="N704" s="142"/>
      <c r="O704" s="142"/>
      <c r="P704" s="142"/>
      <c r="Q704" s="142"/>
      <c r="R704" s="142"/>
      <c r="S704" s="142"/>
      <c r="T704" s="241"/>
      <c r="AT704" s="128" t="s">
        <v>204</v>
      </c>
      <c r="AU704" s="128" t="s">
        <v>80</v>
      </c>
    </row>
    <row r="705" spans="2:63" s="215" customFormat="1" ht="29.85" customHeight="1">
      <c r="B705" s="214"/>
      <c r="D705" s="216" t="s">
        <v>70</v>
      </c>
      <c r="E705" s="225" t="s">
        <v>1766</v>
      </c>
      <c r="F705" s="225" t="s">
        <v>1767</v>
      </c>
      <c r="I705" s="25"/>
      <c r="J705" s="226">
        <f>BK705</f>
        <v>0</v>
      </c>
      <c r="L705" s="214"/>
      <c r="M705" s="219"/>
      <c r="N705" s="220"/>
      <c r="O705" s="220"/>
      <c r="P705" s="221">
        <f>SUM(P706:P721)</f>
        <v>0</v>
      </c>
      <c r="Q705" s="220"/>
      <c r="R705" s="221">
        <f>SUM(R706:R721)</f>
        <v>0.71622387</v>
      </c>
      <c r="S705" s="220"/>
      <c r="T705" s="222">
        <f>SUM(T706:T721)</f>
        <v>0</v>
      </c>
      <c r="AR705" s="216" t="s">
        <v>80</v>
      </c>
      <c r="AT705" s="223" t="s">
        <v>70</v>
      </c>
      <c r="AU705" s="223" t="s">
        <v>78</v>
      </c>
      <c r="AY705" s="216" t="s">
        <v>196</v>
      </c>
      <c r="BK705" s="224">
        <f>SUM(BK706:BK721)</f>
        <v>0</v>
      </c>
    </row>
    <row r="706" spans="2:65" s="140" customFormat="1" ht="25.5" customHeight="1">
      <c r="B706" s="141"/>
      <c r="C706" s="227" t="s">
        <v>953</v>
      </c>
      <c r="D706" s="227" t="s">
        <v>198</v>
      </c>
      <c r="E706" s="228" t="s">
        <v>1768</v>
      </c>
      <c r="F706" s="229" t="s">
        <v>1769</v>
      </c>
      <c r="G706" s="230" t="s">
        <v>330</v>
      </c>
      <c r="H706" s="231">
        <v>1388.801</v>
      </c>
      <c r="I706" s="26"/>
      <c r="J706" s="232">
        <f>ROUND(I706*H706,2)</f>
        <v>0</v>
      </c>
      <c r="K706" s="229" t="s">
        <v>202</v>
      </c>
      <c r="L706" s="141"/>
      <c r="M706" s="233" t="s">
        <v>5</v>
      </c>
      <c r="N706" s="234" t="s">
        <v>42</v>
      </c>
      <c r="O706" s="142"/>
      <c r="P706" s="235">
        <f>O706*H706</f>
        <v>0</v>
      </c>
      <c r="Q706" s="235">
        <v>0.0002</v>
      </c>
      <c r="R706" s="235">
        <f>Q706*H706</f>
        <v>0.2777602</v>
      </c>
      <c r="S706" s="235">
        <v>0</v>
      </c>
      <c r="T706" s="236">
        <f>S706*H706</f>
        <v>0</v>
      </c>
      <c r="AR706" s="128" t="s">
        <v>263</v>
      </c>
      <c r="AT706" s="128" t="s">
        <v>198</v>
      </c>
      <c r="AU706" s="128" t="s">
        <v>80</v>
      </c>
      <c r="AY706" s="128" t="s">
        <v>196</v>
      </c>
      <c r="BE706" s="237">
        <f>IF(N706="základní",J706,0)</f>
        <v>0</v>
      </c>
      <c r="BF706" s="237">
        <f>IF(N706="snížená",J706,0)</f>
        <v>0</v>
      </c>
      <c r="BG706" s="237">
        <f>IF(N706="zákl. přenesená",J706,0)</f>
        <v>0</v>
      </c>
      <c r="BH706" s="237">
        <f>IF(N706="sníž. přenesená",J706,0)</f>
        <v>0</v>
      </c>
      <c r="BI706" s="237">
        <f>IF(N706="nulová",J706,0)</f>
        <v>0</v>
      </c>
      <c r="BJ706" s="128" t="s">
        <v>78</v>
      </c>
      <c r="BK706" s="237">
        <f>ROUND(I706*H706,2)</f>
        <v>0</v>
      </c>
      <c r="BL706" s="128" t="s">
        <v>263</v>
      </c>
      <c r="BM706" s="128" t="s">
        <v>1471</v>
      </c>
    </row>
    <row r="707" spans="2:51" s="243" customFormat="1" ht="13.5">
      <c r="B707" s="242"/>
      <c r="D707" s="238" t="s">
        <v>206</v>
      </c>
      <c r="E707" s="244" t="s">
        <v>5</v>
      </c>
      <c r="F707" s="245" t="s">
        <v>3075</v>
      </c>
      <c r="H707" s="244" t="s">
        <v>5</v>
      </c>
      <c r="I707" s="27"/>
      <c r="L707" s="242"/>
      <c r="M707" s="246"/>
      <c r="N707" s="247"/>
      <c r="O707" s="247"/>
      <c r="P707" s="247"/>
      <c r="Q707" s="247"/>
      <c r="R707" s="247"/>
      <c r="S707" s="247"/>
      <c r="T707" s="248"/>
      <c r="AT707" s="244" t="s">
        <v>206</v>
      </c>
      <c r="AU707" s="244" t="s">
        <v>80</v>
      </c>
      <c r="AV707" s="243" t="s">
        <v>78</v>
      </c>
      <c r="AW707" s="243" t="s">
        <v>34</v>
      </c>
      <c r="AX707" s="243" t="s">
        <v>71</v>
      </c>
      <c r="AY707" s="244" t="s">
        <v>196</v>
      </c>
    </row>
    <row r="708" spans="2:51" s="250" customFormat="1" ht="13.5">
      <c r="B708" s="249"/>
      <c r="D708" s="238" t="s">
        <v>206</v>
      </c>
      <c r="E708" s="251" t="s">
        <v>5</v>
      </c>
      <c r="F708" s="252" t="s">
        <v>3076</v>
      </c>
      <c r="H708" s="253">
        <v>1388.801</v>
      </c>
      <c r="I708" s="28"/>
      <c r="L708" s="249"/>
      <c r="M708" s="254"/>
      <c r="N708" s="255"/>
      <c r="O708" s="255"/>
      <c r="P708" s="255"/>
      <c r="Q708" s="255"/>
      <c r="R708" s="255"/>
      <c r="S708" s="255"/>
      <c r="T708" s="256"/>
      <c r="AT708" s="251" t="s">
        <v>206</v>
      </c>
      <c r="AU708" s="251" t="s">
        <v>80</v>
      </c>
      <c r="AV708" s="250" t="s">
        <v>80</v>
      </c>
      <c r="AW708" s="250" t="s">
        <v>34</v>
      </c>
      <c r="AX708" s="250" t="s">
        <v>71</v>
      </c>
      <c r="AY708" s="251" t="s">
        <v>196</v>
      </c>
    </row>
    <row r="709" spans="2:51" s="258" customFormat="1" ht="13.5">
      <c r="B709" s="257"/>
      <c r="D709" s="238" t="s">
        <v>206</v>
      </c>
      <c r="E709" s="259" t="s">
        <v>5</v>
      </c>
      <c r="F709" s="260" t="s">
        <v>209</v>
      </c>
      <c r="H709" s="261">
        <v>1388.801</v>
      </c>
      <c r="I709" s="29"/>
      <c r="L709" s="257"/>
      <c r="M709" s="262"/>
      <c r="N709" s="263"/>
      <c r="O709" s="263"/>
      <c r="P709" s="263"/>
      <c r="Q709" s="263"/>
      <c r="R709" s="263"/>
      <c r="S709" s="263"/>
      <c r="T709" s="264"/>
      <c r="AT709" s="259" t="s">
        <v>206</v>
      </c>
      <c r="AU709" s="259" t="s">
        <v>80</v>
      </c>
      <c r="AV709" s="258" t="s">
        <v>203</v>
      </c>
      <c r="AW709" s="258" t="s">
        <v>34</v>
      </c>
      <c r="AX709" s="258" t="s">
        <v>78</v>
      </c>
      <c r="AY709" s="259" t="s">
        <v>196</v>
      </c>
    </row>
    <row r="710" spans="2:65" s="140" customFormat="1" ht="25.5" customHeight="1">
      <c r="B710" s="141"/>
      <c r="C710" s="227" t="s">
        <v>1475</v>
      </c>
      <c r="D710" s="227" t="s">
        <v>198</v>
      </c>
      <c r="E710" s="228" t="s">
        <v>1774</v>
      </c>
      <c r="F710" s="229" t="s">
        <v>1775</v>
      </c>
      <c r="G710" s="230" t="s">
        <v>330</v>
      </c>
      <c r="H710" s="231">
        <v>1388.801</v>
      </c>
      <c r="I710" s="26"/>
      <c r="J710" s="232">
        <f>ROUND(I710*H710,2)</f>
        <v>0</v>
      </c>
      <c r="K710" s="229" t="s">
        <v>202</v>
      </c>
      <c r="L710" s="141"/>
      <c r="M710" s="233" t="s">
        <v>5</v>
      </c>
      <c r="N710" s="234" t="s">
        <v>42</v>
      </c>
      <c r="O710" s="142"/>
      <c r="P710" s="235">
        <f>O710*H710</f>
        <v>0</v>
      </c>
      <c r="Q710" s="235">
        <v>0.00026</v>
      </c>
      <c r="R710" s="235">
        <f>Q710*H710</f>
        <v>0.36108825999999994</v>
      </c>
      <c r="S710" s="235">
        <v>0</v>
      </c>
      <c r="T710" s="236">
        <f>S710*H710</f>
        <v>0</v>
      </c>
      <c r="AR710" s="128" t="s">
        <v>263</v>
      </c>
      <c r="AT710" s="128" t="s">
        <v>198</v>
      </c>
      <c r="AU710" s="128" t="s">
        <v>80</v>
      </c>
      <c r="AY710" s="128" t="s">
        <v>196</v>
      </c>
      <c r="BE710" s="237">
        <f>IF(N710="základní",J710,0)</f>
        <v>0</v>
      </c>
      <c r="BF710" s="237">
        <f>IF(N710="snížená",J710,0)</f>
        <v>0</v>
      </c>
      <c r="BG710" s="237">
        <f>IF(N710="zákl. přenesená",J710,0)</f>
        <v>0</v>
      </c>
      <c r="BH710" s="237">
        <f>IF(N710="sníž. přenesená",J710,0)</f>
        <v>0</v>
      </c>
      <c r="BI710" s="237">
        <f>IF(N710="nulová",J710,0)</f>
        <v>0</v>
      </c>
      <c r="BJ710" s="128" t="s">
        <v>78</v>
      </c>
      <c r="BK710" s="237">
        <f>ROUND(I710*H710,2)</f>
        <v>0</v>
      </c>
      <c r="BL710" s="128" t="s">
        <v>263</v>
      </c>
      <c r="BM710" s="128" t="s">
        <v>1474</v>
      </c>
    </row>
    <row r="711" spans="2:51" s="243" customFormat="1" ht="13.5">
      <c r="B711" s="242"/>
      <c r="D711" s="238" t="s">
        <v>206</v>
      </c>
      <c r="E711" s="244" t="s">
        <v>5</v>
      </c>
      <c r="F711" s="245" t="s">
        <v>3075</v>
      </c>
      <c r="H711" s="244" t="s">
        <v>5</v>
      </c>
      <c r="I711" s="27"/>
      <c r="L711" s="242"/>
      <c r="M711" s="246"/>
      <c r="N711" s="247"/>
      <c r="O711" s="247"/>
      <c r="P711" s="247"/>
      <c r="Q711" s="247"/>
      <c r="R711" s="247"/>
      <c r="S711" s="247"/>
      <c r="T711" s="248"/>
      <c r="AT711" s="244" t="s">
        <v>206</v>
      </c>
      <c r="AU711" s="244" t="s">
        <v>80</v>
      </c>
      <c r="AV711" s="243" t="s">
        <v>78</v>
      </c>
      <c r="AW711" s="243" t="s">
        <v>34</v>
      </c>
      <c r="AX711" s="243" t="s">
        <v>71</v>
      </c>
      <c r="AY711" s="244" t="s">
        <v>196</v>
      </c>
    </row>
    <row r="712" spans="2:51" s="250" customFormat="1" ht="13.5">
      <c r="B712" s="249"/>
      <c r="D712" s="238" t="s">
        <v>206</v>
      </c>
      <c r="E712" s="251" t="s">
        <v>5</v>
      </c>
      <c r="F712" s="252" t="s">
        <v>3076</v>
      </c>
      <c r="H712" s="253">
        <v>1388.801</v>
      </c>
      <c r="I712" s="28"/>
      <c r="L712" s="249"/>
      <c r="M712" s="254"/>
      <c r="N712" s="255"/>
      <c r="O712" s="255"/>
      <c r="P712" s="255"/>
      <c r="Q712" s="255"/>
      <c r="R712" s="255"/>
      <c r="S712" s="255"/>
      <c r="T712" s="256"/>
      <c r="AT712" s="251" t="s">
        <v>206</v>
      </c>
      <c r="AU712" s="251" t="s">
        <v>80</v>
      </c>
      <c r="AV712" s="250" t="s">
        <v>80</v>
      </c>
      <c r="AW712" s="250" t="s">
        <v>34</v>
      </c>
      <c r="AX712" s="250" t="s">
        <v>71</v>
      </c>
      <c r="AY712" s="251" t="s">
        <v>196</v>
      </c>
    </row>
    <row r="713" spans="2:51" s="258" customFormat="1" ht="13.5">
      <c r="B713" s="257"/>
      <c r="D713" s="238" t="s">
        <v>206</v>
      </c>
      <c r="E713" s="259" t="s">
        <v>5</v>
      </c>
      <c r="F713" s="260" t="s">
        <v>209</v>
      </c>
      <c r="H713" s="261">
        <v>1388.801</v>
      </c>
      <c r="I713" s="29"/>
      <c r="L713" s="257"/>
      <c r="M713" s="262"/>
      <c r="N713" s="263"/>
      <c r="O713" s="263"/>
      <c r="P713" s="263"/>
      <c r="Q713" s="263"/>
      <c r="R713" s="263"/>
      <c r="S713" s="263"/>
      <c r="T713" s="264"/>
      <c r="AT713" s="259" t="s">
        <v>206</v>
      </c>
      <c r="AU713" s="259" t="s">
        <v>80</v>
      </c>
      <c r="AV713" s="258" t="s">
        <v>203</v>
      </c>
      <c r="AW713" s="258" t="s">
        <v>34</v>
      </c>
      <c r="AX713" s="258" t="s">
        <v>78</v>
      </c>
      <c r="AY713" s="259" t="s">
        <v>196</v>
      </c>
    </row>
    <row r="714" spans="2:65" s="140" customFormat="1" ht="25.5" customHeight="1">
      <c r="B714" s="141"/>
      <c r="C714" s="227" t="s">
        <v>958</v>
      </c>
      <c r="D714" s="227" t="s">
        <v>198</v>
      </c>
      <c r="E714" s="228" t="s">
        <v>3077</v>
      </c>
      <c r="F714" s="229" t="s">
        <v>3078</v>
      </c>
      <c r="G714" s="230" t="s">
        <v>330</v>
      </c>
      <c r="H714" s="231">
        <v>157.909</v>
      </c>
      <c r="I714" s="26"/>
      <c r="J714" s="232">
        <f>ROUND(I714*H714,2)</f>
        <v>0</v>
      </c>
      <c r="K714" s="229" t="s">
        <v>202</v>
      </c>
      <c r="L714" s="141"/>
      <c r="M714" s="233" t="s">
        <v>5</v>
      </c>
      <c r="N714" s="234" t="s">
        <v>42</v>
      </c>
      <c r="O714" s="142"/>
      <c r="P714" s="235">
        <f>O714*H714</f>
        <v>0</v>
      </c>
      <c r="Q714" s="235">
        <v>0.0002</v>
      </c>
      <c r="R714" s="235">
        <f>Q714*H714</f>
        <v>0.0315818</v>
      </c>
      <c r="S714" s="235">
        <v>0</v>
      </c>
      <c r="T714" s="236">
        <f>S714*H714</f>
        <v>0</v>
      </c>
      <c r="AR714" s="128" t="s">
        <v>263</v>
      </c>
      <c r="AT714" s="128" t="s">
        <v>198</v>
      </c>
      <c r="AU714" s="128" t="s">
        <v>80</v>
      </c>
      <c r="AY714" s="128" t="s">
        <v>196</v>
      </c>
      <c r="BE714" s="237">
        <f>IF(N714="základní",J714,0)</f>
        <v>0</v>
      </c>
      <c r="BF714" s="237">
        <f>IF(N714="snížená",J714,0)</f>
        <v>0</v>
      </c>
      <c r="BG714" s="237">
        <f>IF(N714="zákl. přenesená",J714,0)</f>
        <v>0</v>
      </c>
      <c r="BH714" s="237">
        <f>IF(N714="sníž. přenesená",J714,0)</f>
        <v>0</v>
      </c>
      <c r="BI714" s="237">
        <f>IF(N714="nulová",J714,0)</f>
        <v>0</v>
      </c>
      <c r="BJ714" s="128" t="s">
        <v>78</v>
      </c>
      <c r="BK714" s="237">
        <f>ROUND(I714*H714,2)</f>
        <v>0</v>
      </c>
      <c r="BL714" s="128" t="s">
        <v>263</v>
      </c>
      <c r="BM714" s="128" t="s">
        <v>1478</v>
      </c>
    </row>
    <row r="715" spans="2:51" s="243" customFormat="1" ht="13.5">
      <c r="B715" s="242"/>
      <c r="D715" s="238" t="s">
        <v>206</v>
      </c>
      <c r="E715" s="244" t="s">
        <v>5</v>
      </c>
      <c r="F715" s="245" t="s">
        <v>1778</v>
      </c>
      <c r="H715" s="244" t="s">
        <v>5</v>
      </c>
      <c r="I715" s="27"/>
      <c r="L715" s="242"/>
      <c r="M715" s="246"/>
      <c r="N715" s="247"/>
      <c r="O715" s="247"/>
      <c r="P715" s="247"/>
      <c r="Q715" s="247"/>
      <c r="R715" s="247"/>
      <c r="S715" s="247"/>
      <c r="T715" s="248"/>
      <c r="AT715" s="244" t="s">
        <v>206</v>
      </c>
      <c r="AU715" s="244" t="s">
        <v>80</v>
      </c>
      <c r="AV715" s="243" t="s">
        <v>78</v>
      </c>
      <c r="AW715" s="243" t="s">
        <v>34</v>
      </c>
      <c r="AX715" s="243" t="s">
        <v>71</v>
      </c>
      <c r="AY715" s="244" t="s">
        <v>196</v>
      </c>
    </row>
    <row r="716" spans="2:51" s="250" customFormat="1" ht="13.5">
      <c r="B716" s="249"/>
      <c r="D716" s="238" t="s">
        <v>206</v>
      </c>
      <c r="E716" s="251" t="s">
        <v>5</v>
      </c>
      <c r="F716" s="252" t="s">
        <v>3079</v>
      </c>
      <c r="H716" s="253">
        <v>157.909</v>
      </c>
      <c r="I716" s="28"/>
      <c r="L716" s="249"/>
      <c r="M716" s="254"/>
      <c r="N716" s="255"/>
      <c r="O716" s="255"/>
      <c r="P716" s="255"/>
      <c r="Q716" s="255"/>
      <c r="R716" s="255"/>
      <c r="S716" s="255"/>
      <c r="T716" s="256"/>
      <c r="AT716" s="251" t="s">
        <v>206</v>
      </c>
      <c r="AU716" s="251" t="s">
        <v>80</v>
      </c>
      <c r="AV716" s="250" t="s">
        <v>80</v>
      </c>
      <c r="AW716" s="250" t="s">
        <v>34</v>
      </c>
      <c r="AX716" s="250" t="s">
        <v>71</v>
      </c>
      <c r="AY716" s="251" t="s">
        <v>196</v>
      </c>
    </row>
    <row r="717" spans="2:51" s="258" customFormat="1" ht="13.5">
      <c r="B717" s="257"/>
      <c r="D717" s="238" t="s">
        <v>206</v>
      </c>
      <c r="E717" s="259" t="s">
        <v>5</v>
      </c>
      <c r="F717" s="260" t="s">
        <v>209</v>
      </c>
      <c r="H717" s="261">
        <v>157.909</v>
      </c>
      <c r="I717" s="29"/>
      <c r="L717" s="257"/>
      <c r="M717" s="262"/>
      <c r="N717" s="263"/>
      <c r="O717" s="263"/>
      <c r="P717" s="263"/>
      <c r="Q717" s="263"/>
      <c r="R717" s="263"/>
      <c r="S717" s="263"/>
      <c r="T717" s="264"/>
      <c r="AT717" s="259" t="s">
        <v>206</v>
      </c>
      <c r="AU717" s="259" t="s">
        <v>80</v>
      </c>
      <c r="AV717" s="258" t="s">
        <v>203</v>
      </c>
      <c r="AW717" s="258" t="s">
        <v>34</v>
      </c>
      <c r="AX717" s="258" t="s">
        <v>78</v>
      </c>
      <c r="AY717" s="259" t="s">
        <v>196</v>
      </c>
    </row>
    <row r="718" spans="2:65" s="140" customFormat="1" ht="25.5" customHeight="1">
      <c r="B718" s="141"/>
      <c r="C718" s="227" t="s">
        <v>1484</v>
      </c>
      <c r="D718" s="227" t="s">
        <v>198</v>
      </c>
      <c r="E718" s="228" t="s">
        <v>1781</v>
      </c>
      <c r="F718" s="229" t="s">
        <v>1782</v>
      </c>
      <c r="G718" s="230" t="s">
        <v>330</v>
      </c>
      <c r="H718" s="231">
        <v>157.909</v>
      </c>
      <c r="I718" s="26"/>
      <c r="J718" s="232">
        <f>ROUND(I718*H718,2)</f>
        <v>0</v>
      </c>
      <c r="K718" s="229" t="s">
        <v>202</v>
      </c>
      <c r="L718" s="141"/>
      <c r="M718" s="233" t="s">
        <v>5</v>
      </c>
      <c r="N718" s="234" t="s">
        <v>42</v>
      </c>
      <c r="O718" s="142"/>
      <c r="P718" s="235">
        <f>O718*H718</f>
        <v>0</v>
      </c>
      <c r="Q718" s="235">
        <v>0.00029</v>
      </c>
      <c r="R718" s="235">
        <f>Q718*H718</f>
        <v>0.04579361</v>
      </c>
      <c r="S718" s="235">
        <v>0</v>
      </c>
      <c r="T718" s="236">
        <f>S718*H718</f>
        <v>0</v>
      </c>
      <c r="AR718" s="128" t="s">
        <v>263</v>
      </c>
      <c r="AT718" s="128" t="s">
        <v>198</v>
      </c>
      <c r="AU718" s="128" t="s">
        <v>80</v>
      </c>
      <c r="AY718" s="128" t="s">
        <v>196</v>
      </c>
      <c r="BE718" s="237">
        <f>IF(N718="základní",J718,0)</f>
        <v>0</v>
      </c>
      <c r="BF718" s="237">
        <f>IF(N718="snížená",J718,0)</f>
        <v>0</v>
      </c>
      <c r="BG718" s="237">
        <f>IF(N718="zákl. přenesená",J718,0)</f>
        <v>0</v>
      </c>
      <c r="BH718" s="237">
        <f>IF(N718="sníž. přenesená",J718,0)</f>
        <v>0</v>
      </c>
      <c r="BI718" s="237">
        <f>IF(N718="nulová",J718,0)</f>
        <v>0</v>
      </c>
      <c r="BJ718" s="128" t="s">
        <v>78</v>
      </c>
      <c r="BK718" s="237">
        <f>ROUND(I718*H718,2)</f>
        <v>0</v>
      </c>
      <c r="BL718" s="128" t="s">
        <v>263</v>
      </c>
      <c r="BM718" s="128" t="s">
        <v>1482</v>
      </c>
    </row>
    <row r="719" spans="2:51" s="243" customFormat="1" ht="13.5">
      <c r="B719" s="242"/>
      <c r="D719" s="238" t="s">
        <v>206</v>
      </c>
      <c r="E719" s="244" t="s">
        <v>5</v>
      </c>
      <c r="F719" s="245" t="s">
        <v>1778</v>
      </c>
      <c r="H719" s="244" t="s">
        <v>5</v>
      </c>
      <c r="I719" s="27"/>
      <c r="L719" s="242"/>
      <c r="M719" s="246"/>
      <c r="N719" s="247"/>
      <c r="O719" s="247"/>
      <c r="P719" s="247"/>
      <c r="Q719" s="247"/>
      <c r="R719" s="247"/>
      <c r="S719" s="247"/>
      <c r="T719" s="248"/>
      <c r="AT719" s="244" t="s">
        <v>206</v>
      </c>
      <c r="AU719" s="244" t="s">
        <v>80</v>
      </c>
      <c r="AV719" s="243" t="s">
        <v>78</v>
      </c>
      <c r="AW719" s="243" t="s">
        <v>34</v>
      </c>
      <c r="AX719" s="243" t="s">
        <v>71</v>
      </c>
      <c r="AY719" s="244" t="s">
        <v>196</v>
      </c>
    </row>
    <row r="720" spans="2:51" s="250" customFormat="1" ht="13.5">
      <c r="B720" s="249"/>
      <c r="D720" s="238" t="s">
        <v>206</v>
      </c>
      <c r="E720" s="251" t="s">
        <v>5</v>
      </c>
      <c r="F720" s="252" t="s">
        <v>3079</v>
      </c>
      <c r="H720" s="253">
        <v>157.909</v>
      </c>
      <c r="I720" s="28"/>
      <c r="L720" s="249"/>
      <c r="M720" s="254"/>
      <c r="N720" s="255"/>
      <c r="O720" s="255"/>
      <c r="P720" s="255"/>
      <c r="Q720" s="255"/>
      <c r="R720" s="255"/>
      <c r="S720" s="255"/>
      <c r="T720" s="256"/>
      <c r="AT720" s="251" t="s">
        <v>206</v>
      </c>
      <c r="AU720" s="251" t="s">
        <v>80</v>
      </c>
      <c r="AV720" s="250" t="s">
        <v>80</v>
      </c>
      <c r="AW720" s="250" t="s">
        <v>34</v>
      </c>
      <c r="AX720" s="250" t="s">
        <v>71</v>
      </c>
      <c r="AY720" s="251" t="s">
        <v>196</v>
      </c>
    </row>
    <row r="721" spans="2:51" s="258" customFormat="1" ht="13.5">
      <c r="B721" s="257"/>
      <c r="D721" s="238" t="s">
        <v>206</v>
      </c>
      <c r="E721" s="259" t="s">
        <v>5</v>
      </c>
      <c r="F721" s="260" t="s">
        <v>209</v>
      </c>
      <c r="H721" s="261">
        <v>157.909</v>
      </c>
      <c r="I721" s="29"/>
      <c r="L721" s="257"/>
      <c r="M721" s="262"/>
      <c r="N721" s="263"/>
      <c r="O721" s="263"/>
      <c r="P721" s="263"/>
      <c r="Q721" s="263"/>
      <c r="R721" s="263"/>
      <c r="S721" s="263"/>
      <c r="T721" s="264"/>
      <c r="AT721" s="259" t="s">
        <v>206</v>
      </c>
      <c r="AU721" s="259" t="s">
        <v>80</v>
      </c>
      <c r="AV721" s="258" t="s">
        <v>203</v>
      </c>
      <c r="AW721" s="258" t="s">
        <v>34</v>
      </c>
      <c r="AX721" s="258" t="s">
        <v>78</v>
      </c>
      <c r="AY721" s="259" t="s">
        <v>196</v>
      </c>
    </row>
    <row r="722" spans="2:63" s="215" customFormat="1" ht="29.85" customHeight="1">
      <c r="B722" s="214"/>
      <c r="D722" s="216" t="s">
        <v>70</v>
      </c>
      <c r="E722" s="225" t="s">
        <v>1784</v>
      </c>
      <c r="F722" s="225" t="s">
        <v>1785</v>
      </c>
      <c r="I722" s="25"/>
      <c r="J722" s="226">
        <f>BK722</f>
        <v>0</v>
      </c>
      <c r="L722" s="214"/>
      <c r="M722" s="219"/>
      <c r="N722" s="220"/>
      <c r="O722" s="220"/>
      <c r="P722" s="221">
        <f>SUM(P723:P728)</f>
        <v>0</v>
      </c>
      <c r="Q722" s="220"/>
      <c r="R722" s="221">
        <f>SUM(R723:R728)</f>
        <v>0.05705999999999999</v>
      </c>
      <c r="S722" s="220"/>
      <c r="T722" s="222">
        <f>SUM(T723:T728)</f>
        <v>0</v>
      </c>
      <c r="AR722" s="216" t="s">
        <v>80</v>
      </c>
      <c r="AT722" s="223" t="s">
        <v>70</v>
      </c>
      <c r="AU722" s="223" t="s">
        <v>78</v>
      </c>
      <c r="AY722" s="216" t="s">
        <v>196</v>
      </c>
      <c r="BK722" s="224">
        <f>SUM(BK723:BK728)</f>
        <v>0</v>
      </c>
    </row>
    <row r="723" spans="2:65" s="140" customFormat="1" ht="25.5" customHeight="1">
      <c r="B723" s="141"/>
      <c r="C723" s="227" t="s">
        <v>963</v>
      </c>
      <c r="D723" s="227" t="s">
        <v>198</v>
      </c>
      <c r="E723" s="228" t="s">
        <v>1786</v>
      </c>
      <c r="F723" s="229" t="s">
        <v>1787</v>
      </c>
      <c r="G723" s="230" t="s">
        <v>355</v>
      </c>
      <c r="H723" s="231">
        <v>38</v>
      </c>
      <c r="I723" s="26"/>
      <c r="J723" s="232">
        <f>ROUND(I723*H723,2)</f>
        <v>0</v>
      </c>
      <c r="K723" s="229" t="s">
        <v>202</v>
      </c>
      <c r="L723" s="141"/>
      <c r="M723" s="233" t="s">
        <v>5</v>
      </c>
      <c r="N723" s="234" t="s">
        <v>42</v>
      </c>
      <c r="O723" s="142"/>
      <c r="P723" s="235">
        <f>O723*H723</f>
        <v>0</v>
      </c>
      <c r="Q723" s="235">
        <v>0</v>
      </c>
      <c r="R723" s="235">
        <f>Q723*H723</f>
        <v>0</v>
      </c>
      <c r="S723" s="235">
        <v>0</v>
      </c>
      <c r="T723" s="236">
        <f>S723*H723</f>
        <v>0</v>
      </c>
      <c r="AR723" s="128" t="s">
        <v>263</v>
      </c>
      <c r="AT723" s="128" t="s">
        <v>198</v>
      </c>
      <c r="AU723" s="128" t="s">
        <v>80</v>
      </c>
      <c r="AY723" s="128" t="s">
        <v>196</v>
      </c>
      <c r="BE723" s="237">
        <f>IF(N723="základní",J723,0)</f>
        <v>0</v>
      </c>
      <c r="BF723" s="237">
        <f>IF(N723="snížená",J723,0)</f>
        <v>0</v>
      </c>
      <c r="BG723" s="237">
        <f>IF(N723="zákl. přenesená",J723,0)</f>
        <v>0</v>
      </c>
      <c r="BH723" s="237">
        <f>IF(N723="sníž. přenesená",J723,0)</f>
        <v>0</v>
      </c>
      <c r="BI723" s="237">
        <f>IF(N723="nulová",J723,0)</f>
        <v>0</v>
      </c>
      <c r="BJ723" s="128" t="s">
        <v>78</v>
      </c>
      <c r="BK723" s="237">
        <f>ROUND(I723*H723,2)</f>
        <v>0</v>
      </c>
      <c r="BL723" s="128" t="s">
        <v>263</v>
      </c>
      <c r="BM723" s="128" t="s">
        <v>3080</v>
      </c>
    </row>
    <row r="724" spans="2:47" s="140" customFormat="1" ht="40.5">
      <c r="B724" s="141"/>
      <c r="D724" s="238" t="s">
        <v>204</v>
      </c>
      <c r="F724" s="239" t="s">
        <v>1789</v>
      </c>
      <c r="I724" s="22"/>
      <c r="L724" s="141"/>
      <c r="M724" s="240"/>
      <c r="N724" s="142"/>
      <c r="O724" s="142"/>
      <c r="P724" s="142"/>
      <c r="Q724" s="142"/>
      <c r="R724" s="142"/>
      <c r="S724" s="142"/>
      <c r="T724" s="241"/>
      <c r="AT724" s="128" t="s">
        <v>204</v>
      </c>
      <c r="AU724" s="128" t="s">
        <v>80</v>
      </c>
    </row>
    <row r="725" spans="2:65" s="140" customFormat="1" ht="25.5" customHeight="1">
      <c r="B725" s="141"/>
      <c r="C725" s="266" t="s">
        <v>1492</v>
      </c>
      <c r="D725" s="266" t="s">
        <v>297</v>
      </c>
      <c r="E725" s="267" t="s">
        <v>3081</v>
      </c>
      <c r="F725" s="268" t="s">
        <v>3082</v>
      </c>
      <c r="G725" s="269" t="s">
        <v>355</v>
      </c>
      <c r="H725" s="270">
        <v>33</v>
      </c>
      <c r="I725" s="30"/>
      <c r="J725" s="271">
        <f>ROUND(I725*H725,2)</f>
        <v>0</v>
      </c>
      <c r="K725" s="268" t="s">
        <v>202</v>
      </c>
      <c r="L725" s="272"/>
      <c r="M725" s="273" t="s">
        <v>5</v>
      </c>
      <c r="N725" s="274" t="s">
        <v>42</v>
      </c>
      <c r="O725" s="142"/>
      <c r="P725" s="235">
        <f>O725*H725</f>
        <v>0</v>
      </c>
      <c r="Q725" s="235">
        <v>0.00162</v>
      </c>
      <c r="R725" s="235">
        <f>Q725*H725</f>
        <v>0.053459999999999994</v>
      </c>
      <c r="S725" s="235">
        <v>0</v>
      </c>
      <c r="T725" s="236">
        <f>S725*H725</f>
        <v>0</v>
      </c>
      <c r="AR725" s="128" t="s">
        <v>305</v>
      </c>
      <c r="AT725" s="128" t="s">
        <v>297</v>
      </c>
      <c r="AU725" s="128" t="s">
        <v>80</v>
      </c>
      <c r="AY725" s="128" t="s">
        <v>196</v>
      </c>
      <c r="BE725" s="237">
        <f>IF(N725="základní",J725,0)</f>
        <v>0</v>
      </c>
      <c r="BF725" s="237">
        <f>IF(N725="snížená",J725,0)</f>
        <v>0</v>
      </c>
      <c r="BG725" s="237">
        <f>IF(N725="zákl. přenesená",J725,0)</f>
        <v>0</v>
      </c>
      <c r="BH725" s="237">
        <f>IF(N725="sníž. přenesená",J725,0)</f>
        <v>0</v>
      </c>
      <c r="BI725" s="237">
        <f>IF(N725="nulová",J725,0)</f>
        <v>0</v>
      </c>
      <c r="BJ725" s="128" t="s">
        <v>78</v>
      </c>
      <c r="BK725" s="237">
        <f>ROUND(I725*H725,2)</f>
        <v>0</v>
      </c>
      <c r="BL725" s="128" t="s">
        <v>263</v>
      </c>
      <c r="BM725" s="128" t="s">
        <v>3083</v>
      </c>
    </row>
    <row r="726" spans="2:65" s="140" customFormat="1" ht="25.5" customHeight="1">
      <c r="B726" s="141"/>
      <c r="C726" s="266" t="s">
        <v>967</v>
      </c>
      <c r="D726" s="266" t="s">
        <v>297</v>
      </c>
      <c r="E726" s="267" t="s">
        <v>3084</v>
      </c>
      <c r="F726" s="268" t="s">
        <v>3085</v>
      </c>
      <c r="G726" s="269" t="s">
        <v>355</v>
      </c>
      <c r="H726" s="270">
        <v>5</v>
      </c>
      <c r="I726" s="30"/>
      <c r="J726" s="271">
        <f>ROUND(I726*H726,2)</f>
        <v>0</v>
      </c>
      <c r="K726" s="268" t="s">
        <v>202</v>
      </c>
      <c r="L726" s="272"/>
      <c r="M726" s="273" t="s">
        <v>5</v>
      </c>
      <c r="N726" s="274" t="s">
        <v>42</v>
      </c>
      <c r="O726" s="142"/>
      <c r="P726" s="235">
        <f>O726*H726</f>
        <v>0</v>
      </c>
      <c r="Q726" s="235">
        <v>0.00072</v>
      </c>
      <c r="R726" s="235">
        <f>Q726*H726</f>
        <v>0.0036000000000000003</v>
      </c>
      <c r="S726" s="235">
        <v>0</v>
      </c>
      <c r="T726" s="236">
        <f>S726*H726</f>
        <v>0</v>
      </c>
      <c r="AR726" s="128" t="s">
        <v>305</v>
      </c>
      <c r="AT726" s="128" t="s">
        <v>297</v>
      </c>
      <c r="AU726" s="128" t="s">
        <v>80</v>
      </c>
      <c r="AY726" s="128" t="s">
        <v>196</v>
      </c>
      <c r="BE726" s="237">
        <f>IF(N726="základní",J726,0)</f>
        <v>0</v>
      </c>
      <c r="BF726" s="237">
        <f>IF(N726="snížená",J726,0)</f>
        <v>0</v>
      </c>
      <c r="BG726" s="237">
        <f>IF(N726="zákl. přenesená",J726,0)</f>
        <v>0</v>
      </c>
      <c r="BH726" s="237">
        <f>IF(N726="sníž. přenesená",J726,0)</f>
        <v>0</v>
      </c>
      <c r="BI726" s="237">
        <f>IF(N726="nulová",J726,0)</f>
        <v>0</v>
      </c>
      <c r="BJ726" s="128" t="s">
        <v>78</v>
      </c>
      <c r="BK726" s="237">
        <f>ROUND(I726*H726,2)</f>
        <v>0</v>
      </c>
      <c r="BL726" s="128" t="s">
        <v>263</v>
      </c>
      <c r="BM726" s="128" t="s">
        <v>3086</v>
      </c>
    </row>
    <row r="727" spans="2:65" s="140" customFormat="1" ht="38.25" customHeight="1">
      <c r="B727" s="141"/>
      <c r="C727" s="227" t="s">
        <v>1500</v>
      </c>
      <c r="D727" s="227" t="s">
        <v>198</v>
      </c>
      <c r="E727" s="228" t="s">
        <v>1794</v>
      </c>
      <c r="F727" s="229" t="s">
        <v>1795</v>
      </c>
      <c r="G727" s="230" t="s">
        <v>285</v>
      </c>
      <c r="H727" s="231">
        <v>0.057</v>
      </c>
      <c r="I727" s="26"/>
      <c r="J727" s="232">
        <f>ROUND(I727*H727,2)</f>
        <v>0</v>
      </c>
      <c r="K727" s="229" t="s">
        <v>202</v>
      </c>
      <c r="L727" s="141"/>
      <c r="M727" s="233" t="s">
        <v>5</v>
      </c>
      <c r="N727" s="234" t="s">
        <v>42</v>
      </c>
      <c r="O727" s="142"/>
      <c r="P727" s="235">
        <f>O727*H727</f>
        <v>0</v>
      </c>
      <c r="Q727" s="235">
        <v>0</v>
      </c>
      <c r="R727" s="235">
        <f>Q727*H727</f>
        <v>0</v>
      </c>
      <c r="S727" s="235">
        <v>0</v>
      </c>
      <c r="T727" s="236">
        <f>S727*H727</f>
        <v>0</v>
      </c>
      <c r="AR727" s="128" t="s">
        <v>263</v>
      </c>
      <c r="AT727" s="128" t="s">
        <v>198</v>
      </c>
      <c r="AU727" s="128" t="s">
        <v>80</v>
      </c>
      <c r="AY727" s="128" t="s">
        <v>196</v>
      </c>
      <c r="BE727" s="237">
        <f>IF(N727="základní",J727,0)</f>
        <v>0</v>
      </c>
      <c r="BF727" s="237">
        <f>IF(N727="snížená",J727,0)</f>
        <v>0</v>
      </c>
      <c r="BG727" s="237">
        <f>IF(N727="zákl. přenesená",J727,0)</f>
        <v>0</v>
      </c>
      <c r="BH727" s="237">
        <f>IF(N727="sníž. přenesená",J727,0)</f>
        <v>0</v>
      </c>
      <c r="BI727" s="237">
        <f>IF(N727="nulová",J727,0)</f>
        <v>0</v>
      </c>
      <c r="BJ727" s="128" t="s">
        <v>78</v>
      </c>
      <c r="BK727" s="237">
        <f>ROUND(I727*H727,2)</f>
        <v>0</v>
      </c>
      <c r="BL727" s="128" t="s">
        <v>263</v>
      </c>
      <c r="BM727" s="128" t="s">
        <v>3087</v>
      </c>
    </row>
    <row r="728" spans="2:47" s="140" customFormat="1" ht="148.5">
      <c r="B728" s="141"/>
      <c r="D728" s="238" t="s">
        <v>204</v>
      </c>
      <c r="F728" s="239" t="s">
        <v>1514</v>
      </c>
      <c r="I728" s="22"/>
      <c r="L728" s="141"/>
      <c r="M728" s="288"/>
      <c r="N728" s="284"/>
      <c r="O728" s="284"/>
      <c r="P728" s="284"/>
      <c r="Q728" s="284"/>
      <c r="R728" s="284"/>
      <c r="S728" s="284"/>
      <c r="T728" s="289"/>
      <c r="AT728" s="128" t="s">
        <v>204</v>
      </c>
      <c r="AU728" s="128" t="s">
        <v>80</v>
      </c>
    </row>
    <row r="729" spans="2:12" s="140" customFormat="1" ht="6.95" customHeight="1">
      <c r="B729" s="167"/>
      <c r="C729" s="168"/>
      <c r="D729" s="168"/>
      <c r="E729" s="168"/>
      <c r="F729" s="168"/>
      <c r="G729" s="168"/>
      <c r="H729" s="168"/>
      <c r="I729" s="17"/>
      <c r="J729" s="168"/>
      <c r="K729" s="168"/>
      <c r="L729" s="141"/>
    </row>
  </sheetData>
  <sheetProtection password="CC4E" sheet="1" objects="1" scenarios="1" selectLockedCells="1"/>
  <autoFilter ref="C110:K728"/>
  <mergeCells count="13">
    <mergeCell ref="E103:H103"/>
    <mergeCell ref="G1:H1"/>
    <mergeCell ref="L2:V2"/>
    <mergeCell ref="E49:H49"/>
    <mergeCell ref="E51:H51"/>
    <mergeCell ref="J55:J56"/>
    <mergeCell ref="E99:H99"/>
    <mergeCell ref="E101:H101"/>
    <mergeCell ref="E7:H7"/>
    <mergeCell ref="E9:H9"/>
    <mergeCell ref="E11:H11"/>
    <mergeCell ref="E26:H26"/>
    <mergeCell ref="E47:H47"/>
  </mergeCells>
  <hyperlinks>
    <hyperlink ref="F1:G1" location="C2" display="1) Krycí list soupisu"/>
    <hyperlink ref="G1:H1" location="C58"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
  <sheetViews>
    <sheetView showGridLines="0" workbookViewId="0" topLeftCell="A1">
      <pane ySplit="1" topLeftCell="A2" activePane="bottomLeft" state="frozen"/>
      <selection pane="bottomLeft" activeCell="H141" sqref="H141"/>
    </sheetView>
  </sheetViews>
  <sheetFormatPr defaultColWidth="9.33203125" defaultRowHeight="13.5"/>
  <cols>
    <col min="1" max="1" width="8.33203125" style="125" customWidth="1"/>
    <col min="2" max="2" width="1.66796875" style="125" customWidth="1"/>
    <col min="3" max="3" width="4.16015625" style="125" customWidth="1"/>
    <col min="4" max="4" width="4.33203125" style="125" customWidth="1"/>
    <col min="5" max="5" width="17.16015625" style="125" customWidth="1"/>
    <col min="6" max="6" width="75" style="125" customWidth="1"/>
    <col min="7" max="7" width="8.66015625" style="125" customWidth="1"/>
    <col min="8" max="8" width="11.16015625" style="125" customWidth="1"/>
    <col min="9" max="9" width="12.66015625" style="6" customWidth="1"/>
    <col min="10" max="10" width="23.5" style="125" customWidth="1"/>
    <col min="11" max="11" width="15.5" style="125" customWidth="1"/>
    <col min="12" max="12" width="9.33203125" style="125" customWidth="1"/>
    <col min="13" max="18" width="9.33203125" style="125" hidden="1" customWidth="1"/>
    <col min="19" max="19" width="8.16015625" style="125" hidden="1" customWidth="1"/>
    <col min="20" max="20" width="29.66015625" style="125" hidden="1" customWidth="1"/>
    <col min="21" max="21" width="16.33203125" style="125" hidden="1" customWidth="1"/>
    <col min="22" max="22" width="12.33203125" style="125" customWidth="1"/>
    <col min="23" max="23" width="16.33203125" style="125" customWidth="1"/>
    <col min="24" max="24" width="12.33203125" style="125" customWidth="1"/>
    <col min="25" max="25" width="15" style="125" customWidth="1"/>
    <col min="26" max="26" width="11" style="125" customWidth="1"/>
    <col min="27" max="27" width="15" style="125" customWidth="1"/>
    <col min="28" max="28" width="16.33203125" style="125" customWidth="1"/>
    <col min="29" max="29" width="11" style="125" customWidth="1"/>
    <col min="30" max="30" width="15" style="125" customWidth="1"/>
    <col min="31" max="31" width="16.33203125" style="125" customWidth="1"/>
    <col min="32" max="43" width="9.33203125" style="125" customWidth="1"/>
    <col min="44" max="65" width="9.33203125" style="125" hidden="1" customWidth="1"/>
    <col min="66" max="16384" width="9.33203125" style="125" customWidth="1"/>
  </cols>
  <sheetData>
    <row r="1" spans="1:70" ht="21.75" customHeight="1">
      <c r="A1" s="121"/>
      <c r="B1" s="3"/>
      <c r="C1" s="3"/>
      <c r="D1" s="4" t="s">
        <v>1</v>
      </c>
      <c r="E1" s="3"/>
      <c r="F1" s="122" t="s">
        <v>128</v>
      </c>
      <c r="G1" s="123" t="s">
        <v>129</v>
      </c>
      <c r="H1" s="123"/>
      <c r="I1" s="7"/>
      <c r="J1" s="122" t="s">
        <v>130</v>
      </c>
      <c r="K1" s="4" t="s">
        <v>131</v>
      </c>
      <c r="L1" s="122" t="s">
        <v>132</v>
      </c>
      <c r="M1" s="122"/>
      <c r="N1" s="122"/>
      <c r="O1" s="122"/>
      <c r="P1" s="122"/>
      <c r="Q1" s="122"/>
      <c r="R1" s="122"/>
      <c r="S1" s="122"/>
      <c r="T1" s="122"/>
      <c r="U1" s="124"/>
      <c r="V1" s="124"/>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row>
    <row r="2" spans="3:46" ht="36.95" customHeight="1">
      <c r="L2" s="126" t="s">
        <v>8</v>
      </c>
      <c r="M2" s="127"/>
      <c r="N2" s="127"/>
      <c r="O2" s="127"/>
      <c r="P2" s="127"/>
      <c r="Q2" s="127"/>
      <c r="R2" s="127"/>
      <c r="S2" s="127"/>
      <c r="T2" s="127"/>
      <c r="U2" s="127"/>
      <c r="V2" s="127"/>
      <c r="AT2" s="128" t="s">
        <v>107</v>
      </c>
    </row>
    <row r="3" spans="2:46" ht="6.95" customHeight="1">
      <c r="B3" s="129"/>
      <c r="C3" s="130"/>
      <c r="D3" s="130"/>
      <c r="E3" s="130"/>
      <c r="F3" s="130"/>
      <c r="G3" s="130"/>
      <c r="H3" s="130"/>
      <c r="I3" s="8"/>
      <c r="J3" s="130"/>
      <c r="K3" s="131"/>
      <c r="AT3" s="128" t="s">
        <v>80</v>
      </c>
    </row>
    <row r="4" spans="2:46" ht="36.95" customHeight="1">
      <c r="B4" s="132"/>
      <c r="C4" s="133"/>
      <c r="D4" s="134" t="s">
        <v>133</v>
      </c>
      <c r="E4" s="133"/>
      <c r="F4" s="133"/>
      <c r="G4" s="133"/>
      <c r="H4" s="133"/>
      <c r="I4" s="9"/>
      <c r="J4" s="133"/>
      <c r="K4" s="135"/>
      <c r="M4" s="136" t="s">
        <v>13</v>
      </c>
      <c r="AT4" s="128" t="s">
        <v>6</v>
      </c>
    </row>
    <row r="5" spans="2:11" ht="6.95" customHeight="1">
      <c r="B5" s="132"/>
      <c r="C5" s="133"/>
      <c r="D5" s="133"/>
      <c r="E5" s="133"/>
      <c r="F5" s="133"/>
      <c r="G5" s="133"/>
      <c r="H5" s="133"/>
      <c r="I5" s="9"/>
      <c r="J5" s="133"/>
      <c r="K5" s="135"/>
    </row>
    <row r="6" spans="2:11" ht="15">
      <c r="B6" s="132"/>
      <c r="C6" s="133"/>
      <c r="D6" s="137" t="s">
        <v>19</v>
      </c>
      <c r="E6" s="133"/>
      <c r="F6" s="133"/>
      <c r="G6" s="133"/>
      <c r="H6" s="133"/>
      <c r="I6" s="9"/>
      <c r="J6" s="133"/>
      <c r="K6" s="135"/>
    </row>
    <row r="7" spans="2:11" ht="16.5" customHeight="1">
      <c r="B7" s="132"/>
      <c r="C7" s="133"/>
      <c r="D7" s="133"/>
      <c r="E7" s="138" t="str">
        <f>'Rekapitulace stavby'!K6</f>
        <v>Přístavba ZŠ Komenského, Dačice</v>
      </c>
      <c r="F7" s="139"/>
      <c r="G7" s="139"/>
      <c r="H7" s="139"/>
      <c r="I7" s="9"/>
      <c r="J7" s="133"/>
      <c r="K7" s="135"/>
    </row>
    <row r="8" spans="2:11" ht="15">
      <c r="B8" s="132"/>
      <c r="C8" s="133"/>
      <c r="D8" s="137" t="s">
        <v>134</v>
      </c>
      <c r="E8" s="133"/>
      <c r="F8" s="133"/>
      <c r="G8" s="133"/>
      <c r="H8" s="133"/>
      <c r="I8" s="9"/>
      <c r="J8" s="133"/>
      <c r="K8" s="135"/>
    </row>
    <row r="9" spans="2:11" s="140" customFormat="1" ht="16.5" customHeight="1">
      <c r="B9" s="141"/>
      <c r="C9" s="142"/>
      <c r="D9" s="142"/>
      <c r="E9" s="138" t="s">
        <v>2696</v>
      </c>
      <c r="F9" s="143"/>
      <c r="G9" s="143"/>
      <c r="H9" s="143"/>
      <c r="I9" s="10"/>
      <c r="J9" s="142"/>
      <c r="K9" s="144"/>
    </row>
    <row r="10" spans="2:11" s="140" customFormat="1" ht="15">
      <c r="B10" s="141"/>
      <c r="C10" s="142"/>
      <c r="D10" s="137" t="s">
        <v>136</v>
      </c>
      <c r="E10" s="142"/>
      <c r="F10" s="142"/>
      <c r="G10" s="142"/>
      <c r="H10" s="142"/>
      <c r="I10" s="10"/>
      <c r="J10" s="142"/>
      <c r="K10" s="144"/>
    </row>
    <row r="11" spans="2:11" s="140" customFormat="1" ht="36.95" customHeight="1">
      <c r="B11" s="141"/>
      <c r="C11" s="142"/>
      <c r="D11" s="142"/>
      <c r="E11" s="145" t="s">
        <v>3088</v>
      </c>
      <c r="F11" s="143"/>
      <c r="G11" s="143"/>
      <c r="H11" s="143"/>
      <c r="I11" s="10"/>
      <c r="J11" s="142"/>
      <c r="K11" s="144"/>
    </row>
    <row r="12" spans="2:11" s="140" customFormat="1" ht="13.5">
      <c r="B12" s="141"/>
      <c r="C12" s="142"/>
      <c r="D12" s="142"/>
      <c r="E12" s="142"/>
      <c r="F12" s="142"/>
      <c r="G12" s="142"/>
      <c r="H12" s="142"/>
      <c r="I12" s="10"/>
      <c r="J12" s="142"/>
      <c r="K12" s="144"/>
    </row>
    <row r="13" spans="2:11" s="140" customFormat="1" ht="14.45" customHeight="1">
      <c r="B13" s="141"/>
      <c r="C13" s="142"/>
      <c r="D13" s="137" t="s">
        <v>21</v>
      </c>
      <c r="E13" s="142"/>
      <c r="F13" s="146" t="s">
        <v>5</v>
      </c>
      <c r="G13" s="142"/>
      <c r="H13" s="142"/>
      <c r="I13" s="11" t="s">
        <v>22</v>
      </c>
      <c r="J13" s="146" t="s">
        <v>5</v>
      </c>
      <c r="K13" s="144"/>
    </row>
    <row r="14" spans="2:11" s="140" customFormat="1" ht="14.45" customHeight="1">
      <c r="B14" s="141"/>
      <c r="C14" s="142"/>
      <c r="D14" s="137" t="s">
        <v>23</v>
      </c>
      <c r="E14" s="142"/>
      <c r="F14" s="146" t="s">
        <v>24</v>
      </c>
      <c r="G14" s="142"/>
      <c r="H14" s="142"/>
      <c r="I14" s="11" t="s">
        <v>25</v>
      </c>
      <c r="J14" s="147">
        <f>'Rekapitulace stavby'!AN8</f>
        <v>43418</v>
      </c>
      <c r="K14" s="144"/>
    </row>
    <row r="15" spans="2:11" s="140" customFormat="1" ht="10.9" customHeight="1">
      <c r="B15" s="141"/>
      <c r="C15" s="142"/>
      <c r="D15" s="142"/>
      <c r="E15" s="142"/>
      <c r="F15" s="142"/>
      <c r="G15" s="142"/>
      <c r="H15" s="142"/>
      <c r="I15" s="10"/>
      <c r="J15" s="142"/>
      <c r="K15" s="144"/>
    </row>
    <row r="16" spans="2:11" s="140" customFormat="1" ht="14.45" customHeight="1">
      <c r="B16" s="141"/>
      <c r="C16" s="142"/>
      <c r="D16" s="137" t="s">
        <v>26</v>
      </c>
      <c r="E16" s="142"/>
      <c r="F16" s="142"/>
      <c r="G16" s="142"/>
      <c r="H16" s="142"/>
      <c r="I16" s="11" t="s">
        <v>27</v>
      </c>
      <c r="J16" s="146" t="s">
        <v>5</v>
      </c>
      <c r="K16" s="144"/>
    </row>
    <row r="17" spans="2:11" s="140" customFormat="1" ht="18" customHeight="1">
      <c r="B17" s="141"/>
      <c r="C17" s="142"/>
      <c r="D17" s="142"/>
      <c r="E17" s="146" t="s">
        <v>28</v>
      </c>
      <c r="F17" s="142"/>
      <c r="G17" s="142"/>
      <c r="H17" s="142"/>
      <c r="I17" s="11" t="s">
        <v>29</v>
      </c>
      <c r="J17" s="146" t="s">
        <v>5</v>
      </c>
      <c r="K17" s="144"/>
    </row>
    <row r="18" spans="2:11" s="140" customFormat="1" ht="6.95" customHeight="1">
      <c r="B18" s="141"/>
      <c r="C18" s="142"/>
      <c r="D18" s="142"/>
      <c r="E18" s="142"/>
      <c r="F18" s="142"/>
      <c r="G18" s="142"/>
      <c r="H18" s="142"/>
      <c r="I18" s="10"/>
      <c r="J18" s="142"/>
      <c r="K18" s="144"/>
    </row>
    <row r="19" spans="2:11" s="140" customFormat="1" ht="14.45" customHeight="1">
      <c r="B19" s="141"/>
      <c r="C19" s="142"/>
      <c r="D19" s="137" t="s">
        <v>30</v>
      </c>
      <c r="E19" s="142"/>
      <c r="F19" s="142"/>
      <c r="G19" s="142"/>
      <c r="H19" s="142"/>
      <c r="I19" s="11" t="s">
        <v>27</v>
      </c>
      <c r="J19" s="146" t="str">
        <f>IF('Rekapitulace stavby'!AN13="Vyplň údaj","",IF('Rekapitulace stavby'!AN13="","",'Rekapitulace stavby'!AN13))</f>
        <v/>
      </c>
      <c r="K19" s="144"/>
    </row>
    <row r="20" spans="2:11" s="140" customFormat="1" ht="18" customHeight="1">
      <c r="B20" s="141"/>
      <c r="C20" s="142"/>
      <c r="D20" s="142"/>
      <c r="E20" s="146" t="str">
        <f>IF('Rekapitulace stavby'!E14="Vyplň údaj","",IF('Rekapitulace stavby'!E14="","",'Rekapitulace stavby'!E14))</f>
        <v/>
      </c>
      <c r="F20" s="142"/>
      <c r="G20" s="142"/>
      <c r="H20" s="142"/>
      <c r="I20" s="11" t="s">
        <v>29</v>
      </c>
      <c r="J20" s="146" t="str">
        <f>IF('Rekapitulace stavby'!AN14="Vyplň údaj","",IF('Rekapitulace stavby'!AN14="","",'Rekapitulace stavby'!AN14))</f>
        <v/>
      </c>
      <c r="K20" s="144"/>
    </row>
    <row r="21" spans="2:11" s="140" customFormat="1" ht="6.95" customHeight="1">
      <c r="B21" s="141"/>
      <c r="C21" s="142"/>
      <c r="D21" s="142"/>
      <c r="E21" s="142"/>
      <c r="F21" s="142"/>
      <c r="G21" s="142"/>
      <c r="H21" s="142"/>
      <c r="I21" s="10"/>
      <c r="J21" s="142"/>
      <c r="K21" s="144"/>
    </row>
    <row r="22" spans="2:11" s="140" customFormat="1" ht="14.45" customHeight="1">
      <c r="B22" s="141"/>
      <c r="C22" s="142"/>
      <c r="D22" s="137" t="s">
        <v>32</v>
      </c>
      <c r="E22" s="142"/>
      <c r="F22" s="142"/>
      <c r="G22" s="142"/>
      <c r="H22" s="142"/>
      <c r="I22" s="11" t="s">
        <v>27</v>
      </c>
      <c r="J22" s="146" t="s">
        <v>5</v>
      </c>
      <c r="K22" s="144"/>
    </row>
    <row r="23" spans="2:11" s="140" customFormat="1" ht="18" customHeight="1">
      <c r="B23" s="141"/>
      <c r="C23" s="142"/>
      <c r="D23" s="142"/>
      <c r="E23" s="146" t="s">
        <v>33</v>
      </c>
      <c r="F23" s="142"/>
      <c r="G23" s="142"/>
      <c r="H23" s="142"/>
      <c r="I23" s="11" t="s">
        <v>29</v>
      </c>
      <c r="J23" s="146" t="s">
        <v>5</v>
      </c>
      <c r="K23" s="144"/>
    </row>
    <row r="24" spans="2:11" s="140" customFormat="1" ht="6.95" customHeight="1">
      <c r="B24" s="141"/>
      <c r="C24" s="142"/>
      <c r="D24" s="142"/>
      <c r="E24" s="142"/>
      <c r="F24" s="142"/>
      <c r="G24" s="142"/>
      <c r="H24" s="142"/>
      <c r="I24" s="10"/>
      <c r="J24" s="142"/>
      <c r="K24" s="144"/>
    </row>
    <row r="25" spans="2:11" s="140" customFormat="1" ht="14.45" customHeight="1">
      <c r="B25" s="141"/>
      <c r="C25" s="142"/>
      <c r="D25" s="137" t="s">
        <v>35</v>
      </c>
      <c r="E25" s="142"/>
      <c r="F25" s="142"/>
      <c r="G25" s="142"/>
      <c r="H25" s="142"/>
      <c r="I25" s="10"/>
      <c r="J25" s="142"/>
      <c r="K25" s="144"/>
    </row>
    <row r="26" spans="2:11" s="152" customFormat="1" ht="99.75" customHeight="1">
      <c r="B26" s="148"/>
      <c r="C26" s="149"/>
      <c r="D26" s="149"/>
      <c r="E26" s="150" t="s">
        <v>138</v>
      </c>
      <c r="F26" s="150"/>
      <c r="G26" s="150"/>
      <c r="H26" s="150"/>
      <c r="I26" s="12"/>
      <c r="J26" s="149"/>
      <c r="K26" s="151"/>
    </row>
    <row r="27" spans="2:11" s="140" customFormat="1" ht="6.95" customHeight="1">
      <c r="B27" s="141"/>
      <c r="C27" s="142"/>
      <c r="D27" s="142"/>
      <c r="E27" s="142"/>
      <c r="F27" s="142"/>
      <c r="G27" s="142"/>
      <c r="H27" s="142"/>
      <c r="I27" s="10"/>
      <c r="J27" s="142"/>
      <c r="K27" s="144"/>
    </row>
    <row r="28" spans="2:11" s="140" customFormat="1" ht="6.95" customHeight="1">
      <c r="B28" s="141"/>
      <c r="C28" s="142"/>
      <c r="D28" s="153"/>
      <c r="E28" s="153"/>
      <c r="F28" s="153"/>
      <c r="G28" s="153"/>
      <c r="H28" s="153"/>
      <c r="I28" s="13"/>
      <c r="J28" s="153"/>
      <c r="K28" s="154"/>
    </row>
    <row r="29" spans="2:11" s="140" customFormat="1" ht="25.35" customHeight="1">
      <c r="B29" s="141"/>
      <c r="C29" s="142"/>
      <c r="D29" s="155" t="s">
        <v>37</v>
      </c>
      <c r="E29" s="142"/>
      <c r="F29" s="142"/>
      <c r="G29" s="142"/>
      <c r="H29" s="142"/>
      <c r="I29" s="10"/>
      <c r="J29" s="156">
        <f>ROUND(J88,2)</f>
        <v>0</v>
      </c>
      <c r="K29" s="144"/>
    </row>
    <row r="30" spans="2:11" s="140" customFormat="1" ht="6.95" customHeight="1">
      <c r="B30" s="141"/>
      <c r="C30" s="142"/>
      <c r="D30" s="153"/>
      <c r="E30" s="153"/>
      <c r="F30" s="153"/>
      <c r="G30" s="153"/>
      <c r="H30" s="153"/>
      <c r="I30" s="13"/>
      <c r="J30" s="153"/>
      <c r="K30" s="154"/>
    </row>
    <row r="31" spans="2:11" s="140" customFormat="1" ht="14.45" customHeight="1">
      <c r="B31" s="141"/>
      <c r="C31" s="142"/>
      <c r="D31" s="142"/>
      <c r="E31" s="142"/>
      <c r="F31" s="157" t="s">
        <v>39</v>
      </c>
      <c r="G31" s="142"/>
      <c r="H31" s="142"/>
      <c r="I31" s="14" t="s">
        <v>38</v>
      </c>
      <c r="J31" s="157" t="s">
        <v>40</v>
      </c>
      <c r="K31" s="144"/>
    </row>
    <row r="32" spans="2:11" s="140" customFormat="1" ht="14.45" customHeight="1">
      <c r="B32" s="141"/>
      <c r="C32" s="142"/>
      <c r="D32" s="158" t="s">
        <v>41</v>
      </c>
      <c r="E32" s="158" t="s">
        <v>42</v>
      </c>
      <c r="F32" s="159">
        <f>ROUND(SUM(BE88:BE159),2)</f>
        <v>0</v>
      </c>
      <c r="G32" s="142"/>
      <c r="H32" s="142"/>
      <c r="I32" s="15">
        <v>0.21</v>
      </c>
      <c r="J32" s="159">
        <f>ROUND(ROUND((SUM(BE88:BE159)),2)*I32,2)</f>
        <v>0</v>
      </c>
      <c r="K32" s="144"/>
    </row>
    <row r="33" spans="2:11" s="140" customFormat="1" ht="14.45" customHeight="1">
      <c r="B33" s="141"/>
      <c r="C33" s="142"/>
      <c r="D33" s="142"/>
      <c r="E33" s="158" t="s">
        <v>43</v>
      </c>
      <c r="F33" s="159">
        <f>ROUND(SUM(BF88:BF159),2)</f>
        <v>0</v>
      </c>
      <c r="G33" s="142"/>
      <c r="H33" s="142"/>
      <c r="I33" s="15">
        <v>0.15</v>
      </c>
      <c r="J33" s="159">
        <f>ROUND(ROUND((SUM(BF88:BF159)),2)*I33,2)</f>
        <v>0</v>
      </c>
      <c r="K33" s="144"/>
    </row>
    <row r="34" spans="2:11" s="140" customFormat="1" ht="14.45" customHeight="1" hidden="1">
      <c r="B34" s="141"/>
      <c r="C34" s="142"/>
      <c r="D34" s="142"/>
      <c r="E34" s="158" t="s">
        <v>44</v>
      </c>
      <c r="F34" s="159">
        <f>ROUND(SUM(BG88:BG159),2)</f>
        <v>0</v>
      </c>
      <c r="G34" s="142"/>
      <c r="H34" s="142"/>
      <c r="I34" s="15">
        <v>0.21</v>
      </c>
      <c r="J34" s="159">
        <v>0</v>
      </c>
      <c r="K34" s="144"/>
    </row>
    <row r="35" spans="2:11" s="140" customFormat="1" ht="14.45" customHeight="1" hidden="1">
      <c r="B35" s="141"/>
      <c r="C35" s="142"/>
      <c r="D35" s="142"/>
      <c r="E35" s="158" t="s">
        <v>45</v>
      </c>
      <c r="F35" s="159">
        <f>ROUND(SUM(BH88:BH159),2)</f>
        <v>0</v>
      </c>
      <c r="G35" s="142"/>
      <c r="H35" s="142"/>
      <c r="I35" s="15">
        <v>0.15</v>
      </c>
      <c r="J35" s="159">
        <v>0</v>
      </c>
      <c r="K35" s="144"/>
    </row>
    <row r="36" spans="2:11" s="140" customFormat="1" ht="14.45" customHeight="1" hidden="1">
      <c r="B36" s="141"/>
      <c r="C36" s="142"/>
      <c r="D36" s="142"/>
      <c r="E36" s="158" t="s">
        <v>46</v>
      </c>
      <c r="F36" s="159">
        <f>ROUND(SUM(BI88:BI159),2)</f>
        <v>0</v>
      </c>
      <c r="G36" s="142"/>
      <c r="H36" s="142"/>
      <c r="I36" s="15">
        <v>0</v>
      </c>
      <c r="J36" s="159">
        <v>0</v>
      </c>
      <c r="K36" s="144"/>
    </row>
    <row r="37" spans="2:11" s="140" customFormat="1" ht="6.95" customHeight="1">
      <c r="B37" s="141"/>
      <c r="C37" s="142"/>
      <c r="D37" s="142"/>
      <c r="E37" s="142"/>
      <c r="F37" s="142"/>
      <c r="G37" s="142"/>
      <c r="H37" s="142"/>
      <c r="I37" s="10"/>
      <c r="J37" s="142"/>
      <c r="K37" s="144"/>
    </row>
    <row r="38" spans="2:11" s="140" customFormat="1" ht="25.35" customHeight="1">
      <c r="B38" s="141"/>
      <c r="C38" s="160"/>
      <c r="D38" s="161" t="s">
        <v>47</v>
      </c>
      <c r="E38" s="162"/>
      <c r="F38" s="162"/>
      <c r="G38" s="163" t="s">
        <v>48</v>
      </c>
      <c r="H38" s="164" t="s">
        <v>49</v>
      </c>
      <c r="I38" s="16"/>
      <c r="J38" s="165">
        <f>SUM(J29:J36)</f>
        <v>0</v>
      </c>
      <c r="K38" s="166"/>
    </row>
    <row r="39" spans="2:11" s="140" customFormat="1" ht="14.45" customHeight="1">
      <c r="B39" s="167"/>
      <c r="C39" s="168"/>
      <c r="D39" s="168"/>
      <c r="E39" s="168"/>
      <c r="F39" s="168"/>
      <c r="G39" s="168"/>
      <c r="H39" s="168"/>
      <c r="I39" s="17"/>
      <c r="J39" s="168"/>
      <c r="K39" s="169"/>
    </row>
    <row r="43" spans="2:11" s="140" customFormat="1" ht="6.95" customHeight="1">
      <c r="B43" s="170"/>
      <c r="C43" s="171"/>
      <c r="D43" s="171"/>
      <c r="E43" s="171"/>
      <c r="F43" s="171"/>
      <c r="G43" s="171"/>
      <c r="H43" s="171"/>
      <c r="I43" s="18"/>
      <c r="J43" s="171"/>
      <c r="K43" s="172"/>
    </row>
    <row r="44" spans="2:11" s="140" customFormat="1" ht="36.95" customHeight="1">
      <c r="B44" s="141"/>
      <c r="C44" s="134" t="s">
        <v>139</v>
      </c>
      <c r="D44" s="142"/>
      <c r="E44" s="142"/>
      <c r="F44" s="142"/>
      <c r="G44" s="142"/>
      <c r="H44" s="142"/>
      <c r="I44" s="10"/>
      <c r="J44" s="142"/>
      <c r="K44" s="144"/>
    </row>
    <row r="45" spans="2:11" s="140" customFormat="1" ht="6.95" customHeight="1">
      <c r="B45" s="141"/>
      <c r="C45" s="142"/>
      <c r="D45" s="142"/>
      <c r="E45" s="142"/>
      <c r="F45" s="142"/>
      <c r="G45" s="142"/>
      <c r="H45" s="142"/>
      <c r="I45" s="10"/>
      <c r="J45" s="142"/>
      <c r="K45" s="144"/>
    </row>
    <row r="46" spans="2:11" s="140" customFormat="1" ht="14.45" customHeight="1">
      <c r="B46" s="141"/>
      <c r="C46" s="137" t="s">
        <v>19</v>
      </c>
      <c r="D46" s="142"/>
      <c r="E46" s="142"/>
      <c r="F46" s="142"/>
      <c r="G46" s="142"/>
      <c r="H46" s="142"/>
      <c r="I46" s="10"/>
      <c r="J46" s="142"/>
      <c r="K46" s="144"/>
    </row>
    <row r="47" spans="2:11" s="140" customFormat="1" ht="16.5" customHeight="1">
      <c r="B47" s="141"/>
      <c r="C47" s="142"/>
      <c r="D47" s="142"/>
      <c r="E47" s="138" t="str">
        <f>E7</f>
        <v>Přístavba ZŠ Komenského, Dačice</v>
      </c>
      <c r="F47" s="139"/>
      <c r="G47" s="139"/>
      <c r="H47" s="139"/>
      <c r="I47" s="10"/>
      <c r="J47" s="142"/>
      <c r="K47" s="144"/>
    </row>
    <row r="48" spans="2:11" ht="15">
      <c r="B48" s="132"/>
      <c r="C48" s="137" t="s">
        <v>134</v>
      </c>
      <c r="D48" s="133"/>
      <c r="E48" s="133"/>
      <c r="F48" s="133"/>
      <c r="G48" s="133"/>
      <c r="H48" s="133"/>
      <c r="I48" s="9"/>
      <c r="J48" s="133"/>
      <c r="K48" s="135"/>
    </row>
    <row r="49" spans="2:11" s="140" customFormat="1" ht="16.5" customHeight="1">
      <c r="B49" s="141"/>
      <c r="C49" s="142"/>
      <c r="D49" s="142"/>
      <c r="E49" s="138" t="s">
        <v>2696</v>
      </c>
      <c r="F49" s="143"/>
      <c r="G49" s="143"/>
      <c r="H49" s="143"/>
      <c r="I49" s="10"/>
      <c r="J49" s="142"/>
      <c r="K49" s="144"/>
    </row>
    <row r="50" spans="2:11" s="140" customFormat="1" ht="14.45" customHeight="1">
      <c r="B50" s="141"/>
      <c r="C50" s="137" t="s">
        <v>136</v>
      </c>
      <c r="D50" s="142"/>
      <c r="E50" s="142"/>
      <c r="F50" s="142"/>
      <c r="G50" s="142"/>
      <c r="H50" s="142"/>
      <c r="I50" s="10"/>
      <c r="J50" s="142"/>
      <c r="K50" s="144"/>
    </row>
    <row r="51" spans="2:11" s="140" customFormat="1" ht="17.25" customHeight="1">
      <c r="B51" s="141"/>
      <c r="C51" s="142"/>
      <c r="D51" s="142"/>
      <c r="E51" s="145" t="str">
        <f>E11</f>
        <v>SO02-02 - Vytápění</v>
      </c>
      <c r="F51" s="143"/>
      <c r="G51" s="143"/>
      <c r="H51" s="143"/>
      <c r="I51" s="10"/>
      <c r="J51" s="142"/>
      <c r="K51" s="144"/>
    </row>
    <row r="52" spans="2:11" s="140" customFormat="1" ht="6.95" customHeight="1">
      <c r="B52" s="141"/>
      <c r="C52" s="142"/>
      <c r="D52" s="142"/>
      <c r="E52" s="142"/>
      <c r="F52" s="142"/>
      <c r="G52" s="142"/>
      <c r="H52" s="142"/>
      <c r="I52" s="10"/>
      <c r="J52" s="142"/>
      <c r="K52" s="144"/>
    </row>
    <row r="53" spans="2:11" s="140" customFormat="1" ht="18" customHeight="1">
      <c r="B53" s="141"/>
      <c r="C53" s="137" t="s">
        <v>23</v>
      </c>
      <c r="D53" s="142"/>
      <c r="E53" s="142"/>
      <c r="F53" s="146" t="str">
        <f>F14</f>
        <v xml:space="preserve"> </v>
      </c>
      <c r="G53" s="142"/>
      <c r="H53" s="142"/>
      <c r="I53" s="11" t="s">
        <v>25</v>
      </c>
      <c r="J53" s="147">
        <f>IF(J14="","",J14)</f>
        <v>43418</v>
      </c>
      <c r="K53" s="144"/>
    </row>
    <row r="54" spans="2:11" s="140" customFormat="1" ht="6.95" customHeight="1">
      <c r="B54" s="141"/>
      <c r="C54" s="142"/>
      <c r="D54" s="142"/>
      <c r="E54" s="142"/>
      <c r="F54" s="142"/>
      <c r="G54" s="142"/>
      <c r="H54" s="142"/>
      <c r="I54" s="10"/>
      <c r="J54" s="142"/>
      <c r="K54" s="144"/>
    </row>
    <row r="55" spans="2:11" s="140" customFormat="1" ht="15">
      <c r="B55" s="141"/>
      <c r="C55" s="137" t="s">
        <v>26</v>
      </c>
      <c r="D55" s="142"/>
      <c r="E55" s="142"/>
      <c r="F55" s="146" t="str">
        <f>E17</f>
        <v>Město Dačice</v>
      </c>
      <c r="G55" s="142"/>
      <c r="H55" s="142"/>
      <c r="I55" s="11" t="s">
        <v>32</v>
      </c>
      <c r="J55" s="150" t="str">
        <f>E23</f>
        <v>f-plan, spol. s r.o.</v>
      </c>
      <c r="K55" s="144"/>
    </row>
    <row r="56" spans="2:11" s="140" customFormat="1" ht="14.45" customHeight="1">
      <c r="B56" s="141"/>
      <c r="C56" s="137" t="s">
        <v>30</v>
      </c>
      <c r="D56" s="142"/>
      <c r="E56" s="142"/>
      <c r="F56" s="146" t="str">
        <f>IF(E20="","",E20)</f>
        <v/>
      </c>
      <c r="G56" s="142"/>
      <c r="H56" s="142"/>
      <c r="I56" s="10"/>
      <c r="J56" s="173"/>
      <c r="K56" s="144"/>
    </row>
    <row r="57" spans="2:11" s="140" customFormat="1" ht="10.35" customHeight="1">
      <c r="B57" s="141"/>
      <c r="C57" s="142"/>
      <c r="D57" s="142"/>
      <c r="E57" s="142"/>
      <c r="F57" s="142"/>
      <c r="G57" s="142"/>
      <c r="H57" s="142"/>
      <c r="I57" s="10"/>
      <c r="J57" s="142"/>
      <c r="K57" s="144"/>
    </row>
    <row r="58" spans="2:11" s="140" customFormat="1" ht="29.25" customHeight="1">
      <c r="B58" s="141"/>
      <c r="C58" s="174" t="s">
        <v>140</v>
      </c>
      <c r="D58" s="160"/>
      <c r="E58" s="160"/>
      <c r="F58" s="160"/>
      <c r="G58" s="160"/>
      <c r="H58" s="160"/>
      <c r="I58" s="19"/>
      <c r="J58" s="175" t="s">
        <v>141</v>
      </c>
      <c r="K58" s="176"/>
    </row>
    <row r="59" spans="2:11" s="140" customFormat="1" ht="10.35" customHeight="1">
      <c r="B59" s="141"/>
      <c r="C59" s="142"/>
      <c r="D59" s="142"/>
      <c r="E59" s="142"/>
      <c r="F59" s="142"/>
      <c r="G59" s="142"/>
      <c r="H59" s="142"/>
      <c r="I59" s="10"/>
      <c r="J59" s="142"/>
      <c r="K59" s="144"/>
    </row>
    <row r="60" spans="2:47" s="140" customFormat="1" ht="29.25" customHeight="1">
      <c r="B60" s="141"/>
      <c r="C60" s="177" t="s">
        <v>142</v>
      </c>
      <c r="D60" s="142"/>
      <c r="E60" s="142"/>
      <c r="F60" s="142"/>
      <c r="G60" s="142"/>
      <c r="H60" s="142"/>
      <c r="I60" s="10"/>
      <c r="J60" s="156">
        <f>J88</f>
        <v>0</v>
      </c>
      <c r="K60" s="144"/>
      <c r="AU60" s="128" t="s">
        <v>143</v>
      </c>
    </row>
    <row r="61" spans="2:11" s="184" customFormat="1" ht="24.95" customHeight="1">
      <c r="B61" s="178"/>
      <c r="C61" s="179"/>
      <c r="D61" s="180" t="s">
        <v>1805</v>
      </c>
      <c r="E61" s="181"/>
      <c r="F61" s="181"/>
      <c r="G61" s="181"/>
      <c r="H61" s="181"/>
      <c r="I61" s="20"/>
      <c r="J61" s="182">
        <f>J89</f>
        <v>0</v>
      </c>
      <c r="K61" s="183"/>
    </row>
    <row r="62" spans="2:11" s="184" customFormat="1" ht="24.95" customHeight="1">
      <c r="B62" s="178"/>
      <c r="C62" s="179"/>
      <c r="D62" s="180" t="s">
        <v>1806</v>
      </c>
      <c r="E62" s="181"/>
      <c r="F62" s="181"/>
      <c r="G62" s="181"/>
      <c r="H62" s="181"/>
      <c r="I62" s="20"/>
      <c r="J62" s="182">
        <f>J102</f>
        <v>0</v>
      </c>
      <c r="K62" s="183"/>
    </row>
    <row r="63" spans="2:11" s="184" customFormat="1" ht="24.95" customHeight="1">
      <c r="B63" s="178"/>
      <c r="C63" s="179"/>
      <c r="D63" s="180" t="s">
        <v>1807</v>
      </c>
      <c r="E63" s="181"/>
      <c r="F63" s="181"/>
      <c r="G63" s="181"/>
      <c r="H63" s="181"/>
      <c r="I63" s="20"/>
      <c r="J63" s="182">
        <f>J109</f>
        <v>0</v>
      </c>
      <c r="K63" s="183"/>
    </row>
    <row r="64" spans="2:11" s="184" customFormat="1" ht="24.95" customHeight="1">
      <c r="B64" s="178"/>
      <c r="C64" s="179"/>
      <c r="D64" s="180" t="s">
        <v>1808</v>
      </c>
      <c r="E64" s="181"/>
      <c r="F64" s="181"/>
      <c r="G64" s="181"/>
      <c r="H64" s="181"/>
      <c r="I64" s="20"/>
      <c r="J64" s="182">
        <f>J122</f>
        <v>0</v>
      </c>
      <c r="K64" s="183"/>
    </row>
    <row r="65" spans="2:11" s="184" customFormat="1" ht="24.95" customHeight="1">
      <c r="B65" s="178"/>
      <c r="C65" s="179"/>
      <c r="D65" s="180" t="s">
        <v>1809</v>
      </c>
      <c r="E65" s="181"/>
      <c r="F65" s="181"/>
      <c r="G65" s="181"/>
      <c r="H65" s="181"/>
      <c r="I65" s="20"/>
      <c r="J65" s="182">
        <f>J143</f>
        <v>0</v>
      </c>
      <c r="K65" s="183"/>
    </row>
    <row r="66" spans="2:11" s="184" customFormat="1" ht="24.95" customHeight="1">
      <c r="B66" s="178"/>
      <c r="C66" s="179"/>
      <c r="D66" s="180" t="s">
        <v>1810</v>
      </c>
      <c r="E66" s="181"/>
      <c r="F66" s="181"/>
      <c r="G66" s="181"/>
      <c r="H66" s="181"/>
      <c r="I66" s="20"/>
      <c r="J66" s="182">
        <f>J156</f>
        <v>0</v>
      </c>
      <c r="K66" s="183"/>
    </row>
    <row r="67" spans="2:11" s="140" customFormat="1" ht="21.75" customHeight="1">
      <c r="B67" s="141"/>
      <c r="C67" s="142"/>
      <c r="D67" s="142"/>
      <c r="E67" s="142"/>
      <c r="F67" s="142"/>
      <c r="G67" s="142"/>
      <c r="H67" s="142"/>
      <c r="I67" s="10"/>
      <c r="J67" s="142"/>
      <c r="K67" s="144"/>
    </row>
    <row r="68" spans="2:11" s="140" customFormat="1" ht="6.95" customHeight="1">
      <c r="B68" s="167"/>
      <c r="C68" s="168"/>
      <c r="D68" s="168"/>
      <c r="E68" s="168"/>
      <c r="F68" s="168"/>
      <c r="G68" s="168"/>
      <c r="H68" s="168"/>
      <c r="I68" s="17"/>
      <c r="J68" s="168"/>
      <c r="K68" s="169"/>
    </row>
    <row r="72" spans="2:12" s="140" customFormat="1" ht="6.95" customHeight="1">
      <c r="B72" s="170"/>
      <c r="C72" s="171"/>
      <c r="D72" s="171"/>
      <c r="E72" s="171"/>
      <c r="F72" s="171"/>
      <c r="G72" s="171"/>
      <c r="H72" s="171"/>
      <c r="I72" s="18"/>
      <c r="J72" s="171"/>
      <c r="K72" s="171"/>
      <c r="L72" s="141"/>
    </row>
    <row r="73" spans="2:12" s="140" customFormat="1" ht="36.95" customHeight="1">
      <c r="B73" s="141"/>
      <c r="C73" s="192" t="s">
        <v>180</v>
      </c>
      <c r="I73" s="22"/>
      <c r="L73" s="141"/>
    </row>
    <row r="74" spans="2:12" s="140" customFormat="1" ht="6.95" customHeight="1">
      <c r="B74" s="141"/>
      <c r="I74" s="22"/>
      <c r="L74" s="141"/>
    </row>
    <row r="75" spans="2:12" s="140" customFormat="1" ht="14.45" customHeight="1">
      <c r="B75" s="141"/>
      <c r="C75" s="193" t="s">
        <v>19</v>
      </c>
      <c r="I75" s="22"/>
      <c r="L75" s="141"/>
    </row>
    <row r="76" spans="2:12" s="140" customFormat="1" ht="16.5" customHeight="1">
      <c r="B76" s="141"/>
      <c r="E76" s="194" t="str">
        <f>E7</f>
        <v>Přístavba ZŠ Komenského, Dačice</v>
      </c>
      <c r="F76" s="195"/>
      <c r="G76" s="195"/>
      <c r="H76" s="195"/>
      <c r="I76" s="22"/>
      <c r="L76" s="141"/>
    </row>
    <row r="77" spans="2:12" ht="15">
      <c r="B77" s="132"/>
      <c r="C77" s="193" t="s">
        <v>134</v>
      </c>
      <c r="L77" s="132"/>
    </row>
    <row r="78" spans="2:12" s="140" customFormat="1" ht="16.5" customHeight="1">
      <c r="B78" s="141"/>
      <c r="E78" s="194" t="s">
        <v>2696</v>
      </c>
      <c r="F78" s="196"/>
      <c r="G78" s="196"/>
      <c r="H78" s="196"/>
      <c r="I78" s="22"/>
      <c r="L78" s="141"/>
    </row>
    <row r="79" spans="2:12" s="140" customFormat="1" ht="14.45" customHeight="1">
      <c r="B79" s="141"/>
      <c r="C79" s="193" t="s">
        <v>136</v>
      </c>
      <c r="I79" s="22"/>
      <c r="L79" s="141"/>
    </row>
    <row r="80" spans="2:12" s="140" customFormat="1" ht="17.25" customHeight="1">
      <c r="B80" s="141"/>
      <c r="E80" s="197" t="str">
        <f>E11</f>
        <v>SO02-02 - Vytápění</v>
      </c>
      <c r="F80" s="196"/>
      <c r="G80" s="196"/>
      <c r="H80" s="196"/>
      <c r="I80" s="22"/>
      <c r="L80" s="141"/>
    </row>
    <row r="81" spans="2:12" s="140" customFormat="1" ht="6.95" customHeight="1">
      <c r="B81" s="141"/>
      <c r="I81" s="22"/>
      <c r="L81" s="141"/>
    </row>
    <row r="82" spans="2:12" s="140" customFormat="1" ht="18" customHeight="1">
      <c r="B82" s="141"/>
      <c r="C82" s="193" t="s">
        <v>23</v>
      </c>
      <c r="F82" s="198" t="str">
        <f>F14</f>
        <v xml:space="preserve"> </v>
      </c>
      <c r="I82" s="23" t="s">
        <v>25</v>
      </c>
      <c r="J82" s="199">
        <f>IF(J14="","",J14)</f>
        <v>43418</v>
      </c>
      <c r="L82" s="141"/>
    </row>
    <row r="83" spans="2:12" s="140" customFormat="1" ht="6.95" customHeight="1">
      <c r="B83" s="141"/>
      <c r="I83" s="22"/>
      <c r="L83" s="141"/>
    </row>
    <row r="84" spans="2:12" s="140" customFormat="1" ht="15">
      <c r="B84" s="141"/>
      <c r="C84" s="193" t="s">
        <v>26</v>
      </c>
      <c r="F84" s="198" t="str">
        <f>E17</f>
        <v>Město Dačice</v>
      </c>
      <c r="I84" s="23" t="s">
        <v>32</v>
      </c>
      <c r="J84" s="198" t="str">
        <f>E23</f>
        <v>f-plan, spol. s r.o.</v>
      </c>
      <c r="L84" s="141"/>
    </row>
    <row r="85" spans="2:12" s="140" customFormat="1" ht="14.45" customHeight="1">
      <c r="B85" s="141"/>
      <c r="C85" s="193" t="s">
        <v>30</v>
      </c>
      <c r="F85" s="198" t="str">
        <f>IF(E20="","",E20)</f>
        <v/>
      </c>
      <c r="I85" s="22"/>
      <c r="L85" s="141"/>
    </row>
    <row r="86" spans="2:12" s="140" customFormat="1" ht="10.35" customHeight="1">
      <c r="B86" s="141"/>
      <c r="I86" s="22"/>
      <c r="L86" s="141"/>
    </row>
    <row r="87" spans="2:20" s="207" customFormat="1" ht="29.25" customHeight="1">
      <c r="B87" s="200"/>
      <c r="C87" s="201" t="s">
        <v>181</v>
      </c>
      <c r="D87" s="202" t="s">
        <v>56</v>
      </c>
      <c r="E87" s="202" t="s">
        <v>52</v>
      </c>
      <c r="F87" s="202" t="s">
        <v>182</v>
      </c>
      <c r="G87" s="202" t="s">
        <v>183</v>
      </c>
      <c r="H87" s="202" t="s">
        <v>184</v>
      </c>
      <c r="I87" s="24" t="s">
        <v>185</v>
      </c>
      <c r="J87" s="202" t="s">
        <v>141</v>
      </c>
      <c r="K87" s="203" t="s">
        <v>186</v>
      </c>
      <c r="L87" s="200"/>
      <c r="M87" s="204" t="s">
        <v>187</v>
      </c>
      <c r="N87" s="205" t="s">
        <v>41</v>
      </c>
      <c r="O87" s="205" t="s">
        <v>188</v>
      </c>
      <c r="P87" s="205" t="s">
        <v>189</v>
      </c>
      <c r="Q87" s="205" t="s">
        <v>190</v>
      </c>
      <c r="R87" s="205" t="s">
        <v>191</v>
      </c>
      <c r="S87" s="205" t="s">
        <v>192</v>
      </c>
      <c r="T87" s="206" t="s">
        <v>193</v>
      </c>
    </row>
    <row r="88" spans="2:63" s="140" customFormat="1" ht="29.25" customHeight="1">
      <c r="B88" s="141"/>
      <c r="C88" s="208" t="s">
        <v>142</v>
      </c>
      <c r="I88" s="22"/>
      <c r="J88" s="209">
        <f>BK88</f>
        <v>0</v>
      </c>
      <c r="L88" s="141"/>
      <c r="M88" s="210"/>
      <c r="N88" s="153"/>
      <c r="O88" s="153"/>
      <c r="P88" s="211">
        <f>P89+P102+P109+P122+P143+P156</f>
        <v>0</v>
      </c>
      <c r="Q88" s="153"/>
      <c r="R88" s="211">
        <f>R89+R102+R109+R122+R143+R156</f>
        <v>0.9001600000000001</v>
      </c>
      <c r="S88" s="153"/>
      <c r="T88" s="212">
        <f>T89+T102+T109+T122+T143+T156</f>
        <v>0</v>
      </c>
      <c r="AT88" s="128" t="s">
        <v>70</v>
      </c>
      <c r="AU88" s="128" t="s">
        <v>143</v>
      </c>
      <c r="BK88" s="213">
        <f>BK89+BK102+BK109+BK122+BK143+BK156</f>
        <v>0</v>
      </c>
    </row>
    <row r="89" spans="2:63" s="215" customFormat="1" ht="37.35" customHeight="1">
      <c r="B89" s="214"/>
      <c r="D89" s="216" t="s">
        <v>70</v>
      </c>
      <c r="E89" s="217" t="s">
        <v>1058</v>
      </c>
      <c r="F89" s="217" t="s">
        <v>1059</v>
      </c>
      <c r="I89" s="25"/>
      <c r="J89" s="218">
        <f>BK89</f>
        <v>0</v>
      </c>
      <c r="L89" s="214"/>
      <c r="M89" s="219"/>
      <c r="N89" s="220"/>
      <c r="O89" s="220"/>
      <c r="P89" s="221">
        <f>SUM(P90:P101)</f>
        <v>0</v>
      </c>
      <c r="Q89" s="220"/>
      <c r="R89" s="221">
        <f>SUM(R90:R101)</f>
        <v>0.029559999999999996</v>
      </c>
      <c r="S89" s="220"/>
      <c r="T89" s="222">
        <f>SUM(T90:T101)</f>
        <v>0</v>
      </c>
      <c r="AR89" s="216" t="s">
        <v>80</v>
      </c>
      <c r="AT89" s="223" t="s">
        <v>70</v>
      </c>
      <c r="AU89" s="223" t="s">
        <v>71</v>
      </c>
      <c r="AY89" s="216" t="s">
        <v>196</v>
      </c>
      <c r="BK89" s="224">
        <f>SUM(BK90:BK101)</f>
        <v>0</v>
      </c>
    </row>
    <row r="90" spans="2:65" s="140" customFormat="1" ht="38.25" customHeight="1">
      <c r="B90" s="141"/>
      <c r="C90" s="227" t="s">
        <v>78</v>
      </c>
      <c r="D90" s="227" t="s">
        <v>198</v>
      </c>
      <c r="E90" s="228" t="s">
        <v>3089</v>
      </c>
      <c r="F90" s="229" t="s">
        <v>3090</v>
      </c>
      <c r="G90" s="230" t="s">
        <v>330</v>
      </c>
      <c r="H90" s="231">
        <v>6</v>
      </c>
      <c r="I90" s="26"/>
      <c r="J90" s="232">
        <f>ROUND(I90*H90,2)</f>
        <v>0</v>
      </c>
      <c r="K90" s="229" t="s">
        <v>202</v>
      </c>
      <c r="L90" s="141"/>
      <c r="M90" s="233" t="s">
        <v>5</v>
      </c>
      <c r="N90" s="234" t="s">
        <v>42</v>
      </c>
      <c r="O90" s="142"/>
      <c r="P90" s="235">
        <f>O90*H90</f>
        <v>0</v>
      </c>
      <c r="Q90" s="235">
        <v>0.0001</v>
      </c>
      <c r="R90" s="235">
        <f>Q90*H90</f>
        <v>0.0006000000000000001</v>
      </c>
      <c r="S90" s="235">
        <v>0</v>
      </c>
      <c r="T90" s="236">
        <f>S90*H90</f>
        <v>0</v>
      </c>
      <c r="AR90" s="128" t="s">
        <v>263</v>
      </c>
      <c r="AT90" s="128" t="s">
        <v>198</v>
      </c>
      <c r="AU90" s="128" t="s">
        <v>78</v>
      </c>
      <c r="AY90" s="128" t="s">
        <v>196</v>
      </c>
      <c r="BE90" s="237">
        <f>IF(N90="základní",J90,0)</f>
        <v>0</v>
      </c>
      <c r="BF90" s="237">
        <f>IF(N90="snížená",J90,0)</f>
        <v>0</v>
      </c>
      <c r="BG90" s="237">
        <f>IF(N90="zákl. přenesená",J90,0)</f>
        <v>0</v>
      </c>
      <c r="BH90" s="237">
        <f>IF(N90="sníž. přenesená",J90,0)</f>
        <v>0</v>
      </c>
      <c r="BI90" s="237">
        <f>IF(N90="nulová",J90,0)</f>
        <v>0</v>
      </c>
      <c r="BJ90" s="128" t="s">
        <v>78</v>
      </c>
      <c r="BK90" s="237">
        <f>ROUND(I90*H90,2)</f>
        <v>0</v>
      </c>
      <c r="BL90" s="128" t="s">
        <v>263</v>
      </c>
      <c r="BM90" s="128" t="s">
        <v>80</v>
      </c>
    </row>
    <row r="91" spans="2:65" s="140" customFormat="1" ht="38.25" customHeight="1">
      <c r="B91" s="141"/>
      <c r="C91" s="227" t="s">
        <v>80</v>
      </c>
      <c r="D91" s="227" t="s">
        <v>198</v>
      </c>
      <c r="E91" s="228" t="s">
        <v>1813</v>
      </c>
      <c r="F91" s="229" t="s">
        <v>1814</v>
      </c>
      <c r="G91" s="230" t="s">
        <v>330</v>
      </c>
      <c r="H91" s="231">
        <v>6</v>
      </c>
      <c r="I91" s="26"/>
      <c r="J91" s="232">
        <f>ROUND(I91*H91,2)</f>
        <v>0</v>
      </c>
      <c r="K91" s="229" t="s">
        <v>202</v>
      </c>
      <c r="L91" s="141"/>
      <c r="M91" s="233" t="s">
        <v>5</v>
      </c>
      <c r="N91" s="234" t="s">
        <v>42</v>
      </c>
      <c r="O91" s="142"/>
      <c r="P91" s="235">
        <f>O91*H91</f>
        <v>0</v>
      </c>
      <c r="Q91" s="235">
        <v>5E-05</v>
      </c>
      <c r="R91" s="235">
        <f>Q91*H91</f>
        <v>0.00030000000000000003</v>
      </c>
      <c r="S91" s="235">
        <v>0</v>
      </c>
      <c r="T91" s="236">
        <f>S91*H91</f>
        <v>0</v>
      </c>
      <c r="AR91" s="128" t="s">
        <v>263</v>
      </c>
      <c r="AT91" s="128" t="s">
        <v>198</v>
      </c>
      <c r="AU91" s="128" t="s">
        <v>78</v>
      </c>
      <c r="AY91" s="128" t="s">
        <v>196</v>
      </c>
      <c r="BE91" s="237">
        <f>IF(N91="základní",J91,0)</f>
        <v>0</v>
      </c>
      <c r="BF91" s="237">
        <f>IF(N91="snížená",J91,0)</f>
        <v>0</v>
      </c>
      <c r="BG91" s="237">
        <f>IF(N91="zákl. přenesená",J91,0)</f>
        <v>0</v>
      </c>
      <c r="BH91" s="237">
        <f>IF(N91="sníž. přenesená",J91,0)</f>
        <v>0</v>
      </c>
      <c r="BI91" s="237">
        <f>IF(N91="nulová",J91,0)</f>
        <v>0</v>
      </c>
      <c r="BJ91" s="128" t="s">
        <v>78</v>
      </c>
      <c r="BK91" s="237">
        <f>ROUND(I91*H91,2)</f>
        <v>0</v>
      </c>
      <c r="BL91" s="128" t="s">
        <v>263</v>
      </c>
      <c r="BM91" s="128" t="s">
        <v>203</v>
      </c>
    </row>
    <row r="92" spans="2:47" s="140" customFormat="1" ht="54">
      <c r="B92" s="141"/>
      <c r="D92" s="238" t="s">
        <v>204</v>
      </c>
      <c r="F92" s="239" t="s">
        <v>1815</v>
      </c>
      <c r="I92" s="22"/>
      <c r="L92" s="141"/>
      <c r="M92" s="240"/>
      <c r="N92" s="142"/>
      <c r="O92" s="142"/>
      <c r="P92" s="142"/>
      <c r="Q92" s="142"/>
      <c r="R92" s="142"/>
      <c r="S92" s="142"/>
      <c r="T92" s="241"/>
      <c r="AT92" s="128" t="s">
        <v>204</v>
      </c>
      <c r="AU92" s="128" t="s">
        <v>78</v>
      </c>
    </row>
    <row r="93" spans="2:65" s="140" customFormat="1" ht="38.25" customHeight="1">
      <c r="B93" s="141"/>
      <c r="C93" s="227" t="s">
        <v>215</v>
      </c>
      <c r="D93" s="227" t="s">
        <v>198</v>
      </c>
      <c r="E93" s="228" t="s">
        <v>3091</v>
      </c>
      <c r="F93" s="229" t="s">
        <v>3092</v>
      </c>
      <c r="G93" s="230" t="s">
        <v>304</v>
      </c>
      <c r="H93" s="231">
        <v>318</v>
      </c>
      <c r="I93" s="26"/>
      <c r="J93" s="232">
        <f>ROUND(I93*H93,2)</f>
        <v>0</v>
      </c>
      <c r="K93" s="229" t="s">
        <v>202</v>
      </c>
      <c r="L93" s="141"/>
      <c r="M93" s="233" t="s">
        <v>5</v>
      </c>
      <c r="N93" s="234" t="s">
        <v>42</v>
      </c>
      <c r="O93" s="142"/>
      <c r="P93" s="235">
        <f>O93*H93</f>
        <v>0</v>
      </c>
      <c r="Q93" s="235">
        <v>0</v>
      </c>
      <c r="R93" s="235">
        <f>Q93*H93</f>
        <v>0</v>
      </c>
      <c r="S93" s="235">
        <v>0</v>
      </c>
      <c r="T93" s="236">
        <f>S93*H93</f>
        <v>0</v>
      </c>
      <c r="AR93" s="128" t="s">
        <v>263</v>
      </c>
      <c r="AT93" s="128" t="s">
        <v>198</v>
      </c>
      <c r="AU93" s="128" t="s">
        <v>78</v>
      </c>
      <c r="AY93" s="128" t="s">
        <v>196</v>
      </c>
      <c r="BE93" s="237">
        <f>IF(N93="základní",J93,0)</f>
        <v>0</v>
      </c>
      <c r="BF93" s="237">
        <f>IF(N93="snížená",J93,0)</f>
        <v>0</v>
      </c>
      <c r="BG93" s="237">
        <f>IF(N93="zákl. přenesená",J93,0)</f>
        <v>0</v>
      </c>
      <c r="BH93" s="237">
        <f>IF(N93="sníž. přenesená",J93,0)</f>
        <v>0</v>
      </c>
      <c r="BI93" s="237">
        <f>IF(N93="nulová",J93,0)</f>
        <v>0</v>
      </c>
      <c r="BJ93" s="128" t="s">
        <v>78</v>
      </c>
      <c r="BK93" s="237">
        <f>ROUND(I93*H93,2)</f>
        <v>0</v>
      </c>
      <c r="BL93" s="128" t="s">
        <v>263</v>
      </c>
      <c r="BM93" s="128" t="s">
        <v>221</v>
      </c>
    </row>
    <row r="94" spans="2:47" s="140" customFormat="1" ht="121.5">
      <c r="B94" s="141"/>
      <c r="D94" s="238" t="s">
        <v>204</v>
      </c>
      <c r="F94" s="239" t="s">
        <v>1818</v>
      </c>
      <c r="I94" s="22"/>
      <c r="L94" s="141"/>
      <c r="M94" s="240"/>
      <c r="N94" s="142"/>
      <c r="O94" s="142"/>
      <c r="P94" s="142"/>
      <c r="Q94" s="142"/>
      <c r="R94" s="142"/>
      <c r="S94" s="142"/>
      <c r="T94" s="241"/>
      <c r="AT94" s="128" t="s">
        <v>204</v>
      </c>
      <c r="AU94" s="128" t="s">
        <v>78</v>
      </c>
    </row>
    <row r="95" spans="2:65" s="140" customFormat="1" ht="16.5" customHeight="1">
      <c r="B95" s="141"/>
      <c r="C95" s="266" t="s">
        <v>203</v>
      </c>
      <c r="D95" s="266" t="s">
        <v>297</v>
      </c>
      <c r="E95" s="267" t="s">
        <v>1819</v>
      </c>
      <c r="F95" s="268" t="s">
        <v>1820</v>
      </c>
      <c r="G95" s="269" t="s">
        <v>304</v>
      </c>
      <c r="H95" s="270">
        <v>134</v>
      </c>
      <c r="I95" s="30"/>
      <c r="J95" s="271">
        <f aca="true" t="shared" si="0" ref="J95:J100">ROUND(I95*H95,2)</f>
        <v>0</v>
      </c>
      <c r="K95" s="268" t="s">
        <v>202</v>
      </c>
      <c r="L95" s="272"/>
      <c r="M95" s="273" t="s">
        <v>5</v>
      </c>
      <c r="N95" s="274" t="s">
        <v>42</v>
      </c>
      <c r="O95" s="142"/>
      <c r="P95" s="235">
        <f aca="true" t="shared" si="1" ref="P95:P100">O95*H95</f>
        <v>0</v>
      </c>
      <c r="Q95" s="235">
        <v>7E-05</v>
      </c>
      <c r="R95" s="235">
        <f aca="true" t="shared" si="2" ref="R95:R100">Q95*H95</f>
        <v>0.00938</v>
      </c>
      <c r="S95" s="235">
        <v>0</v>
      </c>
      <c r="T95" s="236">
        <f aca="true" t="shared" si="3" ref="T95:T100">S95*H95</f>
        <v>0</v>
      </c>
      <c r="AR95" s="128" t="s">
        <v>305</v>
      </c>
      <c r="AT95" s="128" t="s">
        <v>297</v>
      </c>
      <c r="AU95" s="128" t="s">
        <v>78</v>
      </c>
      <c r="AY95" s="128" t="s">
        <v>196</v>
      </c>
      <c r="BE95" s="237">
        <f aca="true" t="shared" si="4" ref="BE95:BE100">IF(N95="základní",J95,0)</f>
        <v>0</v>
      </c>
      <c r="BF95" s="237">
        <f aca="true" t="shared" si="5" ref="BF95:BF100">IF(N95="snížená",J95,0)</f>
        <v>0</v>
      </c>
      <c r="BG95" s="237">
        <f aca="true" t="shared" si="6" ref="BG95:BG100">IF(N95="zákl. přenesená",J95,0)</f>
        <v>0</v>
      </c>
      <c r="BH95" s="237">
        <f aca="true" t="shared" si="7" ref="BH95:BH100">IF(N95="sníž. přenesená",J95,0)</f>
        <v>0</v>
      </c>
      <c r="BI95" s="237">
        <f aca="true" t="shared" si="8" ref="BI95:BI100">IF(N95="nulová",J95,0)</f>
        <v>0</v>
      </c>
      <c r="BJ95" s="128" t="s">
        <v>78</v>
      </c>
      <c r="BK95" s="237">
        <f aca="true" t="shared" si="9" ref="BK95:BK100">ROUND(I95*H95,2)</f>
        <v>0</v>
      </c>
      <c r="BL95" s="128" t="s">
        <v>263</v>
      </c>
      <c r="BM95" s="128" t="s">
        <v>230</v>
      </c>
    </row>
    <row r="96" spans="2:65" s="140" customFormat="1" ht="16.5" customHeight="1">
      <c r="B96" s="141"/>
      <c r="C96" s="266" t="s">
        <v>224</v>
      </c>
      <c r="D96" s="266" t="s">
        <v>297</v>
      </c>
      <c r="E96" s="267" t="s">
        <v>1822</v>
      </c>
      <c r="F96" s="268" t="s">
        <v>1823</v>
      </c>
      <c r="G96" s="269" t="s">
        <v>304</v>
      </c>
      <c r="H96" s="270">
        <v>58</v>
      </c>
      <c r="I96" s="30"/>
      <c r="J96" s="271">
        <f t="shared" si="0"/>
        <v>0</v>
      </c>
      <c r="K96" s="268" t="s">
        <v>202</v>
      </c>
      <c r="L96" s="272"/>
      <c r="M96" s="273" t="s">
        <v>5</v>
      </c>
      <c r="N96" s="274" t="s">
        <v>42</v>
      </c>
      <c r="O96" s="142"/>
      <c r="P96" s="235">
        <f t="shared" si="1"/>
        <v>0</v>
      </c>
      <c r="Q96" s="235">
        <v>8E-05</v>
      </c>
      <c r="R96" s="235">
        <f t="shared" si="2"/>
        <v>0.00464</v>
      </c>
      <c r="S96" s="235">
        <v>0</v>
      </c>
      <c r="T96" s="236">
        <f t="shared" si="3"/>
        <v>0</v>
      </c>
      <c r="AR96" s="128" t="s">
        <v>305</v>
      </c>
      <c r="AT96" s="128" t="s">
        <v>297</v>
      </c>
      <c r="AU96" s="128" t="s">
        <v>78</v>
      </c>
      <c r="AY96" s="128" t="s">
        <v>196</v>
      </c>
      <c r="BE96" s="237">
        <f t="shared" si="4"/>
        <v>0</v>
      </c>
      <c r="BF96" s="237">
        <f t="shared" si="5"/>
        <v>0</v>
      </c>
      <c r="BG96" s="237">
        <f t="shared" si="6"/>
        <v>0</v>
      </c>
      <c r="BH96" s="237">
        <f t="shared" si="7"/>
        <v>0</v>
      </c>
      <c r="BI96" s="237">
        <f t="shared" si="8"/>
        <v>0</v>
      </c>
      <c r="BJ96" s="128" t="s">
        <v>78</v>
      </c>
      <c r="BK96" s="237">
        <f t="shared" si="9"/>
        <v>0</v>
      </c>
      <c r="BL96" s="128" t="s">
        <v>263</v>
      </c>
      <c r="BM96" s="128" t="s">
        <v>238</v>
      </c>
    </row>
    <row r="97" spans="2:65" s="140" customFormat="1" ht="16.5" customHeight="1">
      <c r="B97" s="141"/>
      <c r="C97" s="266" t="s">
        <v>221</v>
      </c>
      <c r="D97" s="266" t="s">
        <v>297</v>
      </c>
      <c r="E97" s="267" t="s">
        <v>1825</v>
      </c>
      <c r="F97" s="268" t="s">
        <v>1826</v>
      </c>
      <c r="G97" s="269" t="s">
        <v>304</v>
      </c>
      <c r="H97" s="270">
        <v>24</v>
      </c>
      <c r="I97" s="30"/>
      <c r="J97" s="271">
        <f t="shared" si="0"/>
        <v>0</v>
      </c>
      <c r="K97" s="268" t="s">
        <v>202</v>
      </c>
      <c r="L97" s="272"/>
      <c r="M97" s="273" t="s">
        <v>5</v>
      </c>
      <c r="N97" s="274" t="s">
        <v>42</v>
      </c>
      <c r="O97" s="142"/>
      <c r="P97" s="235">
        <f t="shared" si="1"/>
        <v>0</v>
      </c>
      <c r="Q97" s="235">
        <v>0.00012</v>
      </c>
      <c r="R97" s="235">
        <f t="shared" si="2"/>
        <v>0.00288</v>
      </c>
      <c r="S97" s="235">
        <v>0</v>
      </c>
      <c r="T97" s="236">
        <f t="shared" si="3"/>
        <v>0</v>
      </c>
      <c r="AR97" s="128" t="s">
        <v>305</v>
      </c>
      <c r="AT97" s="128" t="s">
        <v>297</v>
      </c>
      <c r="AU97" s="128" t="s">
        <v>78</v>
      </c>
      <c r="AY97" s="128" t="s">
        <v>196</v>
      </c>
      <c r="BE97" s="237">
        <f t="shared" si="4"/>
        <v>0</v>
      </c>
      <c r="BF97" s="237">
        <f t="shared" si="5"/>
        <v>0</v>
      </c>
      <c r="BG97" s="237">
        <f t="shared" si="6"/>
        <v>0</v>
      </c>
      <c r="BH97" s="237">
        <f t="shared" si="7"/>
        <v>0</v>
      </c>
      <c r="BI97" s="237">
        <f t="shared" si="8"/>
        <v>0</v>
      </c>
      <c r="BJ97" s="128" t="s">
        <v>78</v>
      </c>
      <c r="BK97" s="237">
        <f t="shared" si="9"/>
        <v>0</v>
      </c>
      <c r="BL97" s="128" t="s">
        <v>263</v>
      </c>
      <c r="BM97" s="128" t="s">
        <v>248</v>
      </c>
    </row>
    <row r="98" spans="2:65" s="140" customFormat="1" ht="16.5" customHeight="1">
      <c r="B98" s="141"/>
      <c r="C98" s="266" t="s">
        <v>232</v>
      </c>
      <c r="D98" s="266" t="s">
        <v>297</v>
      </c>
      <c r="E98" s="267" t="s">
        <v>1828</v>
      </c>
      <c r="F98" s="268" t="s">
        <v>1829</v>
      </c>
      <c r="G98" s="269" t="s">
        <v>304</v>
      </c>
      <c r="H98" s="270">
        <v>18</v>
      </c>
      <c r="I98" s="30"/>
      <c r="J98" s="271">
        <f t="shared" si="0"/>
        <v>0</v>
      </c>
      <c r="K98" s="268" t="s">
        <v>202</v>
      </c>
      <c r="L98" s="272"/>
      <c r="M98" s="273" t="s">
        <v>5</v>
      </c>
      <c r="N98" s="274" t="s">
        <v>42</v>
      </c>
      <c r="O98" s="142"/>
      <c r="P98" s="235">
        <f t="shared" si="1"/>
        <v>0</v>
      </c>
      <c r="Q98" s="235">
        <v>0.00014</v>
      </c>
      <c r="R98" s="235">
        <f t="shared" si="2"/>
        <v>0.0025199999999999997</v>
      </c>
      <c r="S98" s="235">
        <v>0</v>
      </c>
      <c r="T98" s="236">
        <f t="shared" si="3"/>
        <v>0</v>
      </c>
      <c r="AR98" s="128" t="s">
        <v>305</v>
      </c>
      <c r="AT98" s="128" t="s">
        <v>297</v>
      </c>
      <c r="AU98" s="128" t="s">
        <v>78</v>
      </c>
      <c r="AY98" s="128" t="s">
        <v>196</v>
      </c>
      <c r="BE98" s="237">
        <f t="shared" si="4"/>
        <v>0</v>
      </c>
      <c r="BF98" s="237">
        <f t="shared" si="5"/>
        <v>0</v>
      </c>
      <c r="BG98" s="237">
        <f t="shared" si="6"/>
        <v>0</v>
      </c>
      <c r="BH98" s="237">
        <f t="shared" si="7"/>
        <v>0</v>
      </c>
      <c r="BI98" s="237">
        <f t="shared" si="8"/>
        <v>0</v>
      </c>
      <c r="BJ98" s="128" t="s">
        <v>78</v>
      </c>
      <c r="BK98" s="237">
        <f t="shared" si="9"/>
        <v>0</v>
      </c>
      <c r="BL98" s="128" t="s">
        <v>263</v>
      </c>
      <c r="BM98" s="128" t="s">
        <v>255</v>
      </c>
    </row>
    <row r="99" spans="2:65" s="140" customFormat="1" ht="16.5" customHeight="1">
      <c r="B99" s="141"/>
      <c r="C99" s="266" t="s">
        <v>230</v>
      </c>
      <c r="D99" s="266" t="s">
        <v>297</v>
      </c>
      <c r="E99" s="267" t="s">
        <v>1831</v>
      </c>
      <c r="F99" s="268" t="s">
        <v>1832</v>
      </c>
      <c r="G99" s="269" t="s">
        <v>304</v>
      </c>
      <c r="H99" s="270">
        <v>84</v>
      </c>
      <c r="I99" s="30"/>
      <c r="J99" s="271">
        <f t="shared" si="0"/>
        <v>0</v>
      </c>
      <c r="K99" s="268" t="s">
        <v>202</v>
      </c>
      <c r="L99" s="272"/>
      <c r="M99" s="273" t="s">
        <v>5</v>
      </c>
      <c r="N99" s="274" t="s">
        <v>42</v>
      </c>
      <c r="O99" s="142"/>
      <c r="P99" s="235">
        <f t="shared" si="1"/>
        <v>0</v>
      </c>
      <c r="Q99" s="235">
        <v>0.00011</v>
      </c>
      <c r="R99" s="235">
        <f t="shared" si="2"/>
        <v>0.00924</v>
      </c>
      <c r="S99" s="235">
        <v>0</v>
      </c>
      <c r="T99" s="236">
        <f t="shared" si="3"/>
        <v>0</v>
      </c>
      <c r="AR99" s="128" t="s">
        <v>305</v>
      </c>
      <c r="AT99" s="128" t="s">
        <v>297</v>
      </c>
      <c r="AU99" s="128" t="s">
        <v>78</v>
      </c>
      <c r="AY99" s="128" t="s">
        <v>196</v>
      </c>
      <c r="BE99" s="237">
        <f t="shared" si="4"/>
        <v>0</v>
      </c>
      <c r="BF99" s="237">
        <f t="shared" si="5"/>
        <v>0</v>
      </c>
      <c r="BG99" s="237">
        <f t="shared" si="6"/>
        <v>0</v>
      </c>
      <c r="BH99" s="237">
        <f t="shared" si="7"/>
        <v>0</v>
      </c>
      <c r="BI99" s="237">
        <f t="shared" si="8"/>
        <v>0</v>
      </c>
      <c r="BJ99" s="128" t="s">
        <v>78</v>
      </c>
      <c r="BK99" s="237">
        <f t="shared" si="9"/>
        <v>0</v>
      </c>
      <c r="BL99" s="128" t="s">
        <v>263</v>
      </c>
      <c r="BM99" s="128" t="s">
        <v>3093</v>
      </c>
    </row>
    <row r="100" spans="2:65" s="140" customFormat="1" ht="38.25" customHeight="1">
      <c r="B100" s="141"/>
      <c r="C100" s="227" t="s">
        <v>242</v>
      </c>
      <c r="D100" s="227" t="s">
        <v>198</v>
      </c>
      <c r="E100" s="228" t="s">
        <v>1837</v>
      </c>
      <c r="F100" s="229" t="s">
        <v>1838</v>
      </c>
      <c r="G100" s="230" t="s">
        <v>1839</v>
      </c>
      <c r="H100" s="32"/>
      <c r="I100" s="26"/>
      <c r="J100" s="232">
        <f t="shared" si="0"/>
        <v>0</v>
      </c>
      <c r="K100" s="229" t="s">
        <v>202</v>
      </c>
      <c r="L100" s="141"/>
      <c r="M100" s="233" t="s">
        <v>5</v>
      </c>
      <c r="N100" s="234" t="s">
        <v>42</v>
      </c>
      <c r="O100" s="142"/>
      <c r="P100" s="235">
        <f t="shared" si="1"/>
        <v>0</v>
      </c>
      <c r="Q100" s="235">
        <v>0</v>
      </c>
      <c r="R100" s="235">
        <f t="shared" si="2"/>
        <v>0</v>
      </c>
      <c r="S100" s="235">
        <v>0</v>
      </c>
      <c r="T100" s="236">
        <f t="shared" si="3"/>
        <v>0</v>
      </c>
      <c r="AR100" s="128" t="s">
        <v>263</v>
      </c>
      <c r="AT100" s="128" t="s">
        <v>198</v>
      </c>
      <c r="AU100" s="128" t="s">
        <v>78</v>
      </c>
      <c r="AY100" s="128" t="s">
        <v>196</v>
      </c>
      <c r="BE100" s="237">
        <f t="shared" si="4"/>
        <v>0</v>
      </c>
      <c r="BF100" s="237">
        <f t="shared" si="5"/>
        <v>0</v>
      </c>
      <c r="BG100" s="237">
        <f t="shared" si="6"/>
        <v>0</v>
      </c>
      <c r="BH100" s="237">
        <f t="shared" si="7"/>
        <v>0</v>
      </c>
      <c r="BI100" s="237">
        <f t="shared" si="8"/>
        <v>0</v>
      </c>
      <c r="BJ100" s="128" t="s">
        <v>78</v>
      </c>
      <c r="BK100" s="237">
        <f t="shared" si="9"/>
        <v>0</v>
      </c>
      <c r="BL100" s="128" t="s">
        <v>263</v>
      </c>
      <c r="BM100" s="128" t="s">
        <v>3094</v>
      </c>
    </row>
    <row r="101" spans="2:47" s="140" customFormat="1" ht="148.5">
      <c r="B101" s="141"/>
      <c r="D101" s="238" t="s">
        <v>204</v>
      </c>
      <c r="F101" s="239" t="s">
        <v>1130</v>
      </c>
      <c r="I101" s="22"/>
      <c r="L101" s="141"/>
      <c r="M101" s="240"/>
      <c r="N101" s="142"/>
      <c r="O101" s="142"/>
      <c r="P101" s="142"/>
      <c r="Q101" s="142"/>
      <c r="R101" s="142"/>
      <c r="S101" s="142"/>
      <c r="T101" s="241"/>
      <c r="AT101" s="128" t="s">
        <v>204</v>
      </c>
      <c r="AU101" s="128" t="s">
        <v>78</v>
      </c>
    </row>
    <row r="102" spans="2:63" s="215" customFormat="1" ht="37.35" customHeight="1">
      <c r="B102" s="214"/>
      <c r="D102" s="216" t="s">
        <v>70</v>
      </c>
      <c r="E102" s="217" t="s">
        <v>1841</v>
      </c>
      <c r="F102" s="217" t="s">
        <v>1842</v>
      </c>
      <c r="I102" s="25"/>
      <c r="J102" s="218">
        <f>BK102</f>
        <v>0</v>
      </c>
      <c r="L102" s="214"/>
      <c r="M102" s="219"/>
      <c r="N102" s="220"/>
      <c r="O102" s="220"/>
      <c r="P102" s="221">
        <f>SUM(P103:P108)</f>
        <v>0</v>
      </c>
      <c r="Q102" s="220"/>
      <c r="R102" s="221">
        <f>SUM(R103:R108)</f>
        <v>0.00565</v>
      </c>
      <c r="S102" s="220"/>
      <c r="T102" s="222">
        <f>SUM(T103:T108)</f>
        <v>0</v>
      </c>
      <c r="AR102" s="216" t="s">
        <v>80</v>
      </c>
      <c r="AT102" s="223" t="s">
        <v>70</v>
      </c>
      <c r="AU102" s="223" t="s">
        <v>71</v>
      </c>
      <c r="AY102" s="216" t="s">
        <v>196</v>
      </c>
      <c r="BK102" s="224">
        <f>SUM(BK103:BK108)</f>
        <v>0</v>
      </c>
    </row>
    <row r="103" spans="2:65" s="140" customFormat="1" ht="16.5" customHeight="1">
      <c r="B103" s="141"/>
      <c r="C103" s="227" t="s">
        <v>238</v>
      </c>
      <c r="D103" s="227" t="s">
        <v>198</v>
      </c>
      <c r="E103" s="228" t="s">
        <v>1843</v>
      </c>
      <c r="F103" s="229" t="s">
        <v>1844</v>
      </c>
      <c r="G103" s="230" t="s">
        <v>1520</v>
      </c>
      <c r="H103" s="231">
        <v>1</v>
      </c>
      <c r="I103" s="26"/>
      <c r="J103" s="232">
        <f>ROUND(I103*H103,2)</f>
        <v>0</v>
      </c>
      <c r="K103" s="229" t="s">
        <v>202</v>
      </c>
      <c r="L103" s="141"/>
      <c r="M103" s="233" t="s">
        <v>5</v>
      </c>
      <c r="N103" s="234" t="s">
        <v>42</v>
      </c>
      <c r="O103" s="142"/>
      <c r="P103" s="235">
        <f>O103*H103</f>
        <v>0</v>
      </c>
      <c r="Q103" s="235">
        <v>0.00113</v>
      </c>
      <c r="R103" s="235">
        <f>Q103*H103</f>
        <v>0.00113</v>
      </c>
      <c r="S103" s="235">
        <v>0</v>
      </c>
      <c r="T103" s="236">
        <f>S103*H103</f>
        <v>0</v>
      </c>
      <c r="AR103" s="128" t="s">
        <v>263</v>
      </c>
      <c r="AT103" s="128" t="s">
        <v>198</v>
      </c>
      <c r="AU103" s="128" t="s">
        <v>78</v>
      </c>
      <c r="AY103" s="128" t="s">
        <v>196</v>
      </c>
      <c r="BE103" s="237">
        <f>IF(N103="základní",J103,0)</f>
        <v>0</v>
      </c>
      <c r="BF103" s="237">
        <f>IF(N103="snížená",J103,0)</f>
        <v>0</v>
      </c>
      <c r="BG103" s="237">
        <f>IF(N103="zákl. přenesená",J103,0)</f>
        <v>0</v>
      </c>
      <c r="BH103" s="237">
        <f>IF(N103="sníž. přenesená",J103,0)</f>
        <v>0</v>
      </c>
      <c r="BI103" s="237">
        <f>IF(N103="nulová",J103,0)</f>
        <v>0</v>
      </c>
      <c r="BJ103" s="128" t="s">
        <v>78</v>
      </c>
      <c r="BK103" s="237">
        <f>ROUND(I103*H103,2)</f>
        <v>0</v>
      </c>
      <c r="BL103" s="128" t="s">
        <v>263</v>
      </c>
      <c r="BM103" s="128" t="s">
        <v>269</v>
      </c>
    </row>
    <row r="104" spans="2:65" s="140" customFormat="1" ht="25.5" customHeight="1">
      <c r="B104" s="141"/>
      <c r="C104" s="227" t="s">
        <v>249</v>
      </c>
      <c r="D104" s="227" t="s">
        <v>198</v>
      </c>
      <c r="E104" s="228" t="s">
        <v>3095</v>
      </c>
      <c r="F104" s="229" t="s">
        <v>3096</v>
      </c>
      <c r="G104" s="230" t="s">
        <v>1520</v>
      </c>
      <c r="H104" s="231">
        <v>1</v>
      </c>
      <c r="I104" s="26"/>
      <c r="J104" s="232">
        <f>ROUND(I104*H104,2)</f>
        <v>0</v>
      </c>
      <c r="K104" s="229" t="s">
        <v>202</v>
      </c>
      <c r="L104" s="141"/>
      <c r="M104" s="233" t="s">
        <v>5</v>
      </c>
      <c r="N104" s="234" t="s">
        <v>42</v>
      </c>
      <c r="O104" s="142"/>
      <c r="P104" s="235">
        <f>O104*H104</f>
        <v>0</v>
      </c>
      <c r="Q104" s="235">
        <v>0.00068</v>
      </c>
      <c r="R104" s="235">
        <f>Q104*H104</f>
        <v>0.00068</v>
      </c>
      <c r="S104" s="235">
        <v>0</v>
      </c>
      <c r="T104" s="236">
        <f>S104*H104</f>
        <v>0</v>
      </c>
      <c r="AR104" s="128" t="s">
        <v>263</v>
      </c>
      <c r="AT104" s="128" t="s">
        <v>198</v>
      </c>
      <c r="AU104" s="128" t="s">
        <v>78</v>
      </c>
      <c r="AY104" s="128" t="s">
        <v>196</v>
      </c>
      <c r="BE104" s="237">
        <f>IF(N104="základní",J104,0)</f>
        <v>0</v>
      </c>
      <c r="BF104" s="237">
        <f>IF(N104="snížená",J104,0)</f>
        <v>0</v>
      </c>
      <c r="BG104" s="237">
        <f>IF(N104="zákl. přenesená",J104,0)</f>
        <v>0</v>
      </c>
      <c r="BH104" s="237">
        <f>IF(N104="sníž. přenesená",J104,0)</f>
        <v>0</v>
      </c>
      <c r="BI104" s="237">
        <f>IF(N104="nulová",J104,0)</f>
        <v>0</v>
      </c>
      <c r="BJ104" s="128" t="s">
        <v>78</v>
      </c>
      <c r="BK104" s="237">
        <f>ROUND(I104*H104,2)</f>
        <v>0</v>
      </c>
      <c r="BL104" s="128" t="s">
        <v>263</v>
      </c>
      <c r="BM104" s="128" t="s">
        <v>274</v>
      </c>
    </row>
    <row r="105" spans="2:65" s="140" customFormat="1" ht="16.5" customHeight="1">
      <c r="B105" s="141"/>
      <c r="C105" s="227" t="s">
        <v>248</v>
      </c>
      <c r="D105" s="227" t="s">
        <v>198</v>
      </c>
      <c r="E105" s="228" t="s">
        <v>3097</v>
      </c>
      <c r="F105" s="229" t="s">
        <v>3098</v>
      </c>
      <c r="G105" s="230" t="s">
        <v>355</v>
      </c>
      <c r="H105" s="231">
        <v>1</v>
      </c>
      <c r="I105" s="26"/>
      <c r="J105" s="232">
        <f>ROUND(I105*H105,2)</f>
        <v>0</v>
      </c>
      <c r="K105" s="229" t="s">
        <v>202</v>
      </c>
      <c r="L105" s="141"/>
      <c r="M105" s="233" t="s">
        <v>5</v>
      </c>
      <c r="N105" s="234" t="s">
        <v>42</v>
      </c>
      <c r="O105" s="142"/>
      <c r="P105" s="235">
        <f>O105*H105</f>
        <v>0</v>
      </c>
      <c r="Q105" s="235">
        <v>0.00154</v>
      </c>
      <c r="R105" s="235">
        <f>Q105*H105</f>
        <v>0.00154</v>
      </c>
      <c r="S105" s="235">
        <v>0</v>
      </c>
      <c r="T105" s="236">
        <f>S105*H105</f>
        <v>0</v>
      </c>
      <c r="AR105" s="128" t="s">
        <v>263</v>
      </c>
      <c r="AT105" s="128" t="s">
        <v>198</v>
      </c>
      <c r="AU105" s="128" t="s">
        <v>78</v>
      </c>
      <c r="AY105" s="128" t="s">
        <v>196</v>
      </c>
      <c r="BE105" s="237">
        <f>IF(N105="základní",J105,0)</f>
        <v>0</v>
      </c>
      <c r="BF105" s="237">
        <f>IF(N105="snížená",J105,0)</f>
        <v>0</v>
      </c>
      <c r="BG105" s="237">
        <f>IF(N105="zákl. přenesená",J105,0)</f>
        <v>0</v>
      </c>
      <c r="BH105" s="237">
        <f>IF(N105="sníž. přenesená",J105,0)</f>
        <v>0</v>
      </c>
      <c r="BI105" s="237">
        <f>IF(N105="nulová",J105,0)</f>
        <v>0</v>
      </c>
      <c r="BJ105" s="128" t="s">
        <v>78</v>
      </c>
      <c r="BK105" s="237">
        <f>ROUND(I105*H105,2)</f>
        <v>0</v>
      </c>
      <c r="BL105" s="128" t="s">
        <v>263</v>
      </c>
      <c r="BM105" s="128" t="s">
        <v>281</v>
      </c>
    </row>
    <row r="106" spans="2:65" s="140" customFormat="1" ht="25.5" customHeight="1">
      <c r="B106" s="141"/>
      <c r="C106" s="266" t="s">
        <v>257</v>
      </c>
      <c r="D106" s="266" t="s">
        <v>297</v>
      </c>
      <c r="E106" s="267" t="s">
        <v>3099</v>
      </c>
      <c r="F106" s="268" t="s">
        <v>3100</v>
      </c>
      <c r="G106" s="269" t="s">
        <v>355</v>
      </c>
      <c r="H106" s="270">
        <v>1</v>
      </c>
      <c r="I106" s="30"/>
      <c r="J106" s="271">
        <f>ROUND(I106*H106,2)</f>
        <v>0</v>
      </c>
      <c r="K106" s="268" t="s">
        <v>202</v>
      </c>
      <c r="L106" s="272"/>
      <c r="M106" s="273" t="s">
        <v>5</v>
      </c>
      <c r="N106" s="274" t="s">
        <v>42</v>
      </c>
      <c r="O106" s="142"/>
      <c r="P106" s="235">
        <f>O106*H106</f>
        <v>0</v>
      </c>
      <c r="Q106" s="235">
        <v>0.0023</v>
      </c>
      <c r="R106" s="235">
        <f>Q106*H106</f>
        <v>0.0023</v>
      </c>
      <c r="S106" s="235">
        <v>0</v>
      </c>
      <c r="T106" s="236">
        <f>S106*H106</f>
        <v>0</v>
      </c>
      <c r="AR106" s="128" t="s">
        <v>305</v>
      </c>
      <c r="AT106" s="128" t="s">
        <v>297</v>
      </c>
      <c r="AU106" s="128" t="s">
        <v>78</v>
      </c>
      <c r="AY106" s="128" t="s">
        <v>196</v>
      </c>
      <c r="BE106" s="237">
        <f>IF(N106="základní",J106,0)</f>
        <v>0</v>
      </c>
      <c r="BF106" s="237">
        <f>IF(N106="snížená",J106,0)</f>
        <v>0</v>
      </c>
      <c r="BG106" s="237">
        <f>IF(N106="zákl. přenesená",J106,0)</f>
        <v>0</v>
      </c>
      <c r="BH106" s="237">
        <f>IF(N106="sníž. přenesená",J106,0)</f>
        <v>0</v>
      </c>
      <c r="BI106" s="237">
        <f>IF(N106="nulová",J106,0)</f>
        <v>0</v>
      </c>
      <c r="BJ106" s="128" t="s">
        <v>78</v>
      </c>
      <c r="BK106" s="237">
        <f>ROUND(I106*H106,2)</f>
        <v>0</v>
      </c>
      <c r="BL106" s="128" t="s">
        <v>263</v>
      </c>
      <c r="BM106" s="128" t="s">
        <v>286</v>
      </c>
    </row>
    <row r="107" spans="2:65" s="140" customFormat="1" ht="38.25" customHeight="1">
      <c r="B107" s="141"/>
      <c r="C107" s="227" t="s">
        <v>255</v>
      </c>
      <c r="D107" s="227" t="s">
        <v>198</v>
      </c>
      <c r="E107" s="228" t="s">
        <v>1854</v>
      </c>
      <c r="F107" s="229" t="s">
        <v>1855</v>
      </c>
      <c r="G107" s="230" t="s">
        <v>1839</v>
      </c>
      <c r="H107" s="32"/>
      <c r="I107" s="26"/>
      <c r="J107" s="232">
        <f>ROUND(I107*H107,2)</f>
        <v>0</v>
      </c>
      <c r="K107" s="229" t="s">
        <v>202</v>
      </c>
      <c r="L107" s="141"/>
      <c r="M107" s="233" t="s">
        <v>5</v>
      </c>
      <c r="N107" s="234" t="s">
        <v>42</v>
      </c>
      <c r="O107" s="142"/>
      <c r="P107" s="235">
        <f>O107*H107</f>
        <v>0</v>
      </c>
      <c r="Q107" s="235">
        <v>0</v>
      </c>
      <c r="R107" s="235">
        <f>Q107*H107</f>
        <v>0</v>
      </c>
      <c r="S107" s="235">
        <v>0</v>
      </c>
      <c r="T107" s="236">
        <f>S107*H107</f>
        <v>0</v>
      </c>
      <c r="AR107" s="128" t="s">
        <v>263</v>
      </c>
      <c r="AT107" s="128" t="s">
        <v>198</v>
      </c>
      <c r="AU107" s="128" t="s">
        <v>78</v>
      </c>
      <c r="AY107" s="128" t="s">
        <v>196</v>
      </c>
      <c r="BE107" s="237">
        <f>IF(N107="základní",J107,0)</f>
        <v>0</v>
      </c>
      <c r="BF107" s="237">
        <f>IF(N107="snížená",J107,0)</f>
        <v>0</v>
      </c>
      <c r="BG107" s="237">
        <f>IF(N107="zákl. přenesená",J107,0)</f>
        <v>0</v>
      </c>
      <c r="BH107" s="237">
        <f>IF(N107="sníž. přenesená",J107,0)</f>
        <v>0</v>
      </c>
      <c r="BI107" s="237">
        <f>IF(N107="nulová",J107,0)</f>
        <v>0</v>
      </c>
      <c r="BJ107" s="128" t="s">
        <v>78</v>
      </c>
      <c r="BK107" s="237">
        <f>ROUND(I107*H107,2)</f>
        <v>0</v>
      </c>
      <c r="BL107" s="128" t="s">
        <v>263</v>
      </c>
      <c r="BM107" s="128" t="s">
        <v>292</v>
      </c>
    </row>
    <row r="108" spans="2:47" s="140" customFormat="1" ht="148.5">
      <c r="B108" s="141"/>
      <c r="D108" s="238" t="s">
        <v>204</v>
      </c>
      <c r="F108" s="239" t="s">
        <v>1271</v>
      </c>
      <c r="I108" s="22"/>
      <c r="L108" s="141"/>
      <c r="M108" s="240"/>
      <c r="N108" s="142"/>
      <c r="O108" s="142"/>
      <c r="P108" s="142"/>
      <c r="Q108" s="142"/>
      <c r="R108" s="142"/>
      <c r="S108" s="142"/>
      <c r="T108" s="241"/>
      <c r="AT108" s="128" t="s">
        <v>204</v>
      </c>
      <c r="AU108" s="128" t="s">
        <v>78</v>
      </c>
    </row>
    <row r="109" spans="2:63" s="215" customFormat="1" ht="37.35" customHeight="1">
      <c r="B109" s="214"/>
      <c r="D109" s="216" t="s">
        <v>70</v>
      </c>
      <c r="E109" s="217" t="s">
        <v>1856</v>
      </c>
      <c r="F109" s="217" t="s">
        <v>1857</v>
      </c>
      <c r="I109" s="25"/>
      <c r="J109" s="218">
        <f>BK109</f>
        <v>0</v>
      </c>
      <c r="L109" s="214"/>
      <c r="M109" s="219"/>
      <c r="N109" s="220"/>
      <c r="O109" s="220"/>
      <c r="P109" s="221">
        <f>SUM(P110:P121)</f>
        <v>0</v>
      </c>
      <c r="Q109" s="220"/>
      <c r="R109" s="221">
        <f>SUM(R110:R121)</f>
        <v>0.29406</v>
      </c>
      <c r="S109" s="220"/>
      <c r="T109" s="222">
        <f>SUM(T110:T121)</f>
        <v>0</v>
      </c>
      <c r="AR109" s="216" t="s">
        <v>80</v>
      </c>
      <c r="AT109" s="223" t="s">
        <v>70</v>
      </c>
      <c r="AU109" s="223" t="s">
        <v>71</v>
      </c>
      <c r="AY109" s="216" t="s">
        <v>196</v>
      </c>
      <c r="BK109" s="224">
        <f>SUM(BK110:BK121)</f>
        <v>0</v>
      </c>
    </row>
    <row r="110" spans="2:65" s="140" customFormat="1" ht="16.5" customHeight="1">
      <c r="B110" s="141"/>
      <c r="C110" s="227" t="s">
        <v>11</v>
      </c>
      <c r="D110" s="227" t="s">
        <v>198</v>
      </c>
      <c r="E110" s="228" t="s">
        <v>1858</v>
      </c>
      <c r="F110" s="229" t="s">
        <v>1859</v>
      </c>
      <c r="G110" s="230" t="s">
        <v>304</v>
      </c>
      <c r="H110" s="231">
        <v>134</v>
      </c>
      <c r="I110" s="26"/>
      <c r="J110" s="232">
        <f aca="true" t="shared" si="10" ref="J110:J115">ROUND(I110*H110,2)</f>
        <v>0</v>
      </c>
      <c r="K110" s="229" t="s">
        <v>202</v>
      </c>
      <c r="L110" s="141"/>
      <c r="M110" s="233" t="s">
        <v>5</v>
      </c>
      <c r="N110" s="234" t="s">
        <v>42</v>
      </c>
      <c r="O110" s="142"/>
      <c r="P110" s="235">
        <f aca="true" t="shared" si="11" ref="P110:P115">O110*H110</f>
        <v>0</v>
      </c>
      <c r="Q110" s="235">
        <v>0.00045</v>
      </c>
      <c r="R110" s="235">
        <f aca="true" t="shared" si="12" ref="R110:R115">Q110*H110</f>
        <v>0.0603</v>
      </c>
      <c r="S110" s="235">
        <v>0</v>
      </c>
      <c r="T110" s="236">
        <f aca="true" t="shared" si="13" ref="T110:T115">S110*H110</f>
        <v>0</v>
      </c>
      <c r="AR110" s="128" t="s">
        <v>263</v>
      </c>
      <c r="AT110" s="128" t="s">
        <v>198</v>
      </c>
      <c r="AU110" s="128" t="s">
        <v>78</v>
      </c>
      <c r="AY110" s="128" t="s">
        <v>196</v>
      </c>
      <c r="BE110" s="237">
        <f aca="true" t="shared" si="14" ref="BE110:BE115">IF(N110="základní",J110,0)</f>
        <v>0</v>
      </c>
      <c r="BF110" s="237">
        <f aca="true" t="shared" si="15" ref="BF110:BF115">IF(N110="snížená",J110,0)</f>
        <v>0</v>
      </c>
      <c r="BG110" s="237">
        <f aca="true" t="shared" si="16" ref="BG110:BG115">IF(N110="zákl. přenesená",J110,0)</f>
        <v>0</v>
      </c>
      <c r="BH110" s="237">
        <f aca="true" t="shared" si="17" ref="BH110:BH115">IF(N110="sníž. přenesená",J110,0)</f>
        <v>0</v>
      </c>
      <c r="BI110" s="237">
        <f aca="true" t="shared" si="18" ref="BI110:BI115">IF(N110="nulová",J110,0)</f>
        <v>0</v>
      </c>
      <c r="BJ110" s="128" t="s">
        <v>78</v>
      </c>
      <c r="BK110" s="237">
        <f aca="true" t="shared" si="19" ref="BK110:BK115">ROUND(I110*H110,2)</f>
        <v>0</v>
      </c>
      <c r="BL110" s="128" t="s">
        <v>263</v>
      </c>
      <c r="BM110" s="128" t="s">
        <v>296</v>
      </c>
    </row>
    <row r="111" spans="2:65" s="140" customFormat="1" ht="16.5" customHeight="1">
      <c r="B111" s="141"/>
      <c r="C111" s="227" t="s">
        <v>263</v>
      </c>
      <c r="D111" s="227" t="s">
        <v>198</v>
      </c>
      <c r="E111" s="228" t="s">
        <v>1860</v>
      </c>
      <c r="F111" s="229" t="s">
        <v>1861</v>
      </c>
      <c r="G111" s="230" t="s">
        <v>304</v>
      </c>
      <c r="H111" s="231">
        <v>58</v>
      </c>
      <c r="I111" s="26"/>
      <c r="J111" s="232">
        <f t="shared" si="10"/>
        <v>0</v>
      </c>
      <c r="K111" s="229" t="s">
        <v>202</v>
      </c>
      <c r="L111" s="141"/>
      <c r="M111" s="233" t="s">
        <v>5</v>
      </c>
      <c r="N111" s="234" t="s">
        <v>42</v>
      </c>
      <c r="O111" s="142"/>
      <c r="P111" s="235">
        <f t="shared" si="11"/>
        <v>0</v>
      </c>
      <c r="Q111" s="235">
        <v>0.00056</v>
      </c>
      <c r="R111" s="235">
        <f t="shared" si="12"/>
        <v>0.032479999999999995</v>
      </c>
      <c r="S111" s="235">
        <v>0</v>
      </c>
      <c r="T111" s="236">
        <f t="shared" si="13"/>
        <v>0</v>
      </c>
      <c r="AR111" s="128" t="s">
        <v>263</v>
      </c>
      <c r="AT111" s="128" t="s">
        <v>198</v>
      </c>
      <c r="AU111" s="128" t="s">
        <v>78</v>
      </c>
      <c r="AY111" s="128" t="s">
        <v>196</v>
      </c>
      <c r="BE111" s="237">
        <f t="shared" si="14"/>
        <v>0</v>
      </c>
      <c r="BF111" s="237">
        <f t="shared" si="15"/>
        <v>0</v>
      </c>
      <c r="BG111" s="237">
        <f t="shared" si="16"/>
        <v>0</v>
      </c>
      <c r="BH111" s="237">
        <f t="shared" si="17"/>
        <v>0</v>
      </c>
      <c r="BI111" s="237">
        <f t="shared" si="18"/>
        <v>0</v>
      </c>
      <c r="BJ111" s="128" t="s">
        <v>78</v>
      </c>
      <c r="BK111" s="237">
        <f t="shared" si="19"/>
        <v>0</v>
      </c>
      <c r="BL111" s="128" t="s">
        <v>263</v>
      </c>
      <c r="BM111" s="128" t="s">
        <v>300</v>
      </c>
    </row>
    <row r="112" spans="2:65" s="140" customFormat="1" ht="25.5" customHeight="1">
      <c r="B112" s="141"/>
      <c r="C112" s="227" t="s">
        <v>278</v>
      </c>
      <c r="D112" s="227" t="s">
        <v>198</v>
      </c>
      <c r="E112" s="228" t="s">
        <v>1862</v>
      </c>
      <c r="F112" s="229" t="s">
        <v>1863</v>
      </c>
      <c r="G112" s="230" t="s">
        <v>304</v>
      </c>
      <c r="H112" s="231">
        <v>24</v>
      </c>
      <c r="I112" s="26"/>
      <c r="J112" s="232">
        <f t="shared" si="10"/>
        <v>0</v>
      </c>
      <c r="K112" s="229" t="s">
        <v>202</v>
      </c>
      <c r="L112" s="141"/>
      <c r="M112" s="233" t="s">
        <v>5</v>
      </c>
      <c r="N112" s="234" t="s">
        <v>42</v>
      </c>
      <c r="O112" s="142"/>
      <c r="P112" s="235">
        <f t="shared" si="11"/>
        <v>0</v>
      </c>
      <c r="Q112" s="235">
        <v>0.00069</v>
      </c>
      <c r="R112" s="235">
        <f t="shared" si="12"/>
        <v>0.01656</v>
      </c>
      <c r="S112" s="235">
        <v>0</v>
      </c>
      <c r="T112" s="236">
        <f t="shared" si="13"/>
        <v>0</v>
      </c>
      <c r="AR112" s="128" t="s">
        <v>263</v>
      </c>
      <c r="AT112" s="128" t="s">
        <v>198</v>
      </c>
      <c r="AU112" s="128" t="s">
        <v>78</v>
      </c>
      <c r="AY112" s="128" t="s">
        <v>196</v>
      </c>
      <c r="BE112" s="237">
        <f t="shared" si="14"/>
        <v>0</v>
      </c>
      <c r="BF112" s="237">
        <f t="shared" si="15"/>
        <v>0</v>
      </c>
      <c r="BG112" s="237">
        <f t="shared" si="16"/>
        <v>0</v>
      </c>
      <c r="BH112" s="237">
        <f t="shared" si="17"/>
        <v>0</v>
      </c>
      <c r="BI112" s="237">
        <f t="shared" si="18"/>
        <v>0</v>
      </c>
      <c r="BJ112" s="128" t="s">
        <v>78</v>
      </c>
      <c r="BK112" s="237">
        <f t="shared" si="19"/>
        <v>0</v>
      </c>
      <c r="BL112" s="128" t="s">
        <v>263</v>
      </c>
      <c r="BM112" s="128" t="s">
        <v>305</v>
      </c>
    </row>
    <row r="113" spans="2:65" s="140" customFormat="1" ht="16.5" customHeight="1">
      <c r="B113" s="141"/>
      <c r="C113" s="227" t="s">
        <v>269</v>
      </c>
      <c r="D113" s="227" t="s">
        <v>198</v>
      </c>
      <c r="E113" s="228" t="s">
        <v>1864</v>
      </c>
      <c r="F113" s="229" t="s">
        <v>1865</v>
      </c>
      <c r="G113" s="230" t="s">
        <v>304</v>
      </c>
      <c r="H113" s="231">
        <v>18</v>
      </c>
      <c r="I113" s="26"/>
      <c r="J113" s="232">
        <f t="shared" si="10"/>
        <v>0</v>
      </c>
      <c r="K113" s="229" t="s">
        <v>202</v>
      </c>
      <c r="L113" s="141"/>
      <c r="M113" s="233" t="s">
        <v>5</v>
      </c>
      <c r="N113" s="234" t="s">
        <v>42</v>
      </c>
      <c r="O113" s="142"/>
      <c r="P113" s="235">
        <f t="shared" si="11"/>
        <v>0</v>
      </c>
      <c r="Q113" s="235">
        <v>0.00126</v>
      </c>
      <c r="R113" s="235">
        <f t="shared" si="12"/>
        <v>0.022680000000000002</v>
      </c>
      <c r="S113" s="235">
        <v>0</v>
      </c>
      <c r="T113" s="236">
        <f t="shared" si="13"/>
        <v>0</v>
      </c>
      <c r="AR113" s="128" t="s">
        <v>263</v>
      </c>
      <c r="AT113" s="128" t="s">
        <v>198</v>
      </c>
      <c r="AU113" s="128" t="s">
        <v>78</v>
      </c>
      <c r="AY113" s="128" t="s">
        <v>196</v>
      </c>
      <c r="BE113" s="237">
        <f t="shared" si="14"/>
        <v>0</v>
      </c>
      <c r="BF113" s="237">
        <f t="shared" si="15"/>
        <v>0</v>
      </c>
      <c r="BG113" s="237">
        <f t="shared" si="16"/>
        <v>0</v>
      </c>
      <c r="BH113" s="237">
        <f t="shared" si="17"/>
        <v>0</v>
      </c>
      <c r="BI113" s="237">
        <f t="shared" si="18"/>
        <v>0</v>
      </c>
      <c r="BJ113" s="128" t="s">
        <v>78</v>
      </c>
      <c r="BK113" s="237">
        <f t="shared" si="19"/>
        <v>0</v>
      </c>
      <c r="BL113" s="128" t="s">
        <v>263</v>
      </c>
      <c r="BM113" s="128" t="s">
        <v>313</v>
      </c>
    </row>
    <row r="114" spans="2:65" s="140" customFormat="1" ht="25.5" customHeight="1">
      <c r="B114" s="141"/>
      <c r="C114" s="227" t="s">
        <v>289</v>
      </c>
      <c r="D114" s="227" t="s">
        <v>198</v>
      </c>
      <c r="E114" s="228" t="s">
        <v>1866</v>
      </c>
      <c r="F114" s="229" t="s">
        <v>1867</v>
      </c>
      <c r="G114" s="230" t="s">
        <v>304</v>
      </c>
      <c r="H114" s="231">
        <v>84</v>
      </c>
      <c r="I114" s="26"/>
      <c r="J114" s="232">
        <f t="shared" si="10"/>
        <v>0</v>
      </c>
      <c r="K114" s="229" t="s">
        <v>202</v>
      </c>
      <c r="L114" s="141"/>
      <c r="M114" s="233" t="s">
        <v>5</v>
      </c>
      <c r="N114" s="234" t="s">
        <v>42</v>
      </c>
      <c r="O114" s="142"/>
      <c r="P114" s="235">
        <f t="shared" si="11"/>
        <v>0</v>
      </c>
      <c r="Q114" s="235">
        <v>0.00158</v>
      </c>
      <c r="R114" s="235">
        <f t="shared" si="12"/>
        <v>0.13272</v>
      </c>
      <c r="S114" s="235">
        <v>0</v>
      </c>
      <c r="T114" s="236">
        <f t="shared" si="13"/>
        <v>0</v>
      </c>
      <c r="AR114" s="128" t="s">
        <v>263</v>
      </c>
      <c r="AT114" s="128" t="s">
        <v>198</v>
      </c>
      <c r="AU114" s="128" t="s">
        <v>78</v>
      </c>
      <c r="AY114" s="128" t="s">
        <v>196</v>
      </c>
      <c r="BE114" s="237">
        <f t="shared" si="14"/>
        <v>0</v>
      </c>
      <c r="BF114" s="237">
        <f t="shared" si="15"/>
        <v>0</v>
      </c>
      <c r="BG114" s="237">
        <f t="shared" si="16"/>
        <v>0</v>
      </c>
      <c r="BH114" s="237">
        <f t="shared" si="17"/>
        <v>0</v>
      </c>
      <c r="BI114" s="237">
        <f t="shared" si="18"/>
        <v>0</v>
      </c>
      <c r="BJ114" s="128" t="s">
        <v>78</v>
      </c>
      <c r="BK114" s="237">
        <f t="shared" si="19"/>
        <v>0</v>
      </c>
      <c r="BL114" s="128" t="s">
        <v>263</v>
      </c>
      <c r="BM114" s="128" t="s">
        <v>320</v>
      </c>
    </row>
    <row r="115" spans="2:65" s="140" customFormat="1" ht="25.5" customHeight="1">
      <c r="B115" s="141"/>
      <c r="C115" s="227" t="s">
        <v>274</v>
      </c>
      <c r="D115" s="227" t="s">
        <v>198</v>
      </c>
      <c r="E115" s="228" t="s">
        <v>1870</v>
      </c>
      <c r="F115" s="229" t="s">
        <v>1871</v>
      </c>
      <c r="G115" s="230" t="s">
        <v>355</v>
      </c>
      <c r="H115" s="231">
        <v>10</v>
      </c>
      <c r="I115" s="26"/>
      <c r="J115" s="232">
        <f t="shared" si="10"/>
        <v>0</v>
      </c>
      <c r="K115" s="229" t="s">
        <v>202</v>
      </c>
      <c r="L115" s="141"/>
      <c r="M115" s="233" t="s">
        <v>5</v>
      </c>
      <c r="N115" s="234" t="s">
        <v>42</v>
      </c>
      <c r="O115" s="142"/>
      <c r="P115" s="235">
        <f t="shared" si="11"/>
        <v>0</v>
      </c>
      <c r="Q115" s="235">
        <v>0.00212</v>
      </c>
      <c r="R115" s="235">
        <f t="shared" si="12"/>
        <v>0.0212</v>
      </c>
      <c r="S115" s="235">
        <v>0</v>
      </c>
      <c r="T115" s="236">
        <f t="shared" si="13"/>
        <v>0</v>
      </c>
      <c r="AR115" s="128" t="s">
        <v>263</v>
      </c>
      <c r="AT115" s="128" t="s">
        <v>198</v>
      </c>
      <c r="AU115" s="128" t="s">
        <v>78</v>
      </c>
      <c r="AY115" s="128" t="s">
        <v>196</v>
      </c>
      <c r="BE115" s="237">
        <f t="shared" si="14"/>
        <v>0</v>
      </c>
      <c r="BF115" s="237">
        <f t="shared" si="15"/>
        <v>0</v>
      </c>
      <c r="BG115" s="237">
        <f t="shared" si="16"/>
        <v>0</v>
      </c>
      <c r="BH115" s="237">
        <f t="shared" si="17"/>
        <v>0</v>
      </c>
      <c r="BI115" s="237">
        <f t="shared" si="18"/>
        <v>0</v>
      </c>
      <c r="BJ115" s="128" t="s">
        <v>78</v>
      </c>
      <c r="BK115" s="237">
        <f t="shared" si="19"/>
        <v>0</v>
      </c>
      <c r="BL115" s="128" t="s">
        <v>263</v>
      </c>
      <c r="BM115" s="128" t="s">
        <v>331</v>
      </c>
    </row>
    <row r="116" spans="2:47" s="140" customFormat="1" ht="54">
      <c r="B116" s="141"/>
      <c r="D116" s="238" t="s">
        <v>204</v>
      </c>
      <c r="F116" s="239" t="s">
        <v>1872</v>
      </c>
      <c r="I116" s="22"/>
      <c r="L116" s="141"/>
      <c r="M116" s="240"/>
      <c r="N116" s="142"/>
      <c r="O116" s="142"/>
      <c r="P116" s="142"/>
      <c r="Q116" s="142"/>
      <c r="R116" s="142"/>
      <c r="S116" s="142"/>
      <c r="T116" s="241"/>
      <c r="AT116" s="128" t="s">
        <v>204</v>
      </c>
      <c r="AU116" s="128" t="s">
        <v>78</v>
      </c>
    </row>
    <row r="117" spans="2:65" s="140" customFormat="1" ht="16.5" customHeight="1">
      <c r="B117" s="141"/>
      <c r="C117" s="227" t="s">
        <v>10</v>
      </c>
      <c r="D117" s="227" t="s">
        <v>198</v>
      </c>
      <c r="E117" s="228" t="s">
        <v>1873</v>
      </c>
      <c r="F117" s="229" t="s">
        <v>1874</v>
      </c>
      <c r="G117" s="230" t="s">
        <v>309</v>
      </c>
      <c r="H117" s="231">
        <v>1</v>
      </c>
      <c r="I117" s="26"/>
      <c r="J117" s="232">
        <f>ROUND(I117*H117,2)</f>
        <v>0</v>
      </c>
      <c r="K117" s="229" t="s">
        <v>5</v>
      </c>
      <c r="L117" s="141"/>
      <c r="M117" s="233" t="s">
        <v>5</v>
      </c>
      <c r="N117" s="234" t="s">
        <v>42</v>
      </c>
      <c r="O117" s="142"/>
      <c r="P117" s="235">
        <f>O117*H117</f>
        <v>0</v>
      </c>
      <c r="Q117" s="235">
        <v>0</v>
      </c>
      <c r="R117" s="235">
        <f>Q117*H117</f>
        <v>0</v>
      </c>
      <c r="S117" s="235">
        <v>0</v>
      </c>
      <c r="T117" s="236">
        <f>S117*H117</f>
        <v>0</v>
      </c>
      <c r="AR117" s="128" t="s">
        <v>263</v>
      </c>
      <c r="AT117" s="128" t="s">
        <v>198</v>
      </c>
      <c r="AU117" s="128" t="s">
        <v>78</v>
      </c>
      <c r="AY117" s="128" t="s">
        <v>196</v>
      </c>
      <c r="BE117" s="237">
        <f>IF(N117="základní",J117,0)</f>
        <v>0</v>
      </c>
      <c r="BF117" s="237">
        <f>IF(N117="snížená",J117,0)</f>
        <v>0</v>
      </c>
      <c r="BG117" s="237">
        <f>IF(N117="zákl. přenesená",J117,0)</f>
        <v>0</v>
      </c>
      <c r="BH117" s="237">
        <f>IF(N117="sníž. přenesená",J117,0)</f>
        <v>0</v>
      </c>
      <c r="BI117" s="237">
        <f>IF(N117="nulová",J117,0)</f>
        <v>0</v>
      </c>
      <c r="BJ117" s="128" t="s">
        <v>78</v>
      </c>
      <c r="BK117" s="237">
        <f>ROUND(I117*H117,2)</f>
        <v>0</v>
      </c>
      <c r="BL117" s="128" t="s">
        <v>263</v>
      </c>
      <c r="BM117" s="128" t="s">
        <v>333</v>
      </c>
    </row>
    <row r="118" spans="2:65" s="140" customFormat="1" ht="16.5" customHeight="1">
      <c r="B118" s="141"/>
      <c r="C118" s="266" t="s">
        <v>281</v>
      </c>
      <c r="D118" s="266" t="s">
        <v>297</v>
      </c>
      <c r="E118" s="267" t="s">
        <v>3101</v>
      </c>
      <c r="F118" s="268" t="s">
        <v>3102</v>
      </c>
      <c r="G118" s="269" t="s">
        <v>355</v>
      </c>
      <c r="H118" s="270">
        <v>46</v>
      </c>
      <c r="I118" s="30"/>
      <c r="J118" s="271">
        <f>ROUND(I118*H118,2)</f>
        <v>0</v>
      </c>
      <c r="K118" s="268" t="s">
        <v>202</v>
      </c>
      <c r="L118" s="272"/>
      <c r="M118" s="273" t="s">
        <v>5</v>
      </c>
      <c r="N118" s="274" t="s">
        <v>42</v>
      </c>
      <c r="O118" s="142"/>
      <c r="P118" s="235">
        <f>O118*H118</f>
        <v>0</v>
      </c>
      <c r="Q118" s="235">
        <v>0.00014</v>
      </c>
      <c r="R118" s="235">
        <f>Q118*H118</f>
        <v>0.0064399999999999995</v>
      </c>
      <c r="S118" s="235">
        <v>0</v>
      </c>
      <c r="T118" s="236">
        <f>S118*H118</f>
        <v>0</v>
      </c>
      <c r="AR118" s="128" t="s">
        <v>305</v>
      </c>
      <c r="AT118" s="128" t="s">
        <v>297</v>
      </c>
      <c r="AU118" s="128" t="s">
        <v>78</v>
      </c>
      <c r="AY118" s="128" t="s">
        <v>196</v>
      </c>
      <c r="BE118" s="237">
        <f>IF(N118="základní",J118,0)</f>
        <v>0</v>
      </c>
      <c r="BF118" s="237">
        <f>IF(N118="snížená",J118,0)</f>
        <v>0</v>
      </c>
      <c r="BG118" s="237">
        <f>IF(N118="zákl. přenesená",J118,0)</f>
        <v>0</v>
      </c>
      <c r="BH118" s="237">
        <f>IF(N118="sníž. přenesená",J118,0)</f>
        <v>0</v>
      </c>
      <c r="BI118" s="237">
        <f>IF(N118="nulová",J118,0)</f>
        <v>0</v>
      </c>
      <c r="BJ118" s="128" t="s">
        <v>78</v>
      </c>
      <c r="BK118" s="237">
        <f>ROUND(I118*H118,2)</f>
        <v>0</v>
      </c>
      <c r="BL118" s="128" t="s">
        <v>263</v>
      </c>
      <c r="BM118" s="128" t="s">
        <v>3103</v>
      </c>
    </row>
    <row r="119" spans="2:65" s="140" customFormat="1" ht="16.5" customHeight="1">
      <c r="B119" s="141"/>
      <c r="C119" s="266" t="s">
        <v>306</v>
      </c>
      <c r="D119" s="266" t="s">
        <v>297</v>
      </c>
      <c r="E119" s="267" t="s">
        <v>3104</v>
      </c>
      <c r="F119" s="268" t="s">
        <v>3105</v>
      </c>
      <c r="G119" s="269" t="s">
        <v>355</v>
      </c>
      <c r="H119" s="270">
        <v>24</v>
      </c>
      <c r="I119" s="30"/>
      <c r="J119" s="271">
        <f>ROUND(I119*H119,2)</f>
        <v>0</v>
      </c>
      <c r="K119" s="268" t="s">
        <v>202</v>
      </c>
      <c r="L119" s="272"/>
      <c r="M119" s="273" t="s">
        <v>5</v>
      </c>
      <c r="N119" s="274" t="s">
        <v>42</v>
      </c>
      <c r="O119" s="142"/>
      <c r="P119" s="235">
        <f>O119*H119</f>
        <v>0</v>
      </c>
      <c r="Q119" s="235">
        <v>7E-05</v>
      </c>
      <c r="R119" s="235">
        <f>Q119*H119</f>
        <v>0.0016799999999999999</v>
      </c>
      <c r="S119" s="235">
        <v>0</v>
      </c>
      <c r="T119" s="236">
        <f>S119*H119</f>
        <v>0</v>
      </c>
      <c r="AR119" s="128" t="s">
        <v>305</v>
      </c>
      <c r="AT119" s="128" t="s">
        <v>297</v>
      </c>
      <c r="AU119" s="128" t="s">
        <v>78</v>
      </c>
      <c r="AY119" s="128" t="s">
        <v>196</v>
      </c>
      <c r="BE119" s="237">
        <f>IF(N119="základní",J119,0)</f>
        <v>0</v>
      </c>
      <c r="BF119" s="237">
        <f>IF(N119="snížená",J119,0)</f>
        <v>0</v>
      </c>
      <c r="BG119" s="237">
        <f>IF(N119="zákl. přenesená",J119,0)</f>
        <v>0</v>
      </c>
      <c r="BH119" s="237">
        <f>IF(N119="sníž. přenesená",J119,0)</f>
        <v>0</v>
      </c>
      <c r="BI119" s="237">
        <f>IF(N119="nulová",J119,0)</f>
        <v>0</v>
      </c>
      <c r="BJ119" s="128" t="s">
        <v>78</v>
      </c>
      <c r="BK119" s="237">
        <f>ROUND(I119*H119,2)</f>
        <v>0</v>
      </c>
      <c r="BL119" s="128" t="s">
        <v>263</v>
      </c>
      <c r="BM119" s="128" t="s">
        <v>3106</v>
      </c>
    </row>
    <row r="120" spans="2:65" s="140" customFormat="1" ht="38.25" customHeight="1">
      <c r="B120" s="141"/>
      <c r="C120" s="227" t="s">
        <v>286</v>
      </c>
      <c r="D120" s="227" t="s">
        <v>198</v>
      </c>
      <c r="E120" s="228" t="s">
        <v>1882</v>
      </c>
      <c r="F120" s="229" t="s">
        <v>1883</v>
      </c>
      <c r="G120" s="230" t="s">
        <v>1839</v>
      </c>
      <c r="H120" s="32"/>
      <c r="I120" s="26"/>
      <c r="J120" s="232">
        <f>ROUND(I120*H120,2)</f>
        <v>0</v>
      </c>
      <c r="K120" s="229" t="s">
        <v>202</v>
      </c>
      <c r="L120" s="141"/>
      <c r="M120" s="233" t="s">
        <v>5</v>
      </c>
      <c r="N120" s="234" t="s">
        <v>42</v>
      </c>
      <c r="O120" s="142"/>
      <c r="P120" s="235">
        <f>O120*H120</f>
        <v>0</v>
      </c>
      <c r="Q120" s="235">
        <v>0</v>
      </c>
      <c r="R120" s="235">
        <f>Q120*H120</f>
        <v>0</v>
      </c>
      <c r="S120" s="235">
        <v>0</v>
      </c>
      <c r="T120" s="236">
        <f>S120*H120</f>
        <v>0</v>
      </c>
      <c r="AR120" s="128" t="s">
        <v>263</v>
      </c>
      <c r="AT120" s="128" t="s">
        <v>198</v>
      </c>
      <c r="AU120" s="128" t="s">
        <v>78</v>
      </c>
      <c r="AY120" s="128" t="s">
        <v>196</v>
      </c>
      <c r="BE120" s="237">
        <f>IF(N120="základní",J120,0)</f>
        <v>0</v>
      </c>
      <c r="BF120" s="237">
        <f>IF(N120="snížená",J120,0)</f>
        <v>0</v>
      </c>
      <c r="BG120" s="237">
        <f>IF(N120="zákl. přenesená",J120,0)</f>
        <v>0</v>
      </c>
      <c r="BH120" s="237">
        <f>IF(N120="sníž. přenesená",J120,0)</f>
        <v>0</v>
      </c>
      <c r="BI120" s="237">
        <f>IF(N120="nulová",J120,0)</f>
        <v>0</v>
      </c>
      <c r="BJ120" s="128" t="s">
        <v>78</v>
      </c>
      <c r="BK120" s="237">
        <f>ROUND(I120*H120,2)</f>
        <v>0</v>
      </c>
      <c r="BL120" s="128" t="s">
        <v>263</v>
      </c>
      <c r="BM120" s="128" t="s">
        <v>347</v>
      </c>
    </row>
    <row r="121" spans="2:47" s="140" customFormat="1" ht="148.5">
      <c r="B121" s="141"/>
      <c r="D121" s="238" t="s">
        <v>204</v>
      </c>
      <c r="F121" s="239" t="s">
        <v>1130</v>
      </c>
      <c r="I121" s="22"/>
      <c r="L121" s="141"/>
      <c r="M121" s="240"/>
      <c r="N121" s="142"/>
      <c r="O121" s="142"/>
      <c r="P121" s="142"/>
      <c r="Q121" s="142"/>
      <c r="R121" s="142"/>
      <c r="S121" s="142"/>
      <c r="T121" s="241"/>
      <c r="AT121" s="128" t="s">
        <v>204</v>
      </c>
      <c r="AU121" s="128" t="s">
        <v>78</v>
      </c>
    </row>
    <row r="122" spans="2:63" s="215" customFormat="1" ht="37.35" customHeight="1">
      <c r="B122" s="214"/>
      <c r="D122" s="216" t="s">
        <v>70</v>
      </c>
      <c r="E122" s="217" t="s">
        <v>1884</v>
      </c>
      <c r="F122" s="217" t="s">
        <v>1885</v>
      </c>
      <c r="I122" s="25"/>
      <c r="J122" s="218">
        <f>BK122</f>
        <v>0</v>
      </c>
      <c r="L122" s="214"/>
      <c r="M122" s="219"/>
      <c r="N122" s="220"/>
      <c r="O122" s="220"/>
      <c r="P122" s="221">
        <f>SUM(P123:P142)</f>
        <v>0</v>
      </c>
      <c r="Q122" s="220"/>
      <c r="R122" s="221">
        <f>SUM(R123:R142)</f>
        <v>0.032690000000000004</v>
      </c>
      <c r="S122" s="220"/>
      <c r="T122" s="222">
        <f>SUM(T123:T142)</f>
        <v>0</v>
      </c>
      <c r="AR122" s="216" t="s">
        <v>80</v>
      </c>
      <c r="AT122" s="223" t="s">
        <v>70</v>
      </c>
      <c r="AU122" s="223" t="s">
        <v>71</v>
      </c>
      <c r="AY122" s="216" t="s">
        <v>196</v>
      </c>
      <c r="BK122" s="224">
        <f>SUM(BK123:BK142)</f>
        <v>0</v>
      </c>
    </row>
    <row r="123" spans="2:65" s="140" customFormat="1" ht="16.5" customHeight="1">
      <c r="B123" s="141"/>
      <c r="C123" s="227" t="s">
        <v>317</v>
      </c>
      <c r="D123" s="227" t="s">
        <v>198</v>
      </c>
      <c r="E123" s="228" t="s">
        <v>1886</v>
      </c>
      <c r="F123" s="229" t="s">
        <v>1887</v>
      </c>
      <c r="G123" s="230" t="s">
        <v>355</v>
      </c>
      <c r="H123" s="231">
        <v>53</v>
      </c>
      <c r="I123" s="26"/>
      <c r="J123" s="232">
        <f>ROUND(I123*H123,2)</f>
        <v>0</v>
      </c>
      <c r="K123" s="229" t="s">
        <v>202</v>
      </c>
      <c r="L123" s="141"/>
      <c r="M123" s="233" t="s">
        <v>5</v>
      </c>
      <c r="N123" s="234" t="s">
        <v>42</v>
      </c>
      <c r="O123" s="142"/>
      <c r="P123" s="235">
        <f>O123*H123</f>
        <v>0</v>
      </c>
      <c r="Q123" s="235">
        <v>3E-05</v>
      </c>
      <c r="R123" s="235">
        <f>Q123*H123</f>
        <v>0.00159</v>
      </c>
      <c r="S123" s="235">
        <v>0</v>
      </c>
      <c r="T123" s="236">
        <f>S123*H123</f>
        <v>0</v>
      </c>
      <c r="AR123" s="128" t="s">
        <v>263</v>
      </c>
      <c r="AT123" s="128" t="s">
        <v>198</v>
      </c>
      <c r="AU123" s="128" t="s">
        <v>78</v>
      </c>
      <c r="AY123" s="128" t="s">
        <v>196</v>
      </c>
      <c r="BE123" s="237">
        <f>IF(N123="základní",J123,0)</f>
        <v>0</v>
      </c>
      <c r="BF123" s="237">
        <f>IF(N123="snížená",J123,0)</f>
        <v>0</v>
      </c>
      <c r="BG123" s="237">
        <f>IF(N123="zákl. přenesená",J123,0)</f>
        <v>0</v>
      </c>
      <c r="BH123" s="237">
        <f>IF(N123="sníž. přenesená",J123,0)</f>
        <v>0</v>
      </c>
      <c r="BI123" s="237">
        <f>IF(N123="nulová",J123,0)</f>
        <v>0</v>
      </c>
      <c r="BJ123" s="128" t="s">
        <v>78</v>
      </c>
      <c r="BK123" s="237">
        <f>ROUND(I123*H123,2)</f>
        <v>0</v>
      </c>
      <c r="BL123" s="128" t="s">
        <v>263</v>
      </c>
      <c r="BM123" s="128" t="s">
        <v>350</v>
      </c>
    </row>
    <row r="124" spans="2:65" s="140" customFormat="1" ht="16.5" customHeight="1">
      <c r="B124" s="141"/>
      <c r="C124" s="227" t="s">
        <v>292</v>
      </c>
      <c r="D124" s="227" t="s">
        <v>198</v>
      </c>
      <c r="E124" s="228" t="s">
        <v>1890</v>
      </c>
      <c r="F124" s="229" t="s">
        <v>1891</v>
      </c>
      <c r="G124" s="230" t="s">
        <v>355</v>
      </c>
      <c r="H124" s="231">
        <v>2</v>
      </c>
      <c r="I124" s="26"/>
      <c r="J124" s="232">
        <f>ROUND(I124*H124,2)</f>
        <v>0</v>
      </c>
      <c r="K124" s="229" t="s">
        <v>202</v>
      </c>
      <c r="L124" s="141"/>
      <c r="M124" s="233" t="s">
        <v>5</v>
      </c>
      <c r="N124" s="234" t="s">
        <v>42</v>
      </c>
      <c r="O124" s="142"/>
      <c r="P124" s="235">
        <f>O124*H124</f>
        <v>0</v>
      </c>
      <c r="Q124" s="235">
        <v>0.00022</v>
      </c>
      <c r="R124" s="235">
        <f>Q124*H124</f>
        <v>0.00044</v>
      </c>
      <c r="S124" s="235">
        <v>0</v>
      </c>
      <c r="T124" s="236">
        <f>S124*H124</f>
        <v>0</v>
      </c>
      <c r="AR124" s="128" t="s">
        <v>263</v>
      </c>
      <c r="AT124" s="128" t="s">
        <v>198</v>
      </c>
      <c r="AU124" s="128" t="s">
        <v>78</v>
      </c>
      <c r="AY124" s="128" t="s">
        <v>196</v>
      </c>
      <c r="BE124" s="237">
        <f>IF(N124="základní",J124,0)</f>
        <v>0</v>
      </c>
      <c r="BF124" s="237">
        <f>IF(N124="snížená",J124,0)</f>
        <v>0</v>
      </c>
      <c r="BG124" s="237">
        <f>IF(N124="zákl. přenesená",J124,0)</f>
        <v>0</v>
      </c>
      <c r="BH124" s="237">
        <f>IF(N124="sníž. přenesená",J124,0)</f>
        <v>0</v>
      </c>
      <c r="BI124" s="237">
        <f>IF(N124="nulová",J124,0)</f>
        <v>0</v>
      </c>
      <c r="BJ124" s="128" t="s">
        <v>78</v>
      </c>
      <c r="BK124" s="237">
        <f>ROUND(I124*H124,2)</f>
        <v>0</v>
      </c>
      <c r="BL124" s="128" t="s">
        <v>263</v>
      </c>
      <c r="BM124" s="128" t="s">
        <v>356</v>
      </c>
    </row>
    <row r="125" spans="2:65" s="140" customFormat="1" ht="16.5" customHeight="1">
      <c r="B125" s="141"/>
      <c r="C125" s="227" t="s">
        <v>327</v>
      </c>
      <c r="D125" s="227" t="s">
        <v>198</v>
      </c>
      <c r="E125" s="228" t="s">
        <v>3107</v>
      </c>
      <c r="F125" s="229" t="s">
        <v>3108</v>
      </c>
      <c r="G125" s="230" t="s">
        <v>355</v>
      </c>
      <c r="H125" s="231">
        <v>4</v>
      </c>
      <c r="I125" s="26"/>
      <c r="J125" s="232">
        <f>ROUND(I125*H125,2)</f>
        <v>0</v>
      </c>
      <c r="K125" s="229" t="s">
        <v>202</v>
      </c>
      <c r="L125" s="141"/>
      <c r="M125" s="233" t="s">
        <v>5</v>
      </c>
      <c r="N125" s="234" t="s">
        <v>42</v>
      </c>
      <c r="O125" s="142"/>
      <c r="P125" s="235">
        <f>O125*H125</f>
        <v>0</v>
      </c>
      <c r="Q125" s="235">
        <v>0.0005</v>
      </c>
      <c r="R125" s="235">
        <f>Q125*H125</f>
        <v>0.002</v>
      </c>
      <c r="S125" s="235">
        <v>0</v>
      </c>
      <c r="T125" s="236">
        <f>S125*H125</f>
        <v>0</v>
      </c>
      <c r="AR125" s="128" t="s">
        <v>263</v>
      </c>
      <c r="AT125" s="128" t="s">
        <v>198</v>
      </c>
      <c r="AU125" s="128" t="s">
        <v>78</v>
      </c>
      <c r="AY125" s="128" t="s">
        <v>196</v>
      </c>
      <c r="BE125" s="237">
        <f>IF(N125="základní",J125,0)</f>
        <v>0</v>
      </c>
      <c r="BF125" s="237">
        <f>IF(N125="snížená",J125,0)</f>
        <v>0</v>
      </c>
      <c r="BG125" s="237">
        <f>IF(N125="zákl. přenesená",J125,0)</f>
        <v>0</v>
      </c>
      <c r="BH125" s="237">
        <f>IF(N125="sníž. přenesená",J125,0)</f>
        <v>0</v>
      </c>
      <c r="BI125" s="237">
        <f>IF(N125="nulová",J125,0)</f>
        <v>0</v>
      </c>
      <c r="BJ125" s="128" t="s">
        <v>78</v>
      </c>
      <c r="BK125" s="237">
        <f>ROUND(I125*H125,2)</f>
        <v>0</v>
      </c>
      <c r="BL125" s="128" t="s">
        <v>263</v>
      </c>
      <c r="BM125" s="128" t="s">
        <v>362</v>
      </c>
    </row>
    <row r="126" spans="2:65" s="140" customFormat="1" ht="16.5" customHeight="1">
      <c r="B126" s="141"/>
      <c r="C126" s="227" t="s">
        <v>296</v>
      </c>
      <c r="D126" s="227" t="s">
        <v>198</v>
      </c>
      <c r="E126" s="228" t="s">
        <v>3109</v>
      </c>
      <c r="F126" s="229" t="s">
        <v>3110</v>
      </c>
      <c r="G126" s="230" t="s">
        <v>355</v>
      </c>
      <c r="H126" s="231">
        <v>1</v>
      </c>
      <c r="I126" s="26"/>
      <c r="J126" s="232">
        <f>ROUND(I126*H126,2)</f>
        <v>0</v>
      </c>
      <c r="K126" s="229" t="s">
        <v>202</v>
      </c>
      <c r="L126" s="141"/>
      <c r="M126" s="233" t="s">
        <v>5</v>
      </c>
      <c r="N126" s="234" t="s">
        <v>42</v>
      </c>
      <c r="O126" s="142"/>
      <c r="P126" s="235">
        <f>O126*H126</f>
        <v>0</v>
      </c>
      <c r="Q126" s="235">
        <v>0.00025</v>
      </c>
      <c r="R126" s="235">
        <f>Q126*H126</f>
        <v>0.00025</v>
      </c>
      <c r="S126" s="235">
        <v>0</v>
      </c>
      <c r="T126" s="236">
        <f>S126*H126</f>
        <v>0</v>
      </c>
      <c r="AR126" s="128" t="s">
        <v>263</v>
      </c>
      <c r="AT126" s="128" t="s">
        <v>198</v>
      </c>
      <c r="AU126" s="128" t="s">
        <v>78</v>
      </c>
      <c r="AY126" s="128" t="s">
        <v>196</v>
      </c>
      <c r="BE126" s="237">
        <f>IF(N126="základní",J126,0)</f>
        <v>0</v>
      </c>
      <c r="BF126" s="237">
        <f>IF(N126="snížená",J126,0)</f>
        <v>0</v>
      </c>
      <c r="BG126" s="237">
        <f>IF(N126="zákl. přenesená",J126,0)</f>
        <v>0</v>
      </c>
      <c r="BH126" s="237">
        <f>IF(N126="sníž. přenesená",J126,0)</f>
        <v>0</v>
      </c>
      <c r="BI126" s="237">
        <f>IF(N126="nulová",J126,0)</f>
        <v>0</v>
      </c>
      <c r="BJ126" s="128" t="s">
        <v>78</v>
      </c>
      <c r="BK126" s="237">
        <f>ROUND(I126*H126,2)</f>
        <v>0</v>
      </c>
      <c r="BL126" s="128" t="s">
        <v>263</v>
      </c>
      <c r="BM126" s="128" t="s">
        <v>367</v>
      </c>
    </row>
    <row r="127" spans="2:65" s="140" customFormat="1" ht="25.5" customHeight="1">
      <c r="B127" s="141"/>
      <c r="C127" s="227" t="s">
        <v>334</v>
      </c>
      <c r="D127" s="227" t="s">
        <v>198</v>
      </c>
      <c r="E127" s="228" t="s">
        <v>1896</v>
      </c>
      <c r="F127" s="229" t="s">
        <v>1897</v>
      </c>
      <c r="G127" s="230" t="s">
        <v>355</v>
      </c>
      <c r="H127" s="231">
        <v>21</v>
      </c>
      <c r="I127" s="26"/>
      <c r="J127" s="232">
        <f>ROUND(I127*H127,2)</f>
        <v>0</v>
      </c>
      <c r="K127" s="229" t="s">
        <v>202</v>
      </c>
      <c r="L127" s="141"/>
      <c r="M127" s="233" t="s">
        <v>5</v>
      </c>
      <c r="N127" s="234" t="s">
        <v>42</v>
      </c>
      <c r="O127" s="142"/>
      <c r="P127" s="235">
        <f>O127*H127</f>
        <v>0</v>
      </c>
      <c r="Q127" s="235">
        <v>0.00012</v>
      </c>
      <c r="R127" s="235">
        <f>Q127*H127</f>
        <v>0.00252</v>
      </c>
      <c r="S127" s="235">
        <v>0</v>
      </c>
      <c r="T127" s="236">
        <f>S127*H127</f>
        <v>0</v>
      </c>
      <c r="AR127" s="128" t="s">
        <v>263</v>
      </c>
      <c r="AT127" s="128" t="s">
        <v>198</v>
      </c>
      <c r="AU127" s="128" t="s">
        <v>78</v>
      </c>
      <c r="AY127" s="128" t="s">
        <v>196</v>
      </c>
      <c r="BE127" s="237">
        <f>IF(N127="základní",J127,0)</f>
        <v>0</v>
      </c>
      <c r="BF127" s="237">
        <f>IF(N127="snížená",J127,0)</f>
        <v>0</v>
      </c>
      <c r="BG127" s="237">
        <f>IF(N127="zákl. přenesená",J127,0)</f>
        <v>0</v>
      </c>
      <c r="BH127" s="237">
        <f>IF(N127="sníž. přenesená",J127,0)</f>
        <v>0</v>
      </c>
      <c r="BI127" s="237">
        <f>IF(N127="nulová",J127,0)</f>
        <v>0</v>
      </c>
      <c r="BJ127" s="128" t="s">
        <v>78</v>
      </c>
      <c r="BK127" s="237">
        <f>ROUND(I127*H127,2)</f>
        <v>0</v>
      </c>
      <c r="BL127" s="128" t="s">
        <v>263</v>
      </c>
      <c r="BM127" s="128" t="s">
        <v>3111</v>
      </c>
    </row>
    <row r="128" spans="2:47" s="140" customFormat="1" ht="54">
      <c r="B128" s="141"/>
      <c r="D128" s="238" t="s">
        <v>204</v>
      </c>
      <c r="F128" s="239" t="s">
        <v>1899</v>
      </c>
      <c r="I128" s="22"/>
      <c r="L128" s="141"/>
      <c r="M128" s="240"/>
      <c r="N128" s="142"/>
      <c r="O128" s="142"/>
      <c r="P128" s="142"/>
      <c r="Q128" s="142"/>
      <c r="R128" s="142"/>
      <c r="S128" s="142"/>
      <c r="T128" s="241"/>
      <c r="AT128" s="128" t="s">
        <v>204</v>
      </c>
      <c r="AU128" s="128" t="s">
        <v>78</v>
      </c>
    </row>
    <row r="129" spans="2:51" s="243" customFormat="1" ht="13.5">
      <c r="B129" s="242"/>
      <c r="D129" s="238" t="s">
        <v>206</v>
      </c>
      <c r="E129" s="244" t="s">
        <v>5</v>
      </c>
      <c r="F129" s="245" t="s">
        <v>1900</v>
      </c>
      <c r="H129" s="244" t="s">
        <v>5</v>
      </c>
      <c r="I129" s="27"/>
      <c r="L129" s="242"/>
      <c r="M129" s="246"/>
      <c r="N129" s="247"/>
      <c r="O129" s="247"/>
      <c r="P129" s="247"/>
      <c r="Q129" s="247"/>
      <c r="R129" s="247"/>
      <c r="S129" s="247"/>
      <c r="T129" s="248"/>
      <c r="AT129" s="244" t="s">
        <v>206</v>
      </c>
      <c r="AU129" s="244" t="s">
        <v>78</v>
      </c>
      <c r="AV129" s="243" t="s">
        <v>78</v>
      </c>
      <c r="AW129" s="243" t="s">
        <v>34</v>
      </c>
      <c r="AX129" s="243" t="s">
        <v>71</v>
      </c>
      <c r="AY129" s="244" t="s">
        <v>196</v>
      </c>
    </row>
    <row r="130" spans="2:51" s="250" customFormat="1" ht="13.5">
      <c r="B130" s="249"/>
      <c r="D130" s="238" t="s">
        <v>206</v>
      </c>
      <c r="E130" s="251" t="s">
        <v>5</v>
      </c>
      <c r="F130" s="252" t="s">
        <v>10</v>
      </c>
      <c r="H130" s="253">
        <v>21</v>
      </c>
      <c r="I130" s="28"/>
      <c r="L130" s="249"/>
      <c r="M130" s="254"/>
      <c r="N130" s="255"/>
      <c r="O130" s="255"/>
      <c r="P130" s="255"/>
      <c r="Q130" s="255"/>
      <c r="R130" s="255"/>
      <c r="S130" s="255"/>
      <c r="T130" s="256"/>
      <c r="AT130" s="251" t="s">
        <v>206</v>
      </c>
      <c r="AU130" s="251" t="s">
        <v>78</v>
      </c>
      <c r="AV130" s="250" t="s">
        <v>80</v>
      </c>
      <c r="AW130" s="250" t="s">
        <v>34</v>
      </c>
      <c r="AX130" s="250" t="s">
        <v>71</v>
      </c>
      <c r="AY130" s="251" t="s">
        <v>196</v>
      </c>
    </row>
    <row r="131" spans="2:51" s="258" customFormat="1" ht="13.5">
      <c r="B131" s="257"/>
      <c r="D131" s="238" t="s">
        <v>206</v>
      </c>
      <c r="E131" s="259" t="s">
        <v>5</v>
      </c>
      <c r="F131" s="260" t="s">
        <v>209</v>
      </c>
      <c r="H131" s="261">
        <v>21</v>
      </c>
      <c r="I131" s="29"/>
      <c r="L131" s="257"/>
      <c r="M131" s="262"/>
      <c r="N131" s="263"/>
      <c r="O131" s="263"/>
      <c r="P131" s="263"/>
      <c r="Q131" s="263"/>
      <c r="R131" s="263"/>
      <c r="S131" s="263"/>
      <c r="T131" s="264"/>
      <c r="AT131" s="259" t="s">
        <v>206</v>
      </c>
      <c r="AU131" s="259" t="s">
        <v>78</v>
      </c>
      <c r="AV131" s="258" t="s">
        <v>203</v>
      </c>
      <c r="AW131" s="258" t="s">
        <v>34</v>
      </c>
      <c r="AX131" s="258" t="s">
        <v>78</v>
      </c>
      <c r="AY131" s="259" t="s">
        <v>196</v>
      </c>
    </row>
    <row r="132" spans="2:65" s="140" customFormat="1" ht="25.5" customHeight="1">
      <c r="B132" s="141"/>
      <c r="C132" s="227" t="s">
        <v>300</v>
      </c>
      <c r="D132" s="227" t="s">
        <v>198</v>
      </c>
      <c r="E132" s="228" t="s">
        <v>1901</v>
      </c>
      <c r="F132" s="229" t="s">
        <v>1902</v>
      </c>
      <c r="G132" s="230" t="s">
        <v>355</v>
      </c>
      <c r="H132" s="231">
        <v>21</v>
      </c>
      <c r="I132" s="26"/>
      <c r="J132" s="232">
        <f aca="true" t="shared" si="20" ref="J132:J138">ROUND(I132*H132,2)</f>
        <v>0</v>
      </c>
      <c r="K132" s="229" t="s">
        <v>202</v>
      </c>
      <c r="L132" s="141"/>
      <c r="M132" s="233" t="s">
        <v>5</v>
      </c>
      <c r="N132" s="234" t="s">
        <v>42</v>
      </c>
      <c r="O132" s="142"/>
      <c r="P132" s="235">
        <f aca="true" t="shared" si="21" ref="P132:P138">O132*H132</f>
        <v>0</v>
      </c>
      <c r="Q132" s="235">
        <v>0.00086</v>
      </c>
      <c r="R132" s="235">
        <f aca="true" t="shared" si="22" ref="R132:R138">Q132*H132</f>
        <v>0.01806</v>
      </c>
      <c r="S132" s="235">
        <v>0</v>
      </c>
      <c r="T132" s="236">
        <f aca="true" t="shared" si="23" ref="T132:T138">S132*H132</f>
        <v>0</v>
      </c>
      <c r="AR132" s="128" t="s">
        <v>263</v>
      </c>
      <c r="AT132" s="128" t="s">
        <v>198</v>
      </c>
      <c r="AU132" s="128" t="s">
        <v>78</v>
      </c>
      <c r="AY132" s="128" t="s">
        <v>196</v>
      </c>
      <c r="BE132" s="237">
        <f aca="true" t="shared" si="24" ref="BE132:BE138">IF(N132="základní",J132,0)</f>
        <v>0</v>
      </c>
      <c r="BF132" s="237">
        <f aca="true" t="shared" si="25" ref="BF132:BF138">IF(N132="snížená",J132,0)</f>
        <v>0</v>
      </c>
      <c r="BG132" s="237">
        <f aca="true" t="shared" si="26" ref="BG132:BG138">IF(N132="zákl. přenesená",J132,0)</f>
        <v>0</v>
      </c>
      <c r="BH132" s="237">
        <f aca="true" t="shared" si="27" ref="BH132:BH138">IF(N132="sníž. přenesená",J132,0)</f>
        <v>0</v>
      </c>
      <c r="BI132" s="237">
        <f aca="true" t="shared" si="28" ref="BI132:BI138">IF(N132="nulová",J132,0)</f>
        <v>0</v>
      </c>
      <c r="BJ132" s="128" t="s">
        <v>78</v>
      </c>
      <c r="BK132" s="237">
        <f aca="true" t="shared" si="29" ref="BK132:BK138">ROUND(I132*H132,2)</f>
        <v>0</v>
      </c>
      <c r="BL132" s="128" t="s">
        <v>263</v>
      </c>
      <c r="BM132" s="128" t="s">
        <v>375</v>
      </c>
    </row>
    <row r="133" spans="2:65" s="140" customFormat="1" ht="16.5" customHeight="1">
      <c r="B133" s="141"/>
      <c r="C133" s="227" t="s">
        <v>344</v>
      </c>
      <c r="D133" s="227" t="s">
        <v>198</v>
      </c>
      <c r="E133" s="228" t="s">
        <v>3112</v>
      </c>
      <c r="F133" s="229" t="s">
        <v>3113</v>
      </c>
      <c r="G133" s="230" t="s">
        <v>355</v>
      </c>
      <c r="H133" s="231">
        <v>2</v>
      </c>
      <c r="I133" s="26"/>
      <c r="J133" s="232">
        <f t="shared" si="20"/>
        <v>0</v>
      </c>
      <c r="K133" s="229" t="s">
        <v>202</v>
      </c>
      <c r="L133" s="141"/>
      <c r="M133" s="233" t="s">
        <v>5</v>
      </c>
      <c r="N133" s="234" t="s">
        <v>42</v>
      </c>
      <c r="O133" s="142"/>
      <c r="P133" s="235">
        <f t="shared" si="21"/>
        <v>0</v>
      </c>
      <c r="Q133" s="235">
        <v>0.00044</v>
      </c>
      <c r="R133" s="235">
        <f t="shared" si="22"/>
        <v>0.00088</v>
      </c>
      <c r="S133" s="235">
        <v>0</v>
      </c>
      <c r="T133" s="236">
        <f t="shared" si="23"/>
        <v>0</v>
      </c>
      <c r="AR133" s="128" t="s">
        <v>263</v>
      </c>
      <c r="AT133" s="128" t="s">
        <v>198</v>
      </c>
      <c r="AU133" s="128" t="s">
        <v>78</v>
      </c>
      <c r="AY133" s="128" t="s">
        <v>196</v>
      </c>
      <c r="BE133" s="237">
        <f t="shared" si="24"/>
        <v>0</v>
      </c>
      <c r="BF133" s="237">
        <f t="shared" si="25"/>
        <v>0</v>
      </c>
      <c r="BG133" s="237">
        <f t="shared" si="26"/>
        <v>0</v>
      </c>
      <c r="BH133" s="237">
        <f t="shared" si="27"/>
        <v>0</v>
      </c>
      <c r="BI133" s="237">
        <f t="shared" si="28"/>
        <v>0</v>
      </c>
      <c r="BJ133" s="128" t="s">
        <v>78</v>
      </c>
      <c r="BK133" s="237">
        <f t="shared" si="29"/>
        <v>0</v>
      </c>
      <c r="BL133" s="128" t="s">
        <v>263</v>
      </c>
      <c r="BM133" s="128" t="s">
        <v>378</v>
      </c>
    </row>
    <row r="134" spans="2:65" s="140" customFormat="1" ht="16.5" customHeight="1">
      <c r="B134" s="141"/>
      <c r="C134" s="227" t="s">
        <v>305</v>
      </c>
      <c r="D134" s="227" t="s">
        <v>198</v>
      </c>
      <c r="E134" s="228" t="s">
        <v>1905</v>
      </c>
      <c r="F134" s="229" t="s">
        <v>1906</v>
      </c>
      <c r="G134" s="230" t="s">
        <v>355</v>
      </c>
      <c r="H134" s="231">
        <v>1</v>
      </c>
      <c r="I134" s="26"/>
      <c r="J134" s="232">
        <f t="shared" si="20"/>
        <v>0</v>
      </c>
      <c r="K134" s="229" t="s">
        <v>202</v>
      </c>
      <c r="L134" s="141"/>
      <c r="M134" s="233" t="s">
        <v>5</v>
      </c>
      <c r="N134" s="234" t="s">
        <v>42</v>
      </c>
      <c r="O134" s="142"/>
      <c r="P134" s="235">
        <f t="shared" si="21"/>
        <v>0</v>
      </c>
      <c r="Q134" s="235">
        <v>0.00022</v>
      </c>
      <c r="R134" s="235">
        <f t="shared" si="22"/>
        <v>0.00022</v>
      </c>
      <c r="S134" s="235">
        <v>0</v>
      </c>
      <c r="T134" s="236">
        <f t="shared" si="23"/>
        <v>0</v>
      </c>
      <c r="AR134" s="128" t="s">
        <v>263</v>
      </c>
      <c r="AT134" s="128" t="s">
        <v>198</v>
      </c>
      <c r="AU134" s="128" t="s">
        <v>78</v>
      </c>
      <c r="AY134" s="128" t="s">
        <v>196</v>
      </c>
      <c r="BE134" s="237">
        <f t="shared" si="24"/>
        <v>0</v>
      </c>
      <c r="BF134" s="237">
        <f t="shared" si="25"/>
        <v>0</v>
      </c>
      <c r="BG134" s="237">
        <f t="shared" si="26"/>
        <v>0</v>
      </c>
      <c r="BH134" s="237">
        <f t="shared" si="27"/>
        <v>0</v>
      </c>
      <c r="BI134" s="237">
        <f t="shared" si="28"/>
        <v>0</v>
      </c>
      <c r="BJ134" s="128" t="s">
        <v>78</v>
      </c>
      <c r="BK134" s="237">
        <f t="shared" si="29"/>
        <v>0</v>
      </c>
      <c r="BL134" s="128" t="s">
        <v>263</v>
      </c>
      <c r="BM134" s="128" t="s">
        <v>382</v>
      </c>
    </row>
    <row r="135" spans="2:65" s="140" customFormat="1" ht="25.5" customHeight="1">
      <c r="B135" s="141"/>
      <c r="C135" s="227" t="s">
        <v>352</v>
      </c>
      <c r="D135" s="227" t="s">
        <v>198</v>
      </c>
      <c r="E135" s="228" t="s">
        <v>3114</v>
      </c>
      <c r="F135" s="229" t="s">
        <v>3115</v>
      </c>
      <c r="G135" s="230" t="s">
        <v>355</v>
      </c>
      <c r="H135" s="231">
        <v>1</v>
      </c>
      <c r="I135" s="26"/>
      <c r="J135" s="232">
        <f t="shared" si="20"/>
        <v>0</v>
      </c>
      <c r="K135" s="229" t="s">
        <v>202</v>
      </c>
      <c r="L135" s="141"/>
      <c r="M135" s="233" t="s">
        <v>5</v>
      </c>
      <c r="N135" s="234" t="s">
        <v>42</v>
      </c>
      <c r="O135" s="142"/>
      <c r="P135" s="235">
        <f t="shared" si="21"/>
        <v>0</v>
      </c>
      <c r="Q135" s="235">
        <v>0.00057</v>
      </c>
      <c r="R135" s="235">
        <f t="shared" si="22"/>
        <v>0.00057</v>
      </c>
      <c r="S135" s="235">
        <v>0</v>
      </c>
      <c r="T135" s="236">
        <f t="shared" si="23"/>
        <v>0</v>
      </c>
      <c r="AR135" s="128" t="s">
        <v>263</v>
      </c>
      <c r="AT135" s="128" t="s">
        <v>198</v>
      </c>
      <c r="AU135" s="128" t="s">
        <v>78</v>
      </c>
      <c r="AY135" s="128" t="s">
        <v>196</v>
      </c>
      <c r="BE135" s="237">
        <f t="shared" si="24"/>
        <v>0</v>
      </c>
      <c r="BF135" s="237">
        <f t="shared" si="25"/>
        <v>0</v>
      </c>
      <c r="BG135" s="237">
        <f t="shared" si="26"/>
        <v>0</v>
      </c>
      <c r="BH135" s="237">
        <f t="shared" si="27"/>
        <v>0</v>
      </c>
      <c r="BI135" s="237">
        <f t="shared" si="28"/>
        <v>0</v>
      </c>
      <c r="BJ135" s="128" t="s">
        <v>78</v>
      </c>
      <c r="BK135" s="237">
        <f t="shared" si="29"/>
        <v>0</v>
      </c>
      <c r="BL135" s="128" t="s">
        <v>263</v>
      </c>
      <c r="BM135" s="128" t="s">
        <v>385</v>
      </c>
    </row>
    <row r="136" spans="2:65" s="140" customFormat="1" ht="25.5" customHeight="1">
      <c r="B136" s="141"/>
      <c r="C136" s="227" t="s">
        <v>313</v>
      </c>
      <c r="D136" s="227" t="s">
        <v>198</v>
      </c>
      <c r="E136" s="228" t="s">
        <v>1912</v>
      </c>
      <c r="F136" s="229" t="s">
        <v>1913</v>
      </c>
      <c r="G136" s="230" t="s">
        <v>355</v>
      </c>
      <c r="H136" s="231">
        <v>2</v>
      </c>
      <c r="I136" s="26"/>
      <c r="J136" s="232">
        <f t="shared" si="20"/>
        <v>0</v>
      </c>
      <c r="K136" s="229" t="s">
        <v>202</v>
      </c>
      <c r="L136" s="141"/>
      <c r="M136" s="233" t="s">
        <v>5</v>
      </c>
      <c r="N136" s="234" t="s">
        <v>42</v>
      </c>
      <c r="O136" s="142"/>
      <c r="P136" s="235">
        <f t="shared" si="21"/>
        <v>0</v>
      </c>
      <c r="Q136" s="235">
        <v>0.00027</v>
      </c>
      <c r="R136" s="235">
        <f t="shared" si="22"/>
        <v>0.00054</v>
      </c>
      <c r="S136" s="235">
        <v>0</v>
      </c>
      <c r="T136" s="236">
        <f t="shared" si="23"/>
        <v>0</v>
      </c>
      <c r="AR136" s="128" t="s">
        <v>263</v>
      </c>
      <c r="AT136" s="128" t="s">
        <v>198</v>
      </c>
      <c r="AU136" s="128" t="s">
        <v>78</v>
      </c>
      <c r="AY136" s="128" t="s">
        <v>196</v>
      </c>
      <c r="BE136" s="237">
        <f t="shared" si="24"/>
        <v>0</v>
      </c>
      <c r="BF136" s="237">
        <f t="shared" si="25"/>
        <v>0</v>
      </c>
      <c r="BG136" s="237">
        <f t="shared" si="26"/>
        <v>0</v>
      </c>
      <c r="BH136" s="237">
        <f t="shared" si="27"/>
        <v>0</v>
      </c>
      <c r="BI136" s="237">
        <f t="shared" si="28"/>
        <v>0</v>
      </c>
      <c r="BJ136" s="128" t="s">
        <v>78</v>
      </c>
      <c r="BK136" s="237">
        <f t="shared" si="29"/>
        <v>0</v>
      </c>
      <c r="BL136" s="128" t="s">
        <v>263</v>
      </c>
      <c r="BM136" s="128" t="s">
        <v>393</v>
      </c>
    </row>
    <row r="137" spans="2:65" s="140" customFormat="1" ht="16.5" customHeight="1">
      <c r="B137" s="141"/>
      <c r="C137" s="266" t="s">
        <v>364</v>
      </c>
      <c r="D137" s="266" t="s">
        <v>297</v>
      </c>
      <c r="E137" s="267" t="s">
        <v>1909</v>
      </c>
      <c r="F137" s="268" t="s">
        <v>1910</v>
      </c>
      <c r="G137" s="269" t="s">
        <v>355</v>
      </c>
      <c r="H137" s="270">
        <v>2</v>
      </c>
      <c r="I137" s="30"/>
      <c r="J137" s="271">
        <f t="shared" si="20"/>
        <v>0</v>
      </c>
      <c r="K137" s="268" t="s">
        <v>202</v>
      </c>
      <c r="L137" s="272"/>
      <c r="M137" s="273" t="s">
        <v>5</v>
      </c>
      <c r="N137" s="274" t="s">
        <v>42</v>
      </c>
      <c r="O137" s="142"/>
      <c r="P137" s="235">
        <f t="shared" si="21"/>
        <v>0</v>
      </c>
      <c r="Q137" s="235">
        <v>0.00034</v>
      </c>
      <c r="R137" s="235">
        <f t="shared" si="22"/>
        <v>0.00068</v>
      </c>
      <c r="S137" s="235">
        <v>0</v>
      </c>
      <c r="T137" s="236">
        <f t="shared" si="23"/>
        <v>0</v>
      </c>
      <c r="AR137" s="128" t="s">
        <v>305</v>
      </c>
      <c r="AT137" s="128" t="s">
        <v>297</v>
      </c>
      <c r="AU137" s="128" t="s">
        <v>78</v>
      </c>
      <c r="AY137" s="128" t="s">
        <v>196</v>
      </c>
      <c r="BE137" s="237">
        <f t="shared" si="24"/>
        <v>0</v>
      </c>
      <c r="BF137" s="237">
        <f t="shared" si="25"/>
        <v>0</v>
      </c>
      <c r="BG137" s="237">
        <f t="shared" si="26"/>
        <v>0</v>
      </c>
      <c r="BH137" s="237">
        <f t="shared" si="27"/>
        <v>0</v>
      </c>
      <c r="BI137" s="237">
        <f t="shared" si="28"/>
        <v>0</v>
      </c>
      <c r="BJ137" s="128" t="s">
        <v>78</v>
      </c>
      <c r="BK137" s="237">
        <f t="shared" si="29"/>
        <v>0</v>
      </c>
      <c r="BL137" s="128" t="s">
        <v>263</v>
      </c>
      <c r="BM137" s="128" t="s">
        <v>3116</v>
      </c>
    </row>
    <row r="138" spans="2:65" s="140" customFormat="1" ht="16.5" customHeight="1">
      <c r="B138" s="141"/>
      <c r="C138" s="227" t="s">
        <v>320</v>
      </c>
      <c r="D138" s="227" t="s">
        <v>198</v>
      </c>
      <c r="E138" s="228" t="s">
        <v>1914</v>
      </c>
      <c r="F138" s="229" t="s">
        <v>1915</v>
      </c>
      <c r="G138" s="230" t="s">
        <v>355</v>
      </c>
      <c r="H138" s="231">
        <v>2</v>
      </c>
      <c r="I138" s="26"/>
      <c r="J138" s="232">
        <f t="shared" si="20"/>
        <v>0</v>
      </c>
      <c r="K138" s="229" t="s">
        <v>202</v>
      </c>
      <c r="L138" s="141"/>
      <c r="M138" s="233" t="s">
        <v>5</v>
      </c>
      <c r="N138" s="234" t="s">
        <v>42</v>
      </c>
      <c r="O138" s="142"/>
      <c r="P138" s="235">
        <f t="shared" si="21"/>
        <v>0</v>
      </c>
      <c r="Q138" s="235">
        <v>0.00024</v>
      </c>
      <c r="R138" s="235">
        <f t="shared" si="22"/>
        <v>0.00048</v>
      </c>
      <c r="S138" s="235">
        <v>0</v>
      </c>
      <c r="T138" s="236">
        <f t="shared" si="23"/>
        <v>0</v>
      </c>
      <c r="AR138" s="128" t="s">
        <v>263</v>
      </c>
      <c r="AT138" s="128" t="s">
        <v>198</v>
      </c>
      <c r="AU138" s="128" t="s">
        <v>78</v>
      </c>
      <c r="AY138" s="128" t="s">
        <v>196</v>
      </c>
      <c r="BE138" s="237">
        <f t="shared" si="24"/>
        <v>0</v>
      </c>
      <c r="BF138" s="237">
        <f t="shared" si="25"/>
        <v>0</v>
      </c>
      <c r="BG138" s="237">
        <f t="shared" si="26"/>
        <v>0</v>
      </c>
      <c r="BH138" s="237">
        <f t="shared" si="27"/>
        <v>0</v>
      </c>
      <c r="BI138" s="237">
        <f t="shared" si="28"/>
        <v>0</v>
      </c>
      <c r="BJ138" s="128" t="s">
        <v>78</v>
      </c>
      <c r="BK138" s="237">
        <f t="shared" si="29"/>
        <v>0</v>
      </c>
      <c r="BL138" s="128" t="s">
        <v>263</v>
      </c>
      <c r="BM138" s="128" t="s">
        <v>397</v>
      </c>
    </row>
    <row r="139" spans="2:47" s="140" customFormat="1" ht="54">
      <c r="B139" s="141"/>
      <c r="D139" s="238" t="s">
        <v>204</v>
      </c>
      <c r="F139" s="239" t="s">
        <v>1916</v>
      </c>
      <c r="I139" s="22"/>
      <c r="L139" s="141"/>
      <c r="M139" s="240"/>
      <c r="N139" s="142"/>
      <c r="O139" s="142"/>
      <c r="P139" s="142"/>
      <c r="Q139" s="142"/>
      <c r="R139" s="142"/>
      <c r="S139" s="142"/>
      <c r="T139" s="241"/>
      <c r="AT139" s="128" t="s">
        <v>204</v>
      </c>
      <c r="AU139" s="128" t="s">
        <v>78</v>
      </c>
    </row>
    <row r="140" spans="2:65" s="140" customFormat="1" ht="25.5" customHeight="1">
      <c r="B140" s="141"/>
      <c r="C140" s="227" t="s">
        <v>372</v>
      </c>
      <c r="D140" s="227" t="s">
        <v>198</v>
      </c>
      <c r="E140" s="228" t="s">
        <v>1917</v>
      </c>
      <c r="F140" s="229" t="s">
        <v>1918</v>
      </c>
      <c r="G140" s="230" t="s">
        <v>355</v>
      </c>
      <c r="H140" s="231">
        <v>2</v>
      </c>
      <c r="I140" s="26"/>
      <c r="J140" s="232">
        <f>ROUND(I140*H140,2)</f>
        <v>0</v>
      </c>
      <c r="K140" s="229" t="s">
        <v>202</v>
      </c>
      <c r="L140" s="141"/>
      <c r="M140" s="233" t="s">
        <v>5</v>
      </c>
      <c r="N140" s="234" t="s">
        <v>42</v>
      </c>
      <c r="O140" s="142"/>
      <c r="P140" s="235">
        <f>O140*H140</f>
        <v>0</v>
      </c>
      <c r="Q140" s="235">
        <v>0.00223</v>
      </c>
      <c r="R140" s="235">
        <f>Q140*H140</f>
        <v>0.00446</v>
      </c>
      <c r="S140" s="235">
        <v>0</v>
      </c>
      <c r="T140" s="236">
        <f>S140*H140</f>
        <v>0</v>
      </c>
      <c r="AR140" s="128" t="s">
        <v>263</v>
      </c>
      <c r="AT140" s="128" t="s">
        <v>198</v>
      </c>
      <c r="AU140" s="128" t="s">
        <v>78</v>
      </c>
      <c r="AY140" s="128" t="s">
        <v>196</v>
      </c>
      <c r="BE140" s="237">
        <f>IF(N140="základní",J140,0)</f>
        <v>0</v>
      </c>
      <c r="BF140" s="237">
        <f>IF(N140="snížená",J140,0)</f>
        <v>0</v>
      </c>
      <c r="BG140" s="237">
        <f>IF(N140="zákl. přenesená",J140,0)</f>
        <v>0</v>
      </c>
      <c r="BH140" s="237">
        <f>IF(N140="sníž. přenesená",J140,0)</f>
        <v>0</v>
      </c>
      <c r="BI140" s="237">
        <f>IF(N140="nulová",J140,0)</f>
        <v>0</v>
      </c>
      <c r="BJ140" s="128" t="s">
        <v>78</v>
      </c>
      <c r="BK140" s="237">
        <f>ROUND(I140*H140,2)</f>
        <v>0</v>
      </c>
      <c r="BL140" s="128" t="s">
        <v>263</v>
      </c>
      <c r="BM140" s="128" t="s">
        <v>400</v>
      </c>
    </row>
    <row r="141" spans="2:65" s="140" customFormat="1" ht="38.25" customHeight="1">
      <c r="B141" s="141"/>
      <c r="C141" s="227" t="s">
        <v>325</v>
      </c>
      <c r="D141" s="227" t="s">
        <v>198</v>
      </c>
      <c r="E141" s="228" t="s">
        <v>1919</v>
      </c>
      <c r="F141" s="229" t="s">
        <v>1920</v>
      </c>
      <c r="G141" s="230" t="s">
        <v>1839</v>
      </c>
      <c r="H141" s="32"/>
      <c r="I141" s="26"/>
      <c r="J141" s="232">
        <f>ROUND(I141*H141,2)</f>
        <v>0</v>
      </c>
      <c r="K141" s="229" t="s">
        <v>202</v>
      </c>
      <c r="L141" s="141"/>
      <c r="M141" s="233" t="s">
        <v>5</v>
      </c>
      <c r="N141" s="234" t="s">
        <v>42</v>
      </c>
      <c r="O141" s="142"/>
      <c r="P141" s="235">
        <f>O141*H141</f>
        <v>0</v>
      </c>
      <c r="Q141" s="235">
        <v>0</v>
      </c>
      <c r="R141" s="235">
        <f>Q141*H141</f>
        <v>0</v>
      </c>
      <c r="S141" s="235">
        <v>0</v>
      </c>
      <c r="T141" s="236">
        <f>S141*H141</f>
        <v>0</v>
      </c>
      <c r="AR141" s="128" t="s">
        <v>263</v>
      </c>
      <c r="AT141" s="128" t="s">
        <v>198</v>
      </c>
      <c r="AU141" s="128" t="s">
        <v>78</v>
      </c>
      <c r="AY141" s="128" t="s">
        <v>196</v>
      </c>
      <c r="BE141" s="237">
        <f>IF(N141="základní",J141,0)</f>
        <v>0</v>
      </c>
      <c r="BF141" s="237">
        <f>IF(N141="snížená",J141,0)</f>
        <v>0</v>
      </c>
      <c r="BG141" s="237">
        <f>IF(N141="zákl. přenesená",J141,0)</f>
        <v>0</v>
      </c>
      <c r="BH141" s="237">
        <f>IF(N141="sníž. přenesená",J141,0)</f>
        <v>0</v>
      </c>
      <c r="BI141" s="237">
        <f>IF(N141="nulová",J141,0)</f>
        <v>0</v>
      </c>
      <c r="BJ141" s="128" t="s">
        <v>78</v>
      </c>
      <c r="BK141" s="237">
        <f>ROUND(I141*H141,2)</f>
        <v>0</v>
      </c>
      <c r="BL141" s="128" t="s">
        <v>263</v>
      </c>
      <c r="BM141" s="128" t="s">
        <v>405</v>
      </c>
    </row>
    <row r="142" spans="2:47" s="140" customFormat="1" ht="148.5">
      <c r="B142" s="141"/>
      <c r="D142" s="238" t="s">
        <v>204</v>
      </c>
      <c r="F142" s="239" t="s">
        <v>1146</v>
      </c>
      <c r="I142" s="22"/>
      <c r="L142" s="141"/>
      <c r="M142" s="240"/>
      <c r="N142" s="142"/>
      <c r="O142" s="142"/>
      <c r="P142" s="142"/>
      <c r="Q142" s="142"/>
      <c r="R142" s="142"/>
      <c r="S142" s="142"/>
      <c r="T142" s="241"/>
      <c r="AT142" s="128" t="s">
        <v>204</v>
      </c>
      <c r="AU142" s="128" t="s">
        <v>78</v>
      </c>
    </row>
    <row r="143" spans="2:63" s="215" customFormat="1" ht="37.35" customHeight="1">
      <c r="B143" s="214"/>
      <c r="D143" s="216" t="s">
        <v>70</v>
      </c>
      <c r="E143" s="217" t="s">
        <v>1921</v>
      </c>
      <c r="F143" s="217" t="s">
        <v>1922</v>
      </c>
      <c r="I143" s="25"/>
      <c r="J143" s="218">
        <f>BK143</f>
        <v>0</v>
      </c>
      <c r="L143" s="214"/>
      <c r="M143" s="219"/>
      <c r="N143" s="220"/>
      <c r="O143" s="220"/>
      <c r="P143" s="221">
        <f>SUM(P144:P155)</f>
        <v>0</v>
      </c>
      <c r="Q143" s="220"/>
      <c r="R143" s="221">
        <f>SUM(R144:R155)</f>
        <v>0.5382</v>
      </c>
      <c r="S143" s="220"/>
      <c r="T143" s="222">
        <f>SUM(T144:T155)</f>
        <v>0</v>
      </c>
      <c r="AR143" s="216" t="s">
        <v>80</v>
      </c>
      <c r="AT143" s="223" t="s">
        <v>70</v>
      </c>
      <c r="AU143" s="223" t="s">
        <v>71</v>
      </c>
      <c r="AY143" s="216" t="s">
        <v>196</v>
      </c>
      <c r="BK143" s="224">
        <f>SUM(BK144:BK155)</f>
        <v>0</v>
      </c>
    </row>
    <row r="144" spans="2:65" s="140" customFormat="1" ht="38.25" customHeight="1">
      <c r="B144" s="141"/>
      <c r="C144" s="227" t="s">
        <v>379</v>
      </c>
      <c r="D144" s="227" t="s">
        <v>198</v>
      </c>
      <c r="E144" s="228" t="s">
        <v>1925</v>
      </c>
      <c r="F144" s="229" t="s">
        <v>1926</v>
      </c>
      <c r="G144" s="230" t="s">
        <v>355</v>
      </c>
      <c r="H144" s="231">
        <v>2</v>
      </c>
      <c r="I144" s="26"/>
      <c r="J144" s="232">
        <f>ROUND(I144*H144,2)</f>
        <v>0</v>
      </c>
      <c r="K144" s="229" t="s">
        <v>202</v>
      </c>
      <c r="L144" s="141"/>
      <c r="M144" s="233" t="s">
        <v>5</v>
      </c>
      <c r="N144" s="234" t="s">
        <v>42</v>
      </c>
      <c r="O144" s="142"/>
      <c r="P144" s="235">
        <f>O144*H144</f>
        <v>0</v>
      </c>
      <c r="Q144" s="235">
        <v>0.01655</v>
      </c>
      <c r="R144" s="235">
        <f>Q144*H144</f>
        <v>0.0331</v>
      </c>
      <c r="S144" s="235">
        <v>0</v>
      </c>
      <c r="T144" s="236">
        <f>S144*H144</f>
        <v>0</v>
      </c>
      <c r="AR144" s="128" t="s">
        <v>263</v>
      </c>
      <c r="AT144" s="128" t="s">
        <v>198</v>
      </c>
      <c r="AU144" s="128" t="s">
        <v>78</v>
      </c>
      <c r="AY144" s="128" t="s">
        <v>196</v>
      </c>
      <c r="BE144" s="237">
        <f>IF(N144="základní",J144,0)</f>
        <v>0</v>
      </c>
      <c r="BF144" s="237">
        <f>IF(N144="snížená",J144,0)</f>
        <v>0</v>
      </c>
      <c r="BG144" s="237">
        <f>IF(N144="zákl. přenesená",J144,0)</f>
        <v>0</v>
      </c>
      <c r="BH144" s="237">
        <f>IF(N144="sníž. přenesená",J144,0)</f>
        <v>0</v>
      </c>
      <c r="BI144" s="237">
        <f>IF(N144="nulová",J144,0)</f>
        <v>0</v>
      </c>
      <c r="BJ144" s="128" t="s">
        <v>78</v>
      </c>
      <c r="BK144" s="237">
        <f>ROUND(I144*H144,2)</f>
        <v>0</v>
      </c>
      <c r="BL144" s="128" t="s">
        <v>263</v>
      </c>
      <c r="BM144" s="128" t="s">
        <v>408</v>
      </c>
    </row>
    <row r="145" spans="2:65" s="140" customFormat="1" ht="38.25" customHeight="1">
      <c r="B145" s="141"/>
      <c r="C145" s="227" t="s">
        <v>331</v>
      </c>
      <c r="D145" s="227" t="s">
        <v>198</v>
      </c>
      <c r="E145" s="228" t="s">
        <v>1927</v>
      </c>
      <c r="F145" s="229" t="s">
        <v>1928</v>
      </c>
      <c r="G145" s="230" t="s">
        <v>355</v>
      </c>
      <c r="H145" s="231">
        <v>5</v>
      </c>
      <c r="I145" s="26"/>
      <c r="J145" s="232">
        <f>ROUND(I145*H145,2)</f>
        <v>0</v>
      </c>
      <c r="K145" s="229" t="s">
        <v>202</v>
      </c>
      <c r="L145" s="141"/>
      <c r="M145" s="233" t="s">
        <v>5</v>
      </c>
      <c r="N145" s="234" t="s">
        <v>42</v>
      </c>
      <c r="O145" s="142"/>
      <c r="P145" s="235">
        <f>O145*H145</f>
        <v>0</v>
      </c>
      <c r="Q145" s="235">
        <v>0.0186</v>
      </c>
      <c r="R145" s="235">
        <f>Q145*H145</f>
        <v>0.093</v>
      </c>
      <c r="S145" s="235">
        <v>0</v>
      </c>
      <c r="T145" s="236">
        <f>S145*H145</f>
        <v>0</v>
      </c>
      <c r="AR145" s="128" t="s">
        <v>263</v>
      </c>
      <c r="AT145" s="128" t="s">
        <v>198</v>
      </c>
      <c r="AU145" s="128" t="s">
        <v>78</v>
      </c>
      <c r="AY145" s="128" t="s">
        <v>196</v>
      </c>
      <c r="BE145" s="237">
        <f>IF(N145="základní",J145,0)</f>
        <v>0</v>
      </c>
      <c r="BF145" s="237">
        <f>IF(N145="snížená",J145,0)</f>
        <v>0</v>
      </c>
      <c r="BG145" s="237">
        <f>IF(N145="zákl. přenesená",J145,0)</f>
        <v>0</v>
      </c>
      <c r="BH145" s="237">
        <f>IF(N145="sníž. přenesená",J145,0)</f>
        <v>0</v>
      </c>
      <c r="BI145" s="237">
        <f>IF(N145="nulová",J145,0)</f>
        <v>0</v>
      </c>
      <c r="BJ145" s="128" t="s">
        <v>78</v>
      </c>
      <c r="BK145" s="237">
        <f>ROUND(I145*H145,2)</f>
        <v>0</v>
      </c>
      <c r="BL145" s="128" t="s">
        <v>263</v>
      </c>
      <c r="BM145" s="128" t="s">
        <v>412</v>
      </c>
    </row>
    <row r="146" spans="2:65" s="140" customFormat="1" ht="38.25" customHeight="1">
      <c r="B146" s="141"/>
      <c r="C146" s="227" t="s">
        <v>387</v>
      </c>
      <c r="D146" s="227" t="s">
        <v>198</v>
      </c>
      <c r="E146" s="228" t="s">
        <v>1931</v>
      </c>
      <c r="F146" s="229" t="s">
        <v>1932</v>
      </c>
      <c r="G146" s="230" t="s">
        <v>355</v>
      </c>
      <c r="H146" s="231">
        <v>5</v>
      </c>
      <c r="I146" s="26"/>
      <c r="J146" s="232">
        <f>ROUND(I146*H146,2)</f>
        <v>0</v>
      </c>
      <c r="K146" s="229" t="s">
        <v>202</v>
      </c>
      <c r="L146" s="141"/>
      <c r="M146" s="233" t="s">
        <v>5</v>
      </c>
      <c r="N146" s="234" t="s">
        <v>42</v>
      </c>
      <c r="O146" s="142"/>
      <c r="P146" s="235">
        <f>O146*H146</f>
        <v>0</v>
      </c>
      <c r="Q146" s="235">
        <v>0.0227</v>
      </c>
      <c r="R146" s="235">
        <f>Q146*H146</f>
        <v>0.1135</v>
      </c>
      <c r="S146" s="235">
        <v>0</v>
      </c>
      <c r="T146" s="236">
        <f>S146*H146</f>
        <v>0</v>
      </c>
      <c r="AR146" s="128" t="s">
        <v>263</v>
      </c>
      <c r="AT146" s="128" t="s">
        <v>198</v>
      </c>
      <c r="AU146" s="128" t="s">
        <v>78</v>
      </c>
      <c r="AY146" s="128" t="s">
        <v>196</v>
      </c>
      <c r="BE146" s="237">
        <f>IF(N146="základní",J146,0)</f>
        <v>0</v>
      </c>
      <c r="BF146" s="237">
        <f>IF(N146="snížená",J146,0)</f>
        <v>0</v>
      </c>
      <c r="BG146" s="237">
        <f>IF(N146="zákl. přenesená",J146,0)</f>
        <v>0</v>
      </c>
      <c r="BH146" s="237">
        <f>IF(N146="sníž. přenesená",J146,0)</f>
        <v>0</v>
      </c>
      <c r="BI146" s="237">
        <f>IF(N146="nulová",J146,0)</f>
        <v>0</v>
      </c>
      <c r="BJ146" s="128" t="s">
        <v>78</v>
      </c>
      <c r="BK146" s="237">
        <f>ROUND(I146*H146,2)</f>
        <v>0</v>
      </c>
      <c r="BL146" s="128" t="s">
        <v>263</v>
      </c>
      <c r="BM146" s="128" t="s">
        <v>415</v>
      </c>
    </row>
    <row r="147" spans="2:65" s="140" customFormat="1" ht="38.25" customHeight="1">
      <c r="B147" s="141"/>
      <c r="C147" s="227" t="s">
        <v>333</v>
      </c>
      <c r="D147" s="227" t="s">
        <v>198</v>
      </c>
      <c r="E147" s="228" t="s">
        <v>3117</v>
      </c>
      <c r="F147" s="229" t="s">
        <v>3118</v>
      </c>
      <c r="G147" s="230" t="s">
        <v>355</v>
      </c>
      <c r="H147" s="231">
        <v>2</v>
      </c>
      <c r="I147" s="26"/>
      <c r="J147" s="232">
        <f>ROUND(I147*H147,2)</f>
        <v>0</v>
      </c>
      <c r="K147" s="229" t="s">
        <v>202</v>
      </c>
      <c r="L147" s="141"/>
      <c r="M147" s="233" t="s">
        <v>5</v>
      </c>
      <c r="N147" s="234" t="s">
        <v>42</v>
      </c>
      <c r="O147" s="142"/>
      <c r="P147" s="235">
        <f>O147*H147</f>
        <v>0</v>
      </c>
      <c r="Q147" s="235">
        <v>0.0268</v>
      </c>
      <c r="R147" s="235">
        <f>Q147*H147</f>
        <v>0.0536</v>
      </c>
      <c r="S147" s="235">
        <v>0</v>
      </c>
      <c r="T147" s="236">
        <f>S147*H147</f>
        <v>0</v>
      </c>
      <c r="AR147" s="128" t="s">
        <v>263</v>
      </c>
      <c r="AT147" s="128" t="s">
        <v>198</v>
      </c>
      <c r="AU147" s="128" t="s">
        <v>78</v>
      </c>
      <c r="AY147" s="128" t="s">
        <v>196</v>
      </c>
      <c r="BE147" s="237">
        <f>IF(N147="základní",J147,0)</f>
        <v>0</v>
      </c>
      <c r="BF147" s="237">
        <f>IF(N147="snížená",J147,0)</f>
        <v>0</v>
      </c>
      <c r="BG147" s="237">
        <f>IF(N147="zákl. přenesená",J147,0)</f>
        <v>0</v>
      </c>
      <c r="BH147" s="237">
        <f>IF(N147="sníž. přenesená",J147,0)</f>
        <v>0</v>
      </c>
      <c r="BI147" s="237">
        <f>IF(N147="nulová",J147,0)</f>
        <v>0</v>
      </c>
      <c r="BJ147" s="128" t="s">
        <v>78</v>
      </c>
      <c r="BK147" s="237">
        <f>ROUND(I147*H147,2)</f>
        <v>0</v>
      </c>
      <c r="BL147" s="128" t="s">
        <v>263</v>
      </c>
      <c r="BM147" s="128" t="s">
        <v>419</v>
      </c>
    </row>
    <row r="148" spans="2:65" s="140" customFormat="1" ht="38.25" customHeight="1">
      <c r="B148" s="141"/>
      <c r="C148" s="227" t="s">
        <v>394</v>
      </c>
      <c r="D148" s="227" t="s">
        <v>198</v>
      </c>
      <c r="E148" s="228" t="s">
        <v>3119</v>
      </c>
      <c r="F148" s="229" t="s">
        <v>3120</v>
      </c>
      <c r="G148" s="230" t="s">
        <v>355</v>
      </c>
      <c r="H148" s="231">
        <v>2</v>
      </c>
      <c r="I148" s="26"/>
      <c r="J148" s="232">
        <f>ROUND(I148*H148,2)</f>
        <v>0</v>
      </c>
      <c r="K148" s="229" t="s">
        <v>202</v>
      </c>
      <c r="L148" s="141"/>
      <c r="M148" s="233" t="s">
        <v>5</v>
      </c>
      <c r="N148" s="234" t="s">
        <v>42</v>
      </c>
      <c r="O148" s="142"/>
      <c r="P148" s="235">
        <f>O148*H148</f>
        <v>0</v>
      </c>
      <c r="Q148" s="235">
        <v>0.0309</v>
      </c>
      <c r="R148" s="235">
        <f>Q148*H148</f>
        <v>0.0618</v>
      </c>
      <c r="S148" s="235">
        <v>0</v>
      </c>
      <c r="T148" s="236">
        <f>S148*H148</f>
        <v>0</v>
      </c>
      <c r="AR148" s="128" t="s">
        <v>263</v>
      </c>
      <c r="AT148" s="128" t="s">
        <v>198</v>
      </c>
      <c r="AU148" s="128" t="s">
        <v>78</v>
      </c>
      <c r="AY148" s="128" t="s">
        <v>196</v>
      </c>
      <c r="BE148" s="237">
        <f>IF(N148="základní",J148,0)</f>
        <v>0</v>
      </c>
      <c r="BF148" s="237">
        <f>IF(N148="snížená",J148,0)</f>
        <v>0</v>
      </c>
      <c r="BG148" s="237">
        <f>IF(N148="zákl. přenesená",J148,0)</f>
        <v>0</v>
      </c>
      <c r="BH148" s="237">
        <f>IF(N148="sníž. přenesená",J148,0)</f>
        <v>0</v>
      </c>
      <c r="BI148" s="237">
        <f>IF(N148="nulová",J148,0)</f>
        <v>0</v>
      </c>
      <c r="BJ148" s="128" t="s">
        <v>78</v>
      </c>
      <c r="BK148" s="237">
        <f>ROUND(I148*H148,2)</f>
        <v>0</v>
      </c>
      <c r="BL148" s="128" t="s">
        <v>263</v>
      </c>
      <c r="BM148" s="128" t="s">
        <v>422</v>
      </c>
    </row>
    <row r="149" spans="2:47" s="140" customFormat="1" ht="27">
      <c r="B149" s="141"/>
      <c r="D149" s="238" t="s">
        <v>435</v>
      </c>
      <c r="F149" s="239" t="s">
        <v>3121</v>
      </c>
      <c r="I149" s="22"/>
      <c r="L149" s="141"/>
      <c r="M149" s="240"/>
      <c r="N149" s="142"/>
      <c r="O149" s="142"/>
      <c r="P149" s="142"/>
      <c r="Q149" s="142"/>
      <c r="R149" s="142"/>
      <c r="S149" s="142"/>
      <c r="T149" s="241"/>
      <c r="AT149" s="128" t="s">
        <v>435</v>
      </c>
      <c r="AU149" s="128" t="s">
        <v>78</v>
      </c>
    </row>
    <row r="150" spans="2:65" s="140" customFormat="1" ht="38.25" customHeight="1">
      <c r="B150" s="141"/>
      <c r="C150" s="227" t="s">
        <v>337</v>
      </c>
      <c r="D150" s="227" t="s">
        <v>198</v>
      </c>
      <c r="E150" s="228" t="s">
        <v>1933</v>
      </c>
      <c r="F150" s="229" t="s">
        <v>1934</v>
      </c>
      <c r="G150" s="230" t="s">
        <v>355</v>
      </c>
      <c r="H150" s="231">
        <v>2</v>
      </c>
      <c r="I150" s="26"/>
      <c r="J150" s="232">
        <f>ROUND(I150*H150,2)</f>
        <v>0</v>
      </c>
      <c r="K150" s="229" t="s">
        <v>202</v>
      </c>
      <c r="L150" s="141"/>
      <c r="M150" s="233" t="s">
        <v>5</v>
      </c>
      <c r="N150" s="234" t="s">
        <v>42</v>
      </c>
      <c r="O150" s="142"/>
      <c r="P150" s="235">
        <f>O150*H150</f>
        <v>0</v>
      </c>
      <c r="Q150" s="235">
        <v>0.0309</v>
      </c>
      <c r="R150" s="235">
        <f>Q150*H150</f>
        <v>0.0618</v>
      </c>
      <c r="S150" s="235">
        <v>0</v>
      </c>
      <c r="T150" s="236">
        <f>S150*H150</f>
        <v>0</v>
      </c>
      <c r="AR150" s="128" t="s">
        <v>263</v>
      </c>
      <c r="AT150" s="128" t="s">
        <v>198</v>
      </c>
      <c r="AU150" s="128" t="s">
        <v>78</v>
      </c>
      <c r="AY150" s="128" t="s">
        <v>196</v>
      </c>
      <c r="BE150" s="237">
        <f>IF(N150="základní",J150,0)</f>
        <v>0</v>
      </c>
      <c r="BF150" s="237">
        <f>IF(N150="snížená",J150,0)</f>
        <v>0</v>
      </c>
      <c r="BG150" s="237">
        <f>IF(N150="zákl. přenesená",J150,0)</f>
        <v>0</v>
      </c>
      <c r="BH150" s="237">
        <f>IF(N150="sníž. přenesená",J150,0)</f>
        <v>0</v>
      </c>
      <c r="BI150" s="237">
        <f>IF(N150="nulová",J150,0)</f>
        <v>0</v>
      </c>
      <c r="BJ150" s="128" t="s">
        <v>78</v>
      </c>
      <c r="BK150" s="237">
        <f>ROUND(I150*H150,2)</f>
        <v>0</v>
      </c>
      <c r="BL150" s="128" t="s">
        <v>263</v>
      </c>
      <c r="BM150" s="128" t="s">
        <v>426</v>
      </c>
    </row>
    <row r="151" spans="2:65" s="140" customFormat="1" ht="38.25" customHeight="1">
      <c r="B151" s="141"/>
      <c r="C151" s="227" t="s">
        <v>402</v>
      </c>
      <c r="D151" s="227" t="s">
        <v>198</v>
      </c>
      <c r="E151" s="228" t="s">
        <v>1935</v>
      </c>
      <c r="F151" s="229" t="s">
        <v>1936</v>
      </c>
      <c r="G151" s="230" t="s">
        <v>355</v>
      </c>
      <c r="H151" s="231">
        <v>2</v>
      </c>
      <c r="I151" s="26"/>
      <c r="J151" s="232">
        <f>ROUND(I151*H151,2)</f>
        <v>0</v>
      </c>
      <c r="K151" s="229" t="s">
        <v>202</v>
      </c>
      <c r="L151" s="141"/>
      <c r="M151" s="233" t="s">
        <v>5</v>
      </c>
      <c r="N151" s="234" t="s">
        <v>42</v>
      </c>
      <c r="O151" s="142"/>
      <c r="P151" s="235">
        <f>O151*H151</f>
        <v>0</v>
      </c>
      <c r="Q151" s="235">
        <v>0.03664</v>
      </c>
      <c r="R151" s="235">
        <f>Q151*H151</f>
        <v>0.07328</v>
      </c>
      <c r="S151" s="235">
        <v>0</v>
      </c>
      <c r="T151" s="236">
        <f>S151*H151</f>
        <v>0</v>
      </c>
      <c r="AR151" s="128" t="s">
        <v>263</v>
      </c>
      <c r="AT151" s="128" t="s">
        <v>198</v>
      </c>
      <c r="AU151" s="128" t="s">
        <v>78</v>
      </c>
      <c r="AY151" s="128" t="s">
        <v>196</v>
      </c>
      <c r="BE151" s="237">
        <f>IF(N151="základní",J151,0)</f>
        <v>0</v>
      </c>
      <c r="BF151" s="237">
        <f>IF(N151="snížená",J151,0)</f>
        <v>0</v>
      </c>
      <c r="BG151" s="237">
        <f>IF(N151="zákl. přenesená",J151,0)</f>
        <v>0</v>
      </c>
      <c r="BH151" s="237">
        <f>IF(N151="sníž. přenesená",J151,0)</f>
        <v>0</v>
      </c>
      <c r="BI151" s="237">
        <f>IF(N151="nulová",J151,0)</f>
        <v>0</v>
      </c>
      <c r="BJ151" s="128" t="s">
        <v>78</v>
      </c>
      <c r="BK151" s="237">
        <f>ROUND(I151*H151,2)</f>
        <v>0</v>
      </c>
      <c r="BL151" s="128" t="s">
        <v>263</v>
      </c>
      <c r="BM151" s="128" t="s">
        <v>429</v>
      </c>
    </row>
    <row r="152" spans="2:65" s="140" customFormat="1" ht="38.25" customHeight="1">
      <c r="B152" s="141"/>
      <c r="C152" s="227" t="s">
        <v>342</v>
      </c>
      <c r="D152" s="227" t="s">
        <v>198</v>
      </c>
      <c r="E152" s="228" t="s">
        <v>3122</v>
      </c>
      <c r="F152" s="229" t="s">
        <v>3123</v>
      </c>
      <c r="G152" s="230" t="s">
        <v>355</v>
      </c>
      <c r="H152" s="231">
        <v>1</v>
      </c>
      <c r="I152" s="26"/>
      <c r="J152" s="232">
        <f>ROUND(I152*H152,2)</f>
        <v>0</v>
      </c>
      <c r="K152" s="229" t="s">
        <v>202</v>
      </c>
      <c r="L152" s="141"/>
      <c r="M152" s="233" t="s">
        <v>5</v>
      </c>
      <c r="N152" s="234" t="s">
        <v>42</v>
      </c>
      <c r="O152" s="142"/>
      <c r="P152" s="235">
        <f>O152*H152</f>
        <v>0</v>
      </c>
      <c r="Q152" s="235">
        <v>0.04812</v>
      </c>
      <c r="R152" s="235">
        <f>Q152*H152</f>
        <v>0.04812</v>
      </c>
      <c r="S152" s="235">
        <v>0</v>
      </c>
      <c r="T152" s="236">
        <f>S152*H152</f>
        <v>0</v>
      </c>
      <c r="AR152" s="128" t="s">
        <v>263</v>
      </c>
      <c r="AT152" s="128" t="s">
        <v>198</v>
      </c>
      <c r="AU152" s="128" t="s">
        <v>78</v>
      </c>
      <c r="AY152" s="128" t="s">
        <v>196</v>
      </c>
      <c r="BE152" s="237">
        <f>IF(N152="základní",J152,0)</f>
        <v>0</v>
      </c>
      <c r="BF152" s="237">
        <f>IF(N152="snížená",J152,0)</f>
        <v>0</v>
      </c>
      <c r="BG152" s="237">
        <f>IF(N152="zákl. přenesená",J152,0)</f>
        <v>0</v>
      </c>
      <c r="BH152" s="237">
        <f>IF(N152="sníž. přenesená",J152,0)</f>
        <v>0</v>
      </c>
      <c r="BI152" s="237">
        <f>IF(N152="nulová",J152,0)</f>
        <v>0</v>
      </c>
      <c r="BJ152" s="128" t="s">
        <v>78</v>
      </c>
      <c r="BK152" s="237">
        <f>ROUND(I152*H152,2)</f>
        <v>0</v>
      </c>
      <c r="BL152" s="128" t="s">
        <v>263</v>
      </c>
      <c r="BM152" s="128" t="s">
        <v>440</v>
      </c>
    </row>
    <row r="153" spans="2:65" s="140" customFormat="1" ht="25.5" customHeight="1">
      <c r="B153" s="141"/>
      <c r="C153" s="227" t="s">
        <v>409</v>
      </c>
      <c r="D153" s="227" t="s">
        <v>198</v>
      </c>
      <c r="E153" s="228" t="s">
        <v>3124</v>
      </c>
      <c r="F153" s="229" t="s">
        <v>3125</v>
      </c>
      <c r="G153" s="230" t="s">
        <v>355</v>
      </c>
      <c r="H153" s="231">
        <v>21</v>
      </c>
      <c r="I153" s="26"/>
      <c r="J153" s="232">
        <f>ROUND(I153*H153,2)</f>
        <v>0</v>
      </c>
      <c r="K153" s="229" t="s">
        <v>202</v>
      </c>
      <c r="L153" s="141"/>
      <c r="M153" s="233" t="s">
        <v>5</v>
      </c>
      <c r="N153" s="234" t="s">
        <v>42</v>
      </c>
      <c r="O153" s="142"/>
      <c r="P153" s="235">
        <f>O153*H153</f>
        <v>0</v>
      </c>
      <c r="Q153" s="235">
        <v>0</v>
      </c>
      <c r="R153" s="235">
        <f>Q153*H153</f>
        <v>0</v>
      </c>
      <c r="S153" s="235">
        <v>0</v>
      </c>
      <c r="T153" s="236">
        <f>S153*H153</f>
        <v>0</v>
      </c>
      <c r="AR153" s="128" t="s">
        <v>263</v>
      </c>
      <c r="AT153" s="128" t="s">
        <v>198</v>
      </c>
      <c r="AU153" s="128" t="s">
        <v>78</v>
      </c>
      <c r="AY153" s="128" t="s">
        <v>196</v>
      </c>
      <c r="BE153" s="237">
        <f>IF(N153="základní",J153,0)</f>
        <v>0</v>
      </c>
      <c r="BF153" s="237">
        <f>IF(N153="snížená",J153,0)</f>
        <v>0</v>
      </c>
      <c r="BG153" s="237">
        <f>IF(N153="zákl. přenesená",J153,0)</f>
        <v>0</v>
      </c>
      <c r="BH153" s="237">
        <f>IF(N153="sníž. přenesená",J153,0)</f>
        <v>0</v>
      </c>
      <c r="BI153" s="237">
        <f>IF(N153="nulová",J153,0)</f>
        <v>0</v>
      </c>
      <c r="BJ153" s="128" t="s">
        <v>78</v>
      </c>
      <c r="BK153" s="237">
        <f>ROUND(I153*H153,2)</f>
        <v>0</v>
      </c>
      <c r="BL153" s="128" t="s">
        <v>263</v>
      </c>
      <c r="BM153" s="128" t="s">
        <v>449</v>
      </c>
    </row>
    <row r="154" spans="2:65" s="140" customFormat="1" ht="38.25" customHeight="1">
      <c r="B154" s="141"/>
      <c r="C154" s="227" t="s">
        <v>347</v>
      </c>
      <c r="D154" s="227" t="s">
        <v>198</v>
      </c>
      <c r="E154" s="228" t="s">
        <v>1941</v>
      </c>
      <c r="F154" s="229" t="s">
        <v>1942</v>
      </c>
      <c r="G154" s="230" t="s">
        <v>1839</v>
      </c>
      <c r="H154" s="32"/>
      <c r="I154" s="26"/>
      <c r="J154" s="232">
        <f>ROUND(I154*H154,2)</f>
        <v>0</v>
      </c>
      <c r="K154" s="229" t="s">
        <v>202</v>
      </c>
      <c r="L154" s="141"/>
      <c r="M154" s="233" t="s">
        <v>5</v>
      </c>
      <c r="N154" s="234" t="s">
        <v>42</v>
      </c>
      <c r="O154" s="142"/>
      <c r="P154" s="235">
        <f>O154*H154</f>
        <v>0</v>
      </c>
      <c r="Q154" s="235">
        <v>0</v>
      </c>
      <c r="R154" s="235">
        <f>Q154*H154</f>
        <v>0</v>
      </c>
      <c r="S154" s="235">
        <v>0</v>
      </c>
      <c r="T154" s="236">
        <f>S154*H154</f>
        <v>0</v>
      </c>
      <c r="AR154" s="128" t="s">
        <v>263</v>
      </c>
      <c r="AT154" s="128" t="s">
        <v>198</v>
      </c>
      <c r="AU154" s="128" t="s">
        <v>78</v>
      </c>
      <c r="AY154" s="128" t="s">
        <v>196</v>
      </c>
      <c r="BE154" s="237">
        <f>IF(N154="základní",J154,0)</f>
        <v>0</v>
      </c>
      <c r="BF154" s="237">
        <f>IF(N154="snížená",J154,0)</f>
        <v>0</v>
      </c>
      <c r="BG154" s="237">
        <f>IF(N154="zákl. přenesená",J154,0)</f>
        <v>0</v>
      </c>
      <c r="BH154" s="237">
        <f>IF(N154="sníž. přenesená",J154,0)</f>
        <v>0</v>
      </c>
      <c r="BI154" s="237">
        <f>IF(N154="nulová",J154,0)</f>
        <v>0</v>
      </c>
      <c r="BJ154" s="128" t="s">
        <v>78</v>
      </c>
      <c r="BK154" s="237">
        <f>ROUND(I154*H154,2)</f>
        <v>0</v>
      </c>
      <c r="BL154" s="128" t="s">
        <v>263</v>
      </c>
      <c r="BM154" s="128" t="s">
        <v>455</v>
      </c>
    </row>
    <row r="155" spans="2:47" s="140" customFormat="1" ht="148.5">
      <c r="B155" s="141"/>
      <c r="D155" s="238" t="s">
        <v>204</v>
      </c>
      <c r="F155" s="239" t="s">
        <v>1410</v>
      </c>
      <c r="I155" s="22"/>
      <c r="L155" s="141"/>
      <c r="M155" s="240"/>
      <c r="N155" s="142"/>
      <c r="O155" s="142"/>
      <c r="P155" s="142"/>
      <c r="Q155" s="142"/>
      <c r="R155" s="142"/>
      <c r="S155" s="142"/>
      <c r="T155" s="241"/>
      <c r="AT155" s="128" t="s">
        <v>204</v>
      </c>
      <c r="AU155" s="128" t="s">
        <v>78</v>
      </c>
    </row>
    <row r="156" spans="2:63" s="215" customFormat="1" ht="37.35" customHeight="1">
      <c r="B156" s="214"/>
      <c r="D156" s="216" t="s">
        <v>70</v>
      </c>
      <c r="E156" s="217" t="s">
        <v>1943</v>
      </c>
      <c r="F156" s="217" t="s">
        <v>1944</v>
      </c>
      <c r="I156" s="25"/>
      <c r="J156" s="218">
        <f>BK156</f>
        <v>0</v>
      </c>
      <c r="L156" s="214"/>
      <c r="M156" s="219"/>
      <c r="N156" s="220"/>
      <c r="O156" s="220"/>
      <c r="P156" s="221">
        <f>SUM(P157:P159)</f>
        <v>0</v>
      </c>
      <c r="Q156" s="220"/>
      <c r="R156" s="221">
        <f>SUM(R157:R159)</f>
        <v>0</v>
      </c>
      <c r="S156" s="220"/>
      <c r="T156" s="222">
        <f>SUM(T157:T159)</f>
        <v>0</v>
      </c>
      <c r="AR156" s="216" t="s">
        <v>80</v>
      </c>
      <c r="AT156" s="223" t="s">
        <v>70</v>
      </c>
      <c r="AU156" s="223" t="s">
        <v>71</v>
      </c>
      <c r="AY156" s="216" t="s">
        <v>196</v>
      </c>
      <c r="BK156" s="224">
        <f>SUM(BK157:BK159)</f>
        <v>0</v>
      </c>
    </row>
    <row r="157" spans="2:65" s="140" customFormat="1" ht="25.5" customHeight="1">
      <c r="B157" s="141"/>
      <c r="C157" s="227" t="s">
        <v>416</v>
      </c>
      <c r="D157" s="227" t="s">
        <v>198</v>
      </c>
      <c r="E157" s="228" t="s">
        <v>1945</v>
      </c>
      <c r="F157" s="229" t="s">
        <v>3126</v>
      </c>
      <c r="G157" s="230" t="s">
        <v>916</v>
      </c>
      <c r="H157" s="231">
        <v>1</v>
      </c>
      <c r="I157" s="26"/>
      <c r="J157" s="232">
        <f>ROUND(I157*H157,2)</f>
        <v>0</v>
      </c>
      <c r="K157" s="229" t="s">
        <v>1947</v>
      </c>
      <c r="L157" s="141"/>
      <c r="M157" s="233" t="s">
        <v>5</v>
      </c>
      <c r="N157" s="234" t="s">
        <v>42</v>
      </c>
      <c r="O157" s="142"/>
      <c r="P157" s="235">
        <f>O157*H157</f>
        <v>0</v>
      </c>
      <c r="Q157" s="235">
        <v>0</v>
      </c>
      <c r="R157" s="235">
        <f>Q157*H157</f>
        <v>0</v>
      </c>
      <c r="S157" s="235">
        <v>0</v>
      </c>
      <c r="T157" s="236">
        <f>S157*H157</f>
        <v>0</v>
      </c>
      <c r="AR157" s="128" t="s">
        <v>263</v>
      </c>
      <c r="AT157" s="128" t="s">
        <v>198</v>
      </c>
      <c r="AU157" s="128" t="s">
        <v>78</v>
      </c>
      <c r="AY157" s="128" t="s">
        <v>196</v>
      </c>
      <c r="BE157" s="237">
        <f>IF(N157="základní",J157,0)</f>
        <v>0</v>
      </c>
      <c r="BF157" s="237">
        <f>IF(N157="snížená",J157,0)</f>
        <v>0</v>
      </c>
      <c r="BG157" s="237">
        <f>IF(N157="zákl. přenesená",J157,0)</f>
        <v>0</v>
      </c>
      <c r="BH157" s="237">
        <f>IF(N157="sníž. přenesená",J157,0)</f>
        <v>0</v>
      </c>
      <c r="BI157" s="237">
        <f>IF(N157="nulová",J157,0)</f>
        <v>0</v>
      </c>
      <c r="BJ157" s="128" t="s">
        <v>78</v>
      </c>
      <c r="BK157" s="237">
        <f>ROUND(I157*H157,2)</f>
        <v>0</v>
      </c>
      <c r="BL157" s="128" t="s">
        <v>263</v>
      </c>
      <c r="BM157" s="128" t="s">
        <v>461</v>
      </c>
    </row>
    <row r="158" spans="2:65" s="140" customFormat="1" ht="16.5" customHeight="1">
      <c r="B158" s="141"/>
      <c r="C158" s="227" t="s">
        <v>350</v>
      </c>
      <c r="D158" s="227" t="s">
        <v>198</v>
      </c>
      <c r="E158" s="228" t="s">
        <v>3127</v>
      </c>
      <c r="F158" s="229" t="s">
        <v>3128</v>
      </c>
      <c r="G158" s="230" t="s">
        <v>916</v>
      </c>
      <c r="H158" s="231">
        <v>1</v>
      </c>
      <c r="I158" s="26"/>
      <c r="J158" s="232">
        <f>ROUND(I158*H158,2)</f>
        <v>0</v>
      </c>
      <c r="K158" s="229" t="s">
        <v>1947</v>
      </c>
      <c r="L158" s="141"/>
      <c r="M158" s="233" t="s">
        <v>5</v>
      </c>
      <c r="N158" s="234" t="s">
        <v>42</v>
      </c>
      <c r="O158" s="142"/>
      <c r="P158" s="235">
        <f>O158*H158</f>
        <v>0</v>
      </c>
      <c r="Q158" s="235">
        <v>0</v>
      </c>
      <c r="R158" s="235">
        <f>Q158*H158</f>
        <v>0</v>
      </c>
      <c r="S158" s="235">
        <v>0</v>
      </c>
      <c r="T158" s="236">
        <f>S158*H158</f>
        <v>0</v>
      </c>
      <c r="AR158" s="128" t="s">
        <v>263</v>
      </c>
      <c r="AT158" s="128" t="s">
        <v>198</v>
      </c>
      <c r="AU158" s="128" t="s">
        <v>78</v>
      </c>
      <c r="AY158" s="128" t="s">
        <v>196</v>
      </c>
      <c r="BE158" s="237">
        <f>IF(N158="základní",J158,0)</f>
        <v>0</v>
      </c>
      <c r="BF158" s="237">
        <f>IF(N158="snížená",J158,0)</f>
        <v>0</v>
      </c>
      <c r="BG158" s="237">
        <f>IF(N158="zákl. přenesená",J158,0)</f>
        <v>0</v>
      </c>
      <c r="BH158" s="237">
        <f>IF(N158="sníž. přenesená",J158,0)</f>
        <v>0</v>
      </c>
      <c r="BI158" s="237">
        <f>IF(N158="nulová",J158,0)</f>
        <v>0</v>
      </c>
      <c r="BJ158" s="128" t="s">
        <v>78</v>
      </c>
      <c r="BK158" s="237">
        <f>ROUND(I158*H158,2)</f>
        <v>0</v>
      </c>
      <c r="BL158" s="128" t="s">
        <v>263</v>
      </c>
      <c r="BM158" s="128" t="s">
        <v>466</v>
      </c>
    </row>
    <row r="159" spans="2:65" s="140" customFormat="1" ht="16.5" customHeight="1">
      <c r="B159" s="141"/>
      <c r="C159" s="227" t="s">
        <v>423</v>
      </c>
      <c r="D159" s="227" t="s">
        <v>198</v>
      </c>
      <c r="E159" s="228" t="s">
        <v>3129</v>
      </c>
      <c r="F159" s="229" t="s">
        <v>1946</v>
      </c>
      <c r="G159" s="230" t="s">
        <v>916</v>
      </c>
      <c r="H159" s="231">
        <v>1</v>
      </c>
      <c r="I159" s="26"/>
      <c r="J159" s="232">
        <f>ROUND(I159*H159,2)</f>
        <v>0</v>
      </c>
      <c r="K159" s="229" t="s">
        <v>1947</v>
      </c>
      <c r="L159" s="141"/>
      <c r="M159" s="233" t="s">
        <v>5</v>
      </c>
      <c r="N159" s="283" t="s">
        <v>42</v>
      </c>
      <c r="O159" s="284"/>
      <c r="P159" s="285">
        <f>O159*H159</f>
        <v>0</v>
      </c>
      <c r="Q159" s="285">
        <v>0</v>
      </c>
      <c r="R159" s="285">
        <f>Q159*H159</f>
        <v>0</v>
      </c>
      <c r="S159" s="285">
        <v>0</v>
      </c>
      <c r="T159" s="286">
        <f>S159*H159</f>
        <v>0</v>
      </c>
      <c r="AR159" s="128" t="s">
        <v>263</v>
      </c>
      <c r="AT159" s="128" t="s">
        <v>198</v>
      </c>
      <c r="AU159" s="128" t="s">
        <v>78</v>
      </c>
      <c r="AY159" s="128" t="s">
        <v>196</v>
      </c>
      <c r="BE159" s="237">
        <f>IF(N159="základní",J159,0)</f>
        <v>0</v>
      </c>
      <c r="BF159" s="237">
        <f>IF(N159="snížená",J159,0)</f>
        <v>0</v>
      </c>
      <c r="BG159" s="237">
        <f>IF(N159="zákl. přenesená",J159,0)</f>
        <v>0</v>
      </c>
      <c r="BH159" s="237">
        <f>IF(N159="sníž. přenesená",J159,0)</f>
        <v>0</v>
      </c>
      <c r="BI159" s="237">
        <f>IF(N159="nulová",J159,0)</f>
        <v>0</v>
      </c>
      <c r="BJ159" s="128" t="s">
        <v>78</v>
      </c>
      <c r="BK159" s="237">
        <f>ROUND(I159*H159,2)</f>
        <v>0</v>
      </c>
      <c r="BL159" s="128" t="s">
        <v>263</v>
      </c>
      <c r="BM159" s="128" t="s">
        <v>469</v>
      </c>
    </row>
    <row r="160" spans="2:12" s="140" customFormat="1" ht="6.95" customHeight="1">
      <c r="B160" s="167"/>
      <c r="C160" s="168"/>
      <c r="D160" s="168"/>
      <c r="E160" s="168"/>
      <c r="F160" s="168"/>
      <c r="G160" s="168"/>
      <c r="H160" s="168"/>
      <c r="I160" s="17"/>
      <c r="J160" s="168"/>
      <c r="K160" s="168"/>
      <c r="L160" s="141"/>
    </row>
  </sheetData>
  <sheetProtection password="CC4E" sheet="1" objects="1" scenarios="1" selectLockedCells="1"/>
  <autoFilter ref="C87:K159"/>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DESKTOP-OMQ29LB\Martin</dc:creator>
  <cp:keywords/>
  <dc:description/>
  <cp:lastModifiedBy>Štefl Miroslav</cp:lastModifiedBy>
  <dcterms:created xsi:type="dcterms:W3CDTF">2018-11-13T06:10:00Z</dcterms:created>
  <dcterms:modified xsi:type="dcterms:W3CDTF">2018-11-13T13:14:35Z</dcterms:modified>
  <cp:category/>
  <cp:version/>
  <cp:contentType/>
  <cp:contentStatus/>
</cp:coreProperties>
</file>