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" windowHeight="1185" activeTab="1"/>
  </bookViews>
  <sheets>
    <sheet name="Rekapitulace stavby" sheetId="1" r:id="rId1"/>
    <sheet name="SO 02 - Oprava" sheetId="2" r:id="rId2"/>
  </sheets>
  <definedNames>
    <definedName name="_xlnm.Print_Titles" localSheetId="0">'Rekapitulace stavby'!$85:$85</definedName>
    <definedName name="_xlnm.Print_Titles" localSheetId="1">'SO 02 - Oprava'!$110:$110</definedName>
    <definedName name="_xlnm.Print_Area" localSheetId="0">'Rekapitulace stavby'!$C$4:$AP$70,'Rekapitulace stavby'!$C$76:$AP$92</definedName>
    <definedName name="_xlnm.Print_Area" localSheetId="1">'SO 02 - Oprava'!$B$99:$R$139</definedName>
  </definedNames>
  <calcPr fullCalcOnLoad="1"/>
</workbook>
</file>

<file path=xl/sharedStrings.xml><?xml version="1.0" encoding="utf-8"?>
<sst xmlns="http://schemas.openxmlformats.org/spreadsheetml/2006/main" count="440" uniqueCount="165">
  <si>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</si>
  <si>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</si>
  <si>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</si>
  <si>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</si>
  <si>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</si>
  <si>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</si>
  <si>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</si>
  <si>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</si>
  <si>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</si>
  <si>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</si>
  <si>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</si>
  <si>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</si>
  <si>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</si>
  <si>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</si>
  <si>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</si>
  <si>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</si>
  <si>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</si>
  <si>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</si>
  <si>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</si>
  <si>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</si>
  <si>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</si>
  <si>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</si>
  <si>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</si>
  <si>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</si>
  <si>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</si>
  <si>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</si>
  <si>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</si>
  <si>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</si>
  <si>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</si>
  <si>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</si>
  <si>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</si>
  <si>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</si>
  <si>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</si>
  <si>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</si>
  <si>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</si>
  <si>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</si>
  <si>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</si>
  <si>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</si>
  <si>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</si>
  <si>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</si>
  <si>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</si>
  <si>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</si>
  <si>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</si>
  <si>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</si>
  <si>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</si>
  <si>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</si>
  <si>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</si>
  <si>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</si>
  <si>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</si>
  <si>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</si>
  <si>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</si>
  <si>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</si>
  <si>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</si>
  <si>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</si>
  <si>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</si>
  <si>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</si>
  <si>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</si>
  <si>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</si>
  <si>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</si>
  <si>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</si>
  <si>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</si>
  <si>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</si>
  <si>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</si>
  <si>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</si>
  <si>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</si>
  <si>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</si>
  <si>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</si>
  <si>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</si>
  <si>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</si>
  <si>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</si>
  <si>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</si>
  <si>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</si>
  <si>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</si>
  <si>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</si>
  <si>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</si>
  <si>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</si>
  <si>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</si>
  <si>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</si>
  <si>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</si>
  <si>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</si>
  <si>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</si>
  <si>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</si>
  <si>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</si>
  <si>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</si>
  <si>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</si>
  <si>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</si>
  <si>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</si>
  <si>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</si>
  <si>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</si>
  <si>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</si>
  <si>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</si>
  <si>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</si>
  <si>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</si>
  <si>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</si>
  <si>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</si>
  <si>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</si>
  <si>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</si>
  <si>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</si>
  <si>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</si>
  <si>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</si>
  <si>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</si>
  <si>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</si>
  <si>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</si>
  <si>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</si>
  <si>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</si>
  <si>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</si>
  <si>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</si>
  <si>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</si>
  <si>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</si>
  <si>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</si>
  <si>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</si>
  <si>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</si>
  <si>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</si>
  <si>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</si>
  <si>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</si>
  <si>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</si>
  <si>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</si>
  <si>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</si>
  <si>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</si>
  <si>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</si>
  <si>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</si>
  <si>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-352620703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</si>
  <si>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</si>
  <si>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</si>
  <si>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</si>
  <si>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</si>
  <si>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</si>
  <si>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</si>
  <si>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</si>
  <si>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</si>
  <si>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</si>
  <si>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Čištění vozovek metením strojně podkladu nebo krytu betonového nebo živičného</t>
  </si>
  <si>
    <t>938909311</t>
  </si>
  <si>
    <t>573231111</t>
  </si>
  <si>
    <t>Postřik živičný spojovací ze silniční emulze v množství do 0,7 kg/m2</t>
  </si>
  <si>
    <t>Oprava cesty v Malém Pěčíně</t>
  </si>
  <si>
    <t>HSV</t>
  </si>
  <si>
    <t>Práce a dodávky HSV</t>
  </si>
  <si>
    <t xml:space="preserve">5 - </t>
  </si>
  <si>
    <t>Komunikace pozemní</t>
  </si>
  <si>
    <t>soub.</t>
  </si>
  <si>
    <t xml:space="preserve">Dočasná dopravní opatření </t>
  </si>
  <si>
    <t>005211030</t>
  </si>
  <si>
    <t xml:space="preserve">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    </t>
  </si>
  <si>
    <t xml:space="preserve">Dokumentace skutečného provedení  </t>
  </si>
  <si>
    <t>005241010</t>
  </si>
  <si>
    <t xml:space="preserve">DSPS - Dokumentace skutečného provedení stavby (dále jen "DSPS") bude vypracována v souladu a náležitostech dle Vyhlášky č. 499/2006 Sb. o dokumentaci staveb, dle zadávacích podmínek a dle platných TPK a ČSN. Podkladem pro vypracování DSPS bude RDS a DSP, geodetické zaměření provedených prací, případně další požadavky objednatele. DSPS bude předána objednateli v požadovaném počtu v tištěné podobě a v elektronické podobě (na CD). Při vypracování dokumentace DSPS musí zhotovitel respektovat paramentry vymezené předchozím stupněm projektové dokumentace.    </t>
  </si>
  <si>
    <t xml:space="preserve">Geodetické zaměření skutečného provedení </t>
  </si>
  <si>
    <t>005241026</t>
  </si>
  <si>
    <t xml:space="preserve">Náklady na provedení skutečného zaměření stavby v rozsahu nezbytném pro zápis změny do katastru nemovitostí nebo do dokumentací správců IS.    vytýčení jejich skutečné trasy a provedení ochranných opatření pro zabezpečení stávajících inženýrských sítí.    </t>
  </si>
  <si>
    <t>Bc. M.Nováková, tel. 602 168 796</t>
  </si>
  <si>
    <t>569721112</t>
  </si>
  <si>
    <t>Zpevnění krajnic kamenivem drceným tl. 90 mm</t>
  </si>
  <si>
    <t>včetně materiálu</t>
  </si>
  <si>
    <t>SO 01 - Oprava místní komunikace Bílkov - Hříšice</t>
  </si>
  <si>
    <t>"d. 525 m x š. 5 m = plocha 2625 m2"</t>
  </si>
  <si>
    <t>"plocha 2625 m2"</t>
  </si>
  <si>
    <t>Asfaltový beton vrstva obrusná ACO11 (ABS) tř. II tl 40 mm č přes 3 m s modifikotvaného asfaltu</t>
  </si>
  <si>
    <t>"plocha 2625 m2, 525 m x 5,0 m"</t>
  </si>
  <si>
    <t>"plocha 315 m2, 525 m x 0,3 m x 2"</t>
  </si>
  <si>
    <t>565125121x</t>
  </si>
  <si>
    <t xml:space="preserve">Podklad z asfaltového betonu vrstva podkladní ACO 11 (ABS) tř. II tl. 30 mm č přes 3 m </t>
  </si>
  <si>
    <t>včetně dopravy a pokládky</t>
  </si>
  <si>
    <t>577134111</t>
  </si>
  <si>
    <t xml:space="preserve">SO 01 - Oprava místní komunikace Bílkov - Hříšice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</si>
</sst>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mmm/yyyy"/>
  </numFmts>
  <fonts count="101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theme="1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96969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0" fontId="57" fillId="0" borderId="0" applyFont="0" applyFill="0" applyBorder="0" applyAlignment="0" applyProtection="0"/>
    <xf numFmtId="168" fontId="5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171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57" fillId="23" borderId="6" applyNumberFormat="0" applyFont="0" applyAlignment="0" applyProtection="0"/>
    <xf numFmtId="9" fontId="57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366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7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8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1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2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2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0" fontId="79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4" fontId="84" fillId="0" borderId="22" xfId="0" applyNumberFormat="1" applyFont="1" applyBorder="1" applyAlignment="1">
      <alignment vertical="center"/>
    </xf>
    <xf numFmtId="4" fontId="84" fillId="0" borderId="0" xfId="0" applyNumberFormat="1" applyFont="1" applyBorder="1" applyAlignment="1">
      <alignment vertical="center"/>
    </xf>
    <xf numFmtId="174" fontId="84" fillId="0" borderId="0" xfId="0" applyNumberFormat="1" applyFont="1" applyBorder="1" applyAlignment="1">
      <alignment vertical="center"/>
    </xf>
    <xf numFmtId="4" fontId="84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3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8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9" fillId="33" borderId="0" xfId="0" applyFont="1" applyFill="1" applyAlignment="1" applyProtection="1">
      <alignment horizontal="left" vertical="center"/>
      <protection/>
    </xf>
    <xf numFmtId="0" fontId="90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8" fillId="0" borderId="0" xfId="0" applyFont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left" vertical="center"/>
      <protection/>
    </xf>
    <xf numFmtId="172" fontId="76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right"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1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2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2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vertical="center"/>
      <protection/>
    </xf>
    <xf numFmtId="0" fontId="93" fillId="0" borderId="0" xfId="0" applyFont="1" applyAlignment="1" applyProtection="1">
      <alignment vertical="center"/>
      <protection/>
    </xf>
    <xf numFmtId="0" fontId="93" fillId="0" borderId="13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 vertical="center"/>
      <protection/>
    </xf>
    <xf numFmtId="0" fontId="93" fillId="0" borderId="14" xfId="0" applyFont="1" applyBorder="1" applyAlignment="1" applyProtection="1">
      <alignment vertical="center"/>
      <protection/>
    </xf>
    <xf numFmtId="0" fontId="79" fillId="0" borderId="33" xfId="0" applyFont="1" applyBorder="1" applyAlignment="1" applyProtection="1">
      <alignment horizontal="center" vertical="center"/>
      <protection/>
    </xf>
    <xf numFmtId="0" fontId="83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9" fillId="0" borderId="30" xfId="0" applyFont="1" applyBorder="1" applyAlignment="1" applyProtection="1">
      <alignment horizontal="center" vertical="center" wrapText="1"/>
      <protection/>
    </xf>
    <xf numFmtId="0" fontId="79" fillId="0" borderId="31" xfId="0" applyFont="1" applyBorder="1" applyAlignment="1" applyProtection="1">
      <alignment horizontal="center" vertical="center" wrapText="1"/>
      <protection/>
    </xf>
    <xf numFmtId="0" fontId="79" fillId="0" borderId="32" xfId="0" applyFont="1" applyBorder="1" applyAlignment="1" applyProtection="1">
      <alignment horizontal="center" vertical="center" wrapText="1"/>
      <protection/>
    </xf>
    <xf numFmtId="0" fontId="83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4" fillId="0" borderId="20" xfId="0" applyNumberFormat="1" applyFont="1" applyBorder="1" applyAlignment="1" applyProtection="1">
      <alignment/>
      <protection/>
    </xf>
    <xf numFmtId="174" fontId="94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/>
      <protection/>
    </xf>
    <xf numFmtId="0" fontId="95" fillId="0" borderId="13" xfId="0" applyFont="1" applyBorder="1" applyAlignment="1" applyProtection="1">
      <alignment/>
      <protection/>
    </xf>
    <xf numFmtId="0" fontId="95" fillId="0" borderId="0" xfId="0" applyFont="1" applyBorder="1" applyAlignment="1" applyProtection="1">
      <alignment/>
      <protection/>
    </xf>
    <xf numFmtId="0" fontId="92" fillId="0" borderId="0" xfId="0" applyFont="1" applyBorder="1" applyAlignment="1" applyProtection="1">
      <alignment horizontal="left"/>
      <protection/>
    </xf>
    <xf numFmtId="0" fontId="95" fillId="0" borderId="14" xfId="0" applyFont="1" applyBorder="1" applyAlignment="1" applyProtection="1">
      <alignment/>
      <protection/>
    </xf>
    <xf numFmtId="0" fontId="95" fillId="0" borderId="22" xfId="0" applyFont="1" applyBorder="1" applyAlignment="1" applyProtection="1">
      <alignment/>
      <protection/>
    </xf>
    <xf numFmtId="174" fontId="95" fillId="0" borderId="0" xfId="0" applyNumberFormat="1" applyFont="1" applyBorder="1" applyAlignment="1" applyProtection="1">
      <alignment/>
      <protection/>
    </xf>
    <xf numFmtId="174" fontId="95" fillId="0" borderId="23" xfId="0" applyNumberFormat="1" applyFont="1" applyBorder="1" applyAlignment="1" applyProtection="1">
      <alignment/>
      <protection/>
    </xf>
    <xf numFmtId="0" fontId="95" fillId="0" borderId="0" xfId="0" applyFont="1" applyAlignment="1" applyProtection="1">
      <alignment horizontal="left"/>
      <protection/>
    </xf>
    <xf numFmtId="0" fontId="95" fillId="0" borderId="0" xfId="0" applyFont="1" applyAlignment="1" applyProtection="1">
      <alignment horizontal="center"/>
      <protection/>
    </xf>
    <xf numFmtId="4" fontId="95" fillId="0" borderId="0" xfId="0" applyNumberFormat="1" applyFont="1" applyAlignment="1" applyProtection="1">
      <alignment vertical="center"/>
      <protection/>
    </xf>
    <xf numFmtId="0" fontId="93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6" fillId="0" borderId="33" xfId="0" applyFont="1" applyBorder="1" applyAlignment="1" applyProtection="1">
      <alignment horizontal="left" vertic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174" fontId="76" fillId="0" borderId="0" xfId="0" applyNumberFormat="1" applyFont="1" applyBorder="1" applyAlignment="1" applyProtection="1">
      <alignment vertical="center"/>
      <protection/>
    </xf>
    <xf numFmtId="174" fontId="76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7" fillId="0" borderId="0" xfId="0" applyFont="1" applyAlignment="1" applyProtection="1">
      <alignment vertical="center"/>
      <protection/>
    </xf>
    <xf numFmtId="0" fontId="97" fillId="0" borderId="13" xfId="0" applyFont="1" applyBorder="1" applyAlignment="1" applyProtection="1">
      <alignment vertical="center"/>
      <protection/>
    </xf>
    <xf numFmtId="0" fontId="97" fillId="0" borderId="0" xfId="0" applyFont="1" applyBorder="1" applyAlignment="1" applyProtection="1">
      <alignment horizontal="left" vertical="center"/>
      <protection/>
    </xf>
    <xf numFmtId="175" fontId="97" fillId="0" borderId="0" xfId="0" applyNumberFormat="1" applyFont="1" applyBorder="1" applyAlignment="1" applyProtection="1">
      <alignment vertical="center"/>
      <protection/>
    </xf>
    <xf numFmtId="0" fontId="97" fillId="0" borderId="14" xfId="0" applyFont="1" applyBorder="1" applyAlignment="1" applyProtection="1">
      <alignment vertical="center"/>
      <protection/>
    </xf>
    <xf numFmtId="0" fontId="97" fillId="0" borderId="22" xfId="0" applyFont="1" applyBorder="1" applyAlignment="1" applyProtection="1">
      <alignment vertical="center"/>
      <protection/>
    </xf>
    <xf numFmtId="0" fontId="97" fillId="0" borderId="23" xfId="0" applyFont="1" applyBorder="1" applyAlignment="1" applyProtection="1">
      <alignment vertical="center"/>
      <protection/>
    </xf>
    <xf numFmtId="0" fontId="97" fillId="0" borderId="0" xfId="0" applyFont="1" applyAlignment="1" applyProtection="1">
      <alignment horizontal="left" vertical="center"/>
      <protection/>
    </xf>
    <xf numFmtId="0" fontId="97" fillId="0" borderId="24" xfId="0" applyFont="1" applyBorder="1" applyAlignment="1" applyProtection="1">
      <alignment vertical="center"/>
      <protection/>
    </xf>
    <xf numFmtId="0" fontId="97" fillId="0" borderId="25" xfId="0" applyFont="1" applyBorder="1" applyAlignment="1" applyProtection="1">
      <alignment vertical="center"/>
      <protection/>
    </xf>
    <xf numFmtId="0" fontId="97" fillId="0" borderId="26" xfId="0" applyFont="1" applyBorder="1" applyAlignment="1" applyProtection="1">
      <alignment vertical="center"/>
      <protection/>
    </xf>
    <xf numFmtId="0" fontId="97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14" fontId="5" fillId="0" borderId="0" xfId="0" applyNumberFormat="1" applyFont="1" applyBorder="1" applyAlignment="1">
      <alignment horizontal="left" vertical="center"/>
    </xf>
    <xf numFmtId="0" fontId="81" fillId="36" borderId="19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23" xfId="0" applyFont="1" applyFill="1" applyBorder="1" applyAlignment="1" applyProtection="1">
      <alignment/>
      <protection/>
    </xf>
    <xf numFmtId="0" fontId="82" fillId="36" borderId="24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vertical="center"/>
      <protection/>
    </xf>
    <xf numFmtId="0" fontId="82" fillId="36" borderId="25" xfId="0" applyFont="1" applyFill="1" applyBorder="1" applyAlignment="1" applyProtection="1">
      <alignment horizontal="left" vertical="center"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97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7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4" fillId="0" borderId="0" xfId="0" applyNumberFormat="1" applyFont="1" applyBorder="1" applyAlignment="1" applyProtection="1">
      <alignment vertical="center"/>
      <protection/>
    </xf>
    <xf numFmtId="0" fontId="97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97" fillId="0" borderId="34" xfId="0" applyFont="1" applyBorder="1" applyAlignment="1" applyProtection="1">
      <alignment vertical="center"/>
      <protection/>
    </xf>
    <xf numFmtId="0" fontId="97" fillId="0" borderId="35" xfId="0" applyFont="1" applyBorder="1" applyAlignment="1" applyProtection="1">
      <alignment vertical="center"/>
      <protection/>
    </xf>
    <xf numFmtId="0" fontId="96" fillId="0" borderId="34" xfId="0" applyFont="1" applyBorder="1" applyAlignment="1" applyProtection="1">
      <alignment vertical="center"/>
      <protection/>
    </xf>
    <xf numFmtId="0" fontId="96" fillId="0" borderId="35" xfId="0" applyFont="1" applyBorder="1" applyAlignment="1" applyProtection="1">
      <alignment vertical="center"/>
      <protection/>
    </xf>
    <xf numFmtId="0" fontId="4" fillId="37" borderId="0" xfId="0" applyFont="1" applyFill="1" applyAlignment="1" applyProtection="1">
      <alignment/>
      <protection/>
    </xf>
    <xf numFmtId="0" fontId="96" fillId="0" borderId="38" xfId="0" applyFont="1" applyBorder="1" applyAlignment="1" applyProtection="1">
      <alignment vertical="center"/>
      <protection/>
    </xf>
    <xf numFmtId="0" fontId="96" fillId="0" borderId="38" xfId="0" applyFont="1" applyBorder="1" applyAlignment="1" applyProtection="1">
      <alignment horizontal="left" vertical="center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0" fontId="96" fillId="37" borderId="0" xfId="0" applyFont="1" applyFill="1" applyAlignment="1" applyProtection="1">
      <alignment vertical="center"/>
      <protection/>
    </xf>
    <xf numFmtId="0" fontId="96" fillId="37" borderId="13" xfId="0" applyFont="1" applyFill="1" applyBorder="1" applyAlignment="1" applyProtection="1">
      <alignment vertical="center"/>
      <protection/>
    </xf>
    <xf numFmtId="0" fontId="96" fillId="37" borderId="0" xfId="0" applyFont="1" applyFill="1" applyBorder="1" applyAlignment="1" applyProtection="1">
      <alignment vertical="center"/>
      <protection/>
    </xf>
    <xf numFmtId="0" fontId="96" fillId="37" borderId="0" xfId="0" applyFont="1" applyFill="1" applyBorder="1" applyAlignment="1" applyProtection="1">
      <alignment horizontal="left" vertical="center"/>
      <protection/>
    </xf>
    <xf numFmtId="0" fontId="96" fillId="37" borderId="14" xfId="0" applyFont="1" applyFill="1" applyBorder="1" applyAlignment="1" applyProtection="1">
      <alignment vertical="center"/>
      <protection/>
    </xf>
    <xf numFmtId="0" fontId="96" fillId="37" borderId="22" xfId="0" applyFont="1" applyFill="1" applyBorder="1" applyAlignment="1" applyProtection="1">
      <alignment vertical="center"/>
      <protection/>
    </xf>
    <xf numFmtId="0" fontId="96" fillId="37" borderId="23" xfId="0" applyFont="1" applyFill="1" applyBorder="1" applyAlignment="1" applyProtection="1">
      <alignment vertical="center"/>
      <protection/>
    </xf>
    <xf numFmtId="0" fontId="96" fillId="37" borderId="0" xfId="0" applyFont="1" applyFill="1" applyAlignment="1" applyProtection="1">
      <alignment horizontal="left" vertical="center"/>
      <protection/>
    </xf>
    <xf numFmtId="0" fontId="98" fillId="0" borderId="13" xfId="0" applyFont="1" applyBorder="1" applyAlignment="1" applyProtection="1">
      <alignment vertical="center"/>
      <protection/>
    </xf>
    <xf numFmtId="0" fontId="98" fillId="0" borderId="33" xfId="0" applyFont="1" applyBorder="1" applyAlignment="1" applyProtection="1">
      <alignment horizontal="center" vertical="center"/>
      <protection/>
    </xf>
    <xf numFmtId="49" fontId="98" fillId="0" borderId="33" xfId="0" applyNumberFormat="1" applyFont="1" applyBorder="1" applyAlignment="1" applyProtection="1">
      <alignment horizontal="left" vertical="center" wrapText="1"/>
      <protection/>
    </xf>
    <xf numFmtId="0" fontId="98" fillId="0" borderId="33" xfId="0" applyFont="1" applyBorder="1" applyAlignment="1" applyProtection="1">
      <alignment horizontal="center" vertical="center" wrapText="1"/>
      <protection/>
    </xf>
    <xf numFmtId="175" fontId="98" fillId="0" borderId="33" xfId="0" applyNumberFormat="1" applyFont="1" applyBorder="1" applyAlignment="1" applyProtection="1">
      <alignment vertical="center"/>
      <protection/>
    </xf>
    <xf numFmtId="0" fontId="98" fillId="0" borderId="14" xfId="0" applyFont="1" applyBorder="1" applyAlignment="1" applyProtection="1">
      <alignment vertical="center"/>
      <protection/>
    </xf>
    <xf numFmtId="0" fontId="98" fillId="0" borderId="0" xfId="0" applyFont="1" applyAlignment="1" applyProtection="1">
      <alignment vertical="center"/>
      <protection/>
    </xf>
    <xf numFmtId="0" fontId="98" fillId="0" borderId="33" xfId="0" applyFont="1" applyBorder="1" applyAlignment="1" applyProtection="1">
      <alignment horizontal="left" vertical="center"/>
      <protection/>
    </xf>
    <xf numFmtId="0" fontId="98" fillId="0" borderId="0" xfId="0" applyFont="1" applyBorder="1" applyAlignment="1" applyProtection="1">
      <alignment horizontal="center" vertical="center"/>
      <protection/>
    </xf>
    <xf numFmtId="174" fontId="98" fillId="0" borderId="0" xfId="0" applyNumberFormat="1" applyFont="1" applyBorder="1" applyAlignment="1" applyProtection="1">
      <alignment vertical="center"/>
      <protection/>
    </xf>
    <xf numFmtId="174" fontId="98" fillId="0" borderId="23" xfId="0" applyNumberFormat="1" applyFont="1" applyBorder="1" applyAlignment="1" applyProtection="1">
      <alignment vertical="center"/>
      <protection/>
    </xf>
    <xf numFmtId="0" fontId="98" fillId="0" borderId="0" xfId="0" applyFont="1" applyAlignment="1" applyProtection="1">
      <alignment horizontal="left" vertical="center"/>
      <protection/>
    </xf>
    <xf numFmtId="4" fontId="98" fillId="0" borderId="0" xfId="0" applyNumberFormat="1" applyFont="1" applyAlignment="1" applyProtection="1">
      <alignment vertical="center"/>
      <protection/>
    </xf>
    <xf numFmtId="0" fontId="78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9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5" fillId="0" borderId="0" xfId="0" applyFont="1" applyBorder="1" applyAlignment="1">
      <alignment horizontal="left" vertical="center" wrapText="1"/>
    </xf>
    <xf numFmtId="0" fontId="8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vertical="center"/>
    </xf>
    <xf numFmtId="0" fontId="78" fillId="38" borderId="0" xfId="0" applyFont="1" applyFill="1" applyAlignment="1">
      <alignment horizontal="center" vertical="center"/>
    </xf>
    <xf numFmtId="4" fontId="83" fillId="0" borderId="0" xfId="0" applyNumberFormat="1" applyFont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4" fontId="83" fillId="35" borderId="0" xfId="0" applyNumberFormat="1" applyFont="1" applyFill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96" fillId="0" borderId="0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36" borderId="33" xfId="0" applyNumberFormat="1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96" fillId="0" borderId="20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vertical="center"/>
      <protection/>
    </xf>
    <xf numFmtId="4" fontId="93" fillId="0" borderId="25" xfId="0" applyNumberFormat="1" applyFont="1" applyBorder="1" applyAlignment="1" applyProtection="1">
      <alignment/>
      <protection/>
    </xf>
    <xf numFmtId="4" fontId="93" fillId="0" borderId="25" xfId="0" applyNumberFormat="1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4" fontId="4" fillId="36" borderId="30" xfId="0" applyNumberFormat="1" applyFont="1" applyFill="1" applyBorder="1" applyAlignment="1" applyProtection="1">
      <alignment vertical="center"/>
      <protection/>
    </xf>
    <xf numFmtId="4" fontId="4" fillId="36" borderId="32" xfId="0" applyNumberFormat="1" applyFont="1" applyFill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" fontId="4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0" fontId="96" fillId="0" borderId="40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vertical="center"/>
    </xf>
    <xf numFmtId="4" fontId="92" fillId="0" borderId="0" xfId="0" applyNumberFormat="1" applyFont="1" applyBorder="1" applyAlignment="1" applyProtection="1">
      <alignment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4" fillId="0" borderId="2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79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76" fillId="0" borderId="0" xfId="0" applyNumberFormat="1" applyFont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4" fontId="83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9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0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0" fontId="92" fillId="0" borderId="0" xfId="0" applyFont="1" applyBorder="1" applyAlignment="1" applyProtection="1">
      <alignment vertical="center"/>
      <protection/>
    </xf>
    <xf numFmtId="4" fontId="93" fillId="0" borderId="0" xfId="0" applyNumberFormat="1" applyFont="1" applyBorder="1" applyAlignment="1" applyProtection="1">
      <alignment vertical="center"/>
      <protection/>
    </xf>
    <xf numFmtId="0" fontId="93" fillId="0" borderId="0" xfId="0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 vertical="center"/>
      <protection/>
    </xf>
    <xf numFmtId="4" fontId="83" fillId="35" borderId="0" xfId="0" applyNumberFormat="1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83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0" fontId="96" fillId="37" borderId="0" xfId="0" applyFont="1" applyFill="1" applyBorder="1" applyAlignment="1" applyProtection="1">
      <alignment horizontal="left" vertical="center" wrapText="1"/>
      <protection/>
    </xf>
    <xf numFmtId="4" fontId="98" fillId="36" borderId="33" xfId="0" applyNumberFormat="1" applyFont="1" applyFill="1" applyBorder="1" applyAlignment="1" applyProtection="1">
      <alignment vertical="center"/>
      <protection/>
    </xf>
    <xf numFmtId="0" fontId="98" fillId="36" borderId="33" xfId="0" applyFont="1" applyFill="1" applyBorder="1" applyAlignment="1" applyProtection="1">
      <alignment vertical="center"/>
      <protection/>
    </xf>
    <xf numFmtId="4" fontId="98" fillId="0" borderId="33" xfId="0" applyNumberFormat="1" applyFont="1" applyBorder="1" applyAlignment="1" applyProtection="1">
      <alignment vertical="center"/>
      <protection/>
    </xf>
    <xf numFmtId="0" fontId="98" fillId="0" borderId="33" xfId="0" applyFont="1" applyBorder="1" applyAlignment="1" applyProtection="1">
      <alignment vertical="center"/>
      <protection/>
    </xf>
    <xf numFmtId="0" fontId="98" fillId="0" borderId="33" xfId="0" applyFont="1" applyBorder="1" applyAlignment="1" applyProtection="1">
      <alignment horizontal="left" vertical="center" wrapText="1"/>
      <protection/>
    </xf>
    <xf numFmtId="0" fontId="90" fillId="33" borderId="0" xfId="36" applyFont="1" applyFill="1" applyAlignment="1" applyProtection="1">
      <alignment horizontal="center"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78" fillId="38" borderId="0" xfId="0" applyFont="1" applyFill="1" applyAlignment="1" applyProtection="1">
      <alignment horizontal="center" vertical="center"/>
      <protection/>
    </xf>
    <xf numFmtId="4" fontId="93" fillId="0" borderId="0" xfId="0" applyNumberFormat="1" applyFont="1" applyBorder="1" applyAlignment="1" applyProtection="1">
      <alignment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69" activePane="bottomLeft" state="frozen"/>
      <selection pane="topLeft" activeCell="A1" sqref="A1"/>
      <selection pane="bottomLeft" activeCell="AG87" sqref="AG87:AM87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123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124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61" t="s">
        <v>5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R2" s="289" t="s">
        <v>6</v>
      </c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63" t="s">
        <v>10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14</v>
      </c>
      <c r="E5" s="14"/>
      <c r="F5" s="14"/>
      <c r="G5" s="14"/>
      <c r="H5" s="14"/>
      <c r="I5" s="14"/>
      <c r="J5" s="14"/>
      <c r="K5" s="265" t="s">
        <v>135</v>
      </c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14"/>
      <c r="AQ5" s="15"/>
      <c r="BS5" s="9" t="s">
        <v>7</v>
      </c>
    </row>
    <row r="6" spans="2:71" ht="36.75" customHeight="1">
      <c r="B6" s="13"/>
      <c r="C6" s="14"/>
      <c r="D6" s="19" t="s">
        <v>89</v>
      </c>
      <c r="E6" s="14"/>
      <c r="F6" s="14"/>
      <c r="G6" s="14"/>
      <c r="H6" s="14"/>
      <c r="I6" s="14"/>
      <c r="J6" s="14"/>
      <c r="K6" s="266" t="s">
        <v>164</v>
      </c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14"/>
      <c r="AQ6" s="15"/>
      <c r="BS6" s="9" t="s">
        <v>15</v>
      </c>
    </row>
    <row r="7" spans="2:71" ht="14.25" customHeight="1">
      <c r="B7" s="13"/>
      <c r="C7" s="14"/>
      <c r="D7" s="20" t="s">
        <v>16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17</v>
      </c>
      <c r="AL7" s="14"/>
      <c r="AM7" s="14"/>
      <c r="AN7" s="18" t="s">
        <v>3</v>
      </c>
      <c r="AO7" s="14"/>
      <c r="AP7" s="14"/>
      <c r="AQ7" s="15"/>
      <c r="BS7" s="9" t="s">
        <v>18</v>
      </c>
    </row>
    <row r="8" spans="2:71" ht="14.25" customHeight="1">
      <c r="B8" s="13"/>
      <c r="C8" s="14"/>
      <c r="D8" s="20" t="s">
        <v>19</v>
      </c>
      <c r="E8" s="14"/>
      <c r="F8" s="14"/>
      <c r="G8" s="14"/>
      <c r="H8" s="14"/>
      <c r="I8" s="14"/>
      <c r="J8" s="14"/>
      <c r="K8" s="18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204">
        <v>43355</v>
      </c>
      <c r="AO8" s="14"/>
      <c r="AP8" s="14"/>
      <c r="AQ8" s="15"/>
      <c r="BS8" s="9" t="s">
        <v>22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2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26</v>
      </c>
      <c r="AO10" s="14"/>
      <c r="AP10" s="14"/>
      <c r="AQ10" s="15"/>
      <c r="BS10" s="9" t="s">
        <v>15</v>
      </c>
    </row>
    <row r="11" spans="2:71" ht="18" customHeight="1">
      <c r="B11" s="13"/>
      <c r="C11" s="14"/>
      <c r="D11" s="14"/>
      <c r="E11" s="18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28</v>
      </c>
      <c r="AL11" s="14"/>
      <c r="AM11" s="14"/>
      <c r="AN11" s="18" t="s">
        <v>29</v>
      </c>
      <c r="AO11" s="14"/>
      <c r="AP11" s="14"/>
      <c r="AQ11" s="15"/>
      <c r="BS11" s="9" t="s">
        <v>15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15</v>
      </c>
    </row>
    <row r="13" spans="2:71" ht="14.25" customHeight="1">
      <c r="B13" s="13"/>
      <c r="C13" s="14"/>
      <c r="D13" s="20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15</v>
      </c>
    </row>
    <row r="14" spans="2:71" ht="15">
      <c r="B14" s="13"/>
      <c r="C14" s="14"/>
      <c r="D14" s="14"/>
      <c r="E14" s="18" t="s">
        <v>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28</v>
      </c>
      <c r="AL14" s="14"/>
      <c r="AM14" s="14"/>
      <c r="AN14" s="18" t="s">
        <v>3</v>
      </c>
      <c r="AO14" s="14"/>
      <c r="AP14" s="14"/>
      <c r="AQ14" s="15"/>
      <c r="BS14" s="9" t="s">
        <v>15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26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28</v>
      </c>
      <c r="AL17" s="14"/>
      <c r="AM17" s="14"/>
      <c r="AN17" s="18" t="s">
        <v>29</v>
      </c>
      <c r="AO17" s="14"/>
      <c r="AP17" s="14"/>
      <c r="AQ17" s="15"/>
      <c r="BS17" s="9" t="s">
        <v>33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150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28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67" t="s">
        <v>3</v>
      </c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68">
        <f>ROUND(AG87,2)</f>
        <v>0</v>
      </c>
      <c r="AL26" s="264"/>
      <c r="AM26" s="264"/>
      <c r="AN26" s="264"/>
      <c r="AO26" s="264"/>
      <c r="AP26" s="14"/>
      <c r="AQ26" s="15"/>
    </row>
    <row r="27" spans="2:43" ht="14.25" customHeight="1">
      <c r="B27" s="13"/>
      <c r="C27" s="14"/>
      <c r="D27" s="22" t="s">
        <v>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68">
        <f>ROUND(AG90,2)</f>
        <v>0</v>
      </c>
      <c r="AL27" s="264"/>
      <c r="AM27" s="264"/>
      <c r="AN27" s="264"/>
      <c r="AO27" s="264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39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69">
        <f>ROUND(AK26+AK27,2)</f>
        <v>0</v>
      </c>
      <c r="AL29" s="270"/>
      <c r="AM29" s="270"/>
      <c r="AN29" s="270"/>
      <c r="AO29" s="270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40</v>
      </c>
      <c r="E31" s="29"/>
      <c r="F31" s="30" t="s">
        <v>41</v>
      </c>
      <c r="G31" s="29"/>
      <c r="H31" s="29"/>
      <c r="I31" s="29"/>
      <c r="J31" s="29"/>
      <c r="K31" s="29"/>
      <c r="L31" s="271">
        <v>0.21</v>
      </c>
      <c r="M31" s="272"/>
      <c r="N31" s="272"/>
      <c r="O31" s="272"/>
      <c r="P31" s="29"/>
      <c r="Q31" s="29"/>
      <c r="R31" s="29"/>
      <c r="S31" s="29"/>
      <c r="T31" s="31" t="s">
        <v>42</v>
      </c>
      <c r="U31" s="29"/>
      <c r="V31" s="29"/>
      <c r="W31" s="273">
        <f>ROUND(AZ87+SUM(CD91:CD91),2)</f>
        <v>0</v>
      </c>
      <c r="X31" s="272"/>
      <c r="Y31" s="272"/>
      <c r="Z31" s="272"/>
      <c r="AA31" s="272"/>
      <c r="AB31" s="272"/>
      <c r="AC31" s="272"/>
      <c r="AD31" s="272"/>
      <c r="AE31" s="272"/>
      <c r="AF31" s="29"/>
      <c r="AG31" s="29"/>
      <c r="AH31" s="29"/>
      <c r="AI31" s="29"/>
      <c r="AJ31" s="29"/>
      <c r="AK31" s="273">
        <f>ROUND(AV87+SUM(BY91:BY91),2)</f>
        <v>0</v>
      </c>
      <c r="AL31" s="272"/>
      <c r="AM31" s="272"/>
      <c r="AN31" s="272"/>
      <c r="AO31" s="272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43</v>
      </c>
      <c r="G32" s="29"/>
      <c r="H32" s="29"/>
      <c r="I32" s="29"/>
      <c r="J32" s="29"/>
      <c r="K32" s="29"/>
      <c r="L32" s="271">
        <v>0.15</v>
      </c>
      <c r="M32" s="272"/>
      <c r="N32" s="272"/>
      <c r="O32" s="272"/>
      <c r="P32" s="29"/>
      <c r="Q32" s="29"/>
      <c r="R32" s="29"/>
      <c r="S32" s="29"/>
      <c r="T32" s="31" t="s">
        <v>42</v>
      </c>
      <c r="U32" s="29"/>
      <c r="V32" s="29"/>
      <c r="W32" s="273">
        <f>ROUND(BA87+SUM(CE91:CE91),2)</f>
        <v>0</v>
      </c>
      <c r="X32" s="272"/>
      <c r="Y32" s="272"/>
      <c r="Z32" s="272"/>
      <c r="AA32" s="272"/>
      <c r="AB32" s="272"/>
      <c r="AC32" s="272"/>
      <c r="AD32" s="272"/>
      <c r="AE32" s="272"/>
      <c r="AF32" s="29"/>
      <c r="AG32" s="29"/>
      <c r="AH32" s="29"/>
      <c r="AI32" s="29"/>
      <c r="AJ32" s="29"/>
      <c r="AK32" s="273">
        <f>ROUND(AW87+SUM(BZ91:BZ91),2)</f>
        <v>0</v>
      </c>
      <c r="AL32" s="272"/>
      <c r="AM32" s="272"/>
      <c r="AN32" s="272"/>
      <c r="AO32" s="272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44</v>
      </c>
      <c r="G33" s="29"/>
      <c r="H33" s="29"/>
      <c r="I33" s="29"/>
      <c r="J33" s="29"/>
      <c r="K33" s="29"/>
      <c r="L33" s="271">
        <v>0.21</v>
      </c>
      <c r="M33" s="272"/>
      <c r="N33" s="272"/>
      <c r="O33" s="272"/>
      <c r="P33" s="29"/>
      <c r="Q33" s="29"/>
      <c r="R33" s="29"/>
      <c r="S33" s="29"/>
      <c r="T33" s="31" t="s">
        <v>42</v>
      </c>
      <c r="U33" s="29"/>
      <c r="V33" s="29"/>
      <c r="W33" s="273">
        <f>ROUND(BB87+SUM(CF91:CF91),2)</f>
        <v>0</v>
      </c>
      <c r="X33" s="272"/>
      <c r="Y33" s="272"/>
      <c r="Z33" s="272"/>
      <c r="AA33" s="272"/>
      <c r="AB33" s="272"/>
      <c r="AC33" s="272"/>
      <c r="AD33" s="272"/>
      <c r="AE33" s="272"/>
      <c r="AF33" s="29"/>
      <c r="AG33" s="29"/>
      <c r="AH33" s="29"/>
      <c r="AI33" s="29"/>
      <c r="AJ33" s="29"/>
      <c r="AK33" s="273">
        <v>0</v>
      </c>
      <c r="AL33" s="272"/>
      <c r="AM33" s="272"/>
      <c r="AN33" s="272"/>
      <c r="AO33" s="272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45</v>
      </c>
      <c r="G34" s="29"/>
      <c r="H34" s="29"/>
      <c r="I34" s="29"/>
      <c r="J34" s="29"/>
      <c r="K34" s="29"/>
      <c r="L34" s="271">
        <v>0.15</v>
      </c>
      <c r="M34" s="272"/>
      <c r="N34" s="272"/>
      <c r="O34" s="272"/>
      <c r="P34" s="29"/>
      <c r="Q34" s="29"/>
      <c r="R34" s="29"/>
      <c r="S34" s="29"/>
      <c r="T34" s="31" t="s">
        <v>42</v>
      </c>
      <c r="U34" s="29"/>
      <c r="V34" s="29"/>
      <c r="W34" s="273">
        <f>ROUND(BC87+SUM(CG91:CG91),2)</f>
        <v>0</v>
      </c>
      <c r="X34" s="272"/>
      <c r="Y34" s="272"/>
      <c r="Z34" s="272"/>
      <c r="AA34" s="272"/>
      <c r="AB34" s="272"/>
      <c r="AC34" s="272"/>
      <c r="AD34" s="272"/>
      <c r="AE34" s="272"/>
      <c r="AF34" s="29"/>
      <c r="AG34" s="29"/>
      <c r="AH34" s="29"/>
      <c r="AI34" s="29"/>
      <c r="AJ34" s="29"/>
      <c r="AK34" s="273">
        <v>0</v>
      </c>
      <c r="AL34" s="272"/>
      <c r="AM34" s="272"/>
      <c r="AN34" s="272"/>
      <c r="AO34" s="272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46</v>
      </c>
      <c r="G35" s="29"/>
      <c r="H35" s="29"/>
      <c r="I35" s="29"/>
      <c r="J35" s="29"/>
      <c r="K35" s="29"/>
      <c r="L35" s="271">
        <v>0</v>
      </c>
      <c r="M35" s="272"/>
      <c r="N35" s="272"/>
      <c r="O35" s="272"/>
      <c r="P35" s="29"/>
      <c r="Q35" s="29"/>
      <c r="R35" s="29"/>
      <c r="S35" s="29"/>
      <c r="T35" s="31" t="s">
        <v>42</v>
      </c>
      <c r="U35" s="29"/>
      <c r="V35" s="29"/>
      <c r="W35" s="273">
        <f>ROUND(BD87+SUM(CH91:CH91),2)</f>
        <v>0</v>
      </c>
      <c r="X35" s="272"/>
      <c r="Y35" s="272"/>
      <c r="Z35" s="272"/>
      <c r="AA35" s="272"/>
      <c r="AB35" s="272"/>
      <c r="AC35" s="272"/>
      <c r="AD35" s="272"/>
      <c r="AE35" s="272"/>
      <c r="AF35" s="29"/>
      <c r="AG35" s="29"/>
      <c r="AH35" s="29"/>
      <c r="AI35" s="29"/>
      <c r="AJ35" s="29"/>
      <c r="AK35" s="273">
        <v>0</v>
      </c>
      <c r="AL35" s="272"/>
      <c r="AM35" s="272"/>
      <c r="AN35" s="272"/>
      <c r="AO35" s="272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48</v>
      </c>
      <c r="U37" s="35"/>
      <c r="V37" s="35"/>
      <c r="W37" s="35"/>
      <c r="X37" s="274" t="s">
        <v>49</v>
      </c>
      <c r="Y37" s="275"/>
      <c r="Z37" s="275"/>
      <c r="AA37" s="275"/>
      <c r="AB37" s="275"/>
      <c r="AC37" s="35"/>
      <c r="AD37" s="35"/>
      <c r="AE37" s="35"/>
      <c r="AF37" s="35"/>
      <c r="AG37" s="35"/>
      <c r="AH37" s="35"/>
      <c r="AI37" s="35"/>
      <c r="AJ37" s="35"/>
      <c r="AK37" s="276">
        <f>SUM(AK29:AK35)</f>
        <v>0</v>
      </c>
      <c r="AL37" s="275"/>
      <c r="AM37" s="275"/>
      <c r="AN37" s="275"/>
      <c r="AO37" s="277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53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53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53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53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63" t="s">
        <v>56</v>
      </c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  <c r="AA76" s="278"/>
      <c r="AB76" s="278"/>
      <c r="AC76" s="278"/>
      <c r="AD76" s="278"/>
      <c r="AE76" s="278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Oprava cesty v Malém Pěčíně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14</v>
      </c>
      <c r="D78" s="57"/>
      <c r="E78" s="57"/>
      <c r="F78" s="57"/>
      <c r="G78" s="57"/>
      <c r="H78" s="57"/>
      <c r="I78" s="57"/>
      <c r="J78" s="57"/>
      <c r="K78" s="57"/>
      <c r="L78" s="294" t="str">
        <f>K6</f>
        <v>SO 01 - Oprava místní komunikace Bílkov - Hříšice </v>
      </c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  <c r="AA78" s="295"/>
      <c r="AB78" s="295"/>
      <c r="AC78" s="295"/>
      <c r="AD78" s="295"/>
      <c r="AE78" s="295"/>
      <c r="AF78" s="295"/>
      <c r="AG78" s="295"/>
      <c r="AH78" s="295"/>
      <c r="AI78" s="295"/>
      <c r="AJ78" s="295"/>
      <c r="AK78" s="295"/>
      <c r="AL78" s="295"/>
      <c r="AM78" s="295"/>
      <c r="AN78" s="295"/>
      <c r="AO78" s="295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21</v>
      </c>
      <c r="AJ80" s="24"/>
      <c r="AK80" s="24"/>
      <c r="AL80" s="24"/>
      <c r="AM80" s="60"/>
      <c r="AN80" s="60">
        <v>43355</v>
      </c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24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32</v>
      </c>
      <c r="AJ82" s="24"/>
      <c r="AK82" s="24"/>
      <c r="AL82" s="24"/>
      <c r="AM82" s="281" t="str">
        <f>IF(E17="","",E17)</f>
        <v>Město Dačice</v>
      </c>
      <c r="AN82" s="278"/>
      <c r="AO82" s="278"/>
      <c r="AP82" s="278"/>
      <c r="AQ82" s="25"/>
      <c r="AS82" s="282" t="s">
        <v>57</v>
      </c>
      <c r="AT82" s="283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30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34</v>
      </c>
      <c r="AJ83" s="24"/>
      <c r="AK83" s="24"/>
      <c r="AL83" s="24"/>
      <c r="AM83" s="281" t="str">
        <f>IF(E20="","",E20)</f>
        <v>Bc. M.Nováková, tel. 602 168 796</v>
      </c>
      <c r="AN83" s="278"/>
      <c r="AO83" s="278"/>
      <c r="AP83" s="278"/>
      <c r="AQ83" s="25"/>
      <c r="AS83" s="284"/>
      <c r="AT83" s="278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84"/>
      <c r="AT84" s="278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285" t="s">
        <v>58</v>
      </c>
      <c r="D85" s="286"/>
      <c r="E85" s="286"/>
      <c r="F85" s="286"/>
      <c r="G85" s="286"/>
      <c r="H85" s="62"/>
      <c r="I85" s="287" t="s">
        <v>59</v>
      </c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7" t="s">
        <v>60</v>
      </c>
      <c r="AH85" s="286"/>
      <c r="AI85" s="286"/>
      <c r="AJ85" s="286"/>
      <c r="AK85" s="286"/>
      <c r="AL85" s="286"/>
      <c r="AM85" s="286"/>
      <c r="AN85" s="287" t="s">
        <v>61</v>
      </c>
      <c r="AO85" s="286"/>
      <c r="AP85" s="288"/>
      <c r="AQ85" s="25"/>
      <c r="AS85" s="63" t="s">
        <v>62</v>
      </c>
      <c r="AT85" s="64" t="s">
        <v>63</v>
      </c>
      <c r="AU85" s="64" t="s">
        <v>64</v>
      </c>
      <c r="AV85" s="64" t="s">
        <v>65</v>
      </c>
      <c r="AW85" s="64" t="s">
        <v>66</v>
      </c>
      <c r="AX85" s="64" t="s">
        <v>67</v>
      </c>
      <c r="AY85" s="64" t="s">
        <v>68</v>
      </c>
      <c r="AZ85" s="64" t="s">
        <v>69</v>
      </c>
      <c r="BA85" s="64" t="s">
        <v>70</v>
      </c>
      <c r="BB85" s="64" t="s">
        <v>71</v>
      </c>
      <c r="BC85" s="64" t="s">
        <v>72</v>
      </c>
      <c r="BD85" s="65" t="s">
        <v>73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74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290">
        <f>ROUND(SUM(AG88:AG88),2)</f>
        <v>0</v>
      </c>
      <c r="AH87" s="290"/>
      <c r="AI87" s="290"/>
      <c r="AJ87" s="290"/>
      <c r="AK87" s="290"/>
      <c r="AL87" s="290"/>
      <c r="AM87" s="290"/>
      <c r="AN87" s="291">
        <f>SUM(AG87,AT87)</f>
        <v>0</v>
      </c>
      <c r="AO87" s="291"/>
      <c r="AP87" s="291"/>
      <c r="AQ87" s="58"/>
      <c r="AS87" s="69">
        <f>ROUND(SUM(AS88:AS88),2)</f>
        <v>0</v>
      </c>
      <c r="AT87" s="70">
        <f>ROUND(SUM(AV87:AW87),2)</f>
        <v>0</v>
      </c>
      <c r="AU87" s="71">
        <f>ROUND(SUM(AU88:AU88),5)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ROUND(SUM(AZ88:AZ88),2)</f>
        <v>0</v>
      </c>
      <c r="BA87" s="70">
        <f>ROUND(SUM(BA88:BA88),2)</f>
        <v>0</v>
      </c>
      <c r="BB87" s="70">
        <f>ROUND(SUM(BB88:BB88),2)</f>
        <v>0</v>
      </c>
      <c r="BC87" s="70">
        <f>ROUND(SUM(BC88:BC88),2)</f>
        <v>0</v>
      </c>
      <c r="BD87" s="72">
        <f>ROUND(SUM(BD88:BD88),2)</f>
        <v>0</v>
      </c>
      <c r="BS87" s="73" t="s">
        <v>75</v>
      </c>
      <c r="BT87" s="73" t="s">
        <v>76</v>
      </c>
      <c r="BU87" s="74" t="s">
        <v>77</v>
      </c>
      <c r="BV87" s="73" t="s">
        <v>78</v>
      </c>
      <c r="BW87" s="73" t="s">
        <v>79</v>
      </c>
      <c r="BX87" s="73" t="s">
        <v>80</v>
      </c>
    </row>
    <row r="88" spans="1:76" s="5" customFormat="1" ht="27" customHeight="1">
      <c r="A88" s="87" t="s">
        <v>125</v>
      </c>
      <c r="B88" s="75"/>
      <c r="C88" s="76"/>
      <c r="D88" s="279" t="s">
        <v>136</v>
      </c>
      <c r="E88" s="280"/>
      <c r="F88" s="280"/>
      <c r="G88" s="280"/>
      <c r="H88" s="280"/>
      <c r="I88" s="77"/>
      <c r="J88" s="279" t="s">
        <v>137</v>
      </c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280"/>
      <c r="Z88" s="280"/>
      <c r="AA88" s="280"/>
      <c r="AB88" s="280"/>
      <c r="AC88" s="280"/>
      <c r="AD88" s="280"/>
      <c r="AE88" s="280"/>
      <c r="AF88" s="280"/>
      <c r="AG88" s="293">
        <f>'SO 02 - Oprava'!M30</f>
        <v>0</v>
      </c>
      <c r="AH88" s="280"/>
      <c r="AI88" s="280"/>
      <c r="AJ88" s="280"/>
      <c r="AK88" s="280"/>
      <c r="AL88" s="280"/>
      <c r="AM88" s="280"/>
      <c r="AN88" s="293">
        <f>SUM(AG88,AT88)</f>
        <v>0</v>
      </c>
      <c r="AO88" s="280"/>
      <c r="AP88" s="280"/>
      <c r="AQ88" s="78"/>
      <c r="AS88" s="79">
        <f>'SO 02 - Oprava'!M28</f>
        <v>0</v>
      </c>
      <c r="AT88" s="80">
        <f>ROUND(SUM(AV88:AW88),2)</f>
        <v>0</v>
      </c>
      <c r="AU88" s="81">
        <f>'SO 02 - Oprava'!W111</f>
        <v>0</v>
      </c>
      <c r="AV88" s="80">
        <f>'SO 02 - Oprava'!M32</f>
        <v>0</v>
      </c>
      <c r="AW88" s="80">
        <f>'SO 02 - Oprava'!M33</f>
        <v>0</v>
      </c>
      <c r="AX88" s="80">
        <f>'SO 02 - Oprava'!M34</f>
        <v>0</v>
      </c>
      <c r="AY88" s="80">
        <f>'SO 02 - Oprava'!M35</f>
        <v>0</v>
      </c>
      <c r="AZ88" s="80">
        <f>'SO 02 - Oprava'!H32</f>
        <v>0</v>
      </c>
      <c r="BA88" s="80">
        <f>'SO 02 - Oprava'!H33</f>
        <v>0</v>
      </c>
      <c r="BB88" s="80">
        <f>'SO 02 - Oprava'!H34</f>
        <v>0</v>
      </c>
      <c r="BC88" s="80">
        <f>'SO 02 - Oprava'!H35</f>
        <v>0</v>
      </c>
      <c r="BD88" s="82">
        <f>'SO 02 - Oprava'!H36</f>
        <v>0</v>
      </c>
      <c r="BT88" s="83" t="s">
        <v>18</v>
      </c>
      <c r="BV88" s="83" t="s">
        <v>78</v>
      </c>
      <c r="BW88" s="83" t="s">
        <v>81</v>
      </c>
      <c r="BX88" s="83" t="s">
        <v>79</v>
      </c>
    </row>
    <row r="89" spans="2:43" ht="13.5">
      <c r="B89" s="13"/>
      <c r="C89" s="14"/>
      <c r="D89" s="14"/>
      <c r="E89" s="14" t="s">
        <v>138</v>
      </c>
      <c r="F89" s="14"/>
      <c r="G89" s="14"/>
      <c r="H89" s="14"/>
      <c r="I89" s="14"/>
      <c r="J89" s="14" t="s">
        <v>139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7" t="s">
        <v>82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91">
        <v>0</v>
      </c>
      <c r="AH90" s="278"/>
      <c r="AI90" s="278"/>
      <c r="AJ90" s="278"/>
      <c r="AK90" s="278"/>
      <c r="AL90" s="278"/>
      <c r="AM90" s="278"/>
      <c r="AN90" s="291">
        <v>0</v>
      </c>
      <c r="AO90" s="278"/>
      <c r="AP90" s="278"/>
      <c r="AQ90" s="25"/>
      <c r="AS90" s="63" t="s">
        <v>83</v>
      </c>
      <c r="AT90" s="64" t="s">
        <v>84</v>
      </c>
      <c r="AU90" s="64" t="s">
        <v>40</v>
      </c>
      <c r="AV90" s="65" t="s">
        <v>63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4"/>
      <c r="AT91" s="43"/>
      <c r="AU91" s="43"/>
      <c r="AV91" s="45"/>
    </row>
    <row r="92" spans="2:43" s="1" customFormat="1" ht="30" customHeight="1">
      <c r="B92" s="23"/>
      <c r="C92" s="85" t="s">
        <v>130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292">
        <f>ROUND(AG87+AG90,2)</f>
        <v>0</v>
      </c>
      <c r="AH92" s="292"/>
      <c r="AI92" s="292"/>
      <c r="AJ92" s="292"/>
      <c r="AK92" s="292"/>
      <c r="AL92" s="292"/>
      <c r="AM92" s="292"/>
      <c r="AN92" s="292">
        <f>AN87+AN90</f>
        <v>0</v>
      </c>
      <c r="AO92" s="292"/>
      <c r="AP92" s="292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 password="EA73" sheet="1"/>
  <mergeCells count="45">
    <mergeCell ref="AR2:BE2"/>
    <mergeCell ref="AG87:AM87"/>
    <mergeCell ref="AN87:AP87"/>
    <mergeCell ref="AG90:AM90"/>
    <mergeCell ref="AN90:AP90"/>
    <mergeCell ref="AG92:AM92"/>
    <mergeCell ref="AN92:AP92"/>
    <mergeCell ref="AN88:AP88"/>
    <mergeCell ref="AG88:AM88"/>
    <mergeCell ref="L78:AO7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C2:AP2"/>
    <mergeCell ref="C4:AP4"/>
    <mergeCell ref="K5:AO5"/>
    <mergeCell ref="K6:AO6"/>
    <mergeCell ref="E23:AN23"/>
    <mergeCell ref="AK26:AO26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59"/>
  <sheetViews>
    <sheetView showGridLines="0" tabSelected="1" zoomScalePageLayoutView="0" workbookViewId="0" topLeftCell="A1">
      <pane ySplit="1" topLeftCell="A46" activePane="bottomLeft" state="frozen"/>
      <selection pane="topLeft" activeCell="A1" sqref="A1"/>
      <selection pane="bottomLeft" activeCell="L64" sqref="L64"/>
    </sheetView>
  </sheetViews>
  <sheetFormatPr defaultColWidth="9.28125" defaultRowHeight="13.5"/>
  <cols>
    <col min="1" max="1" width="8.28125" style="93" customWidth="1"/>
    <col min="2" max="2" width="1.7109375" style="93" customWidth="1"/>
    <col min="3" max="3" width="4.140625" style="93" customWidth="1"/>
    <col min="4" max="4" width="4.28125" style="93" customWidth="1"/>
    <col min="5" max="5" width="17.140625" style="93" customWidth="1"/>
    <col min="6" max="7" width="11.140625" style="93" customWidth="1"/>
    <col min="8" max="8" width="12.421875" style="93" customWidth="1"/>
    <col min="9" max="9" width="7.00390625" style="93" customWidth="1"/>
    <col min="10" max="10" width="5.140625" style="93" customWidth="1"/>
    <col min="11" max="11" width="11.421875" style="93" customWidth="1"/>
    <col min="12" max="12" width="12.00390625" style="93" customWidth="1"/>
    <col min="13" max="14" width="6.00390625" style="93" customWidth="1"/>
    <col min="15" max="15" width="2.00390625" style="93" customWidth="1"/>
    <col min="16" max="16" width="12.421875" style="93" customWidth="1"/>
    <col min="17" max="17" width="4.140625" style="93" customWidth="1"/>
    <col min="18" max="18" width="1.7109375" style="93" customWidth="1"/>
    <col min="19" max="19" width="8.140625" style="93" customWidth="1"/>
    <col min="20" max="20" width="29.7109375" style="93" hidden="1" customWidth="1"/>
    <col min="21" max="21" width="16.28125" style="93" hidden="1" customWidth="1"/>
    <col min="22" max="22" width="12.28125" style="93" hidden="1" customWidth="1"/>
    <col min="23" max="23" width="16.28125" style="93" hidden="1" customWidth="1"/>
    <col min="24" max="24" width="12.140625" style="93" hidden="1" customWidth="1"/>
    <col min="25" max="25" width="15.00390625" style="93" hidden="1" customWidth="1"/>
    <col min="26" max="26" width="11.00390625" style="93" hidden="1" customWidth="1"/>
    <col min="27" max="27" width="15.00390625" style="93" hidden="1" customWidth="1"/>
    <col min="28" max="28" width="16.28125" style="93" hidden="1" customWidth="1"/>
    <col min="29" max="29" width="11.00390625" style="93" customWidth="1"/>
    <col min="30" max="30" width="15.00390625" style="93" customWidth="1"/>
    <col min="31" max="31" width="16.28125" style="93" customWidth="1"/>
    <col min="32" max="43" width="9.28125" style="93" customWidth="1"/>
    <col min="44" max="64" width="0" style="93" hidden="1" customWidth="1"/>
    <col min="65" max="16384" width="9.28125" style="93" customWidth="1"/>
  </cols>
  <sheetData>
    <row r="1" spans="1:66" ht="21.75" customHeight="1">
      <c r="A1" s="92"/>
      <c r="B1" s="89"/>
      <c r="C1" s="89"/>
      <c r="D1" s="90" t="s">
        <v>1</v>
      </c>
      <c r="E1" s="89"/>
      <c r="F1" s="91" t="s">
        <v>126</v>
      </c>
      <c r="G1" s="91"/>
      <c r="H1" s="362" t="s">
        <v>127</v>
      </c>
      <c r="I1" s="362"/>
      <c r="J1" s="362"/>
      <c r="K1" s="362"/>
      <c r="L1" s="91" t="s">
        <v>128</v>
      </c>
      <c r="M1" s="89"/>
      <c r="N1" s="89"/>
      <c r="O1" s="90" t="s">
        <v>86</v>
      </c>
      <c r="P1" s="89"/>
      <c r="Q1" s="89"/>
      <c r="R1" s="89"/>
      <c r="S1" s="91" t="s">
        <v>129</v>
      </c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75" customHeight="1">
      <c r="C2" s="327" t="s">
        <v>5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S2" s="364" t="s">
        <v>6</v>
      </c>
      <c r="T2" s="328"/>
      <c r="U2" s="328"/>
      <c r="V2" s="328"/>
      <c r="W2" s="328"/>
      <c r="X2" s="328"/>
      <c r="Y2" s="328"/>
      <c r="Z2" s="328"/>
      <c r="AA2" s="328"/>
      <c r="AB2" s="328"/>
      <c r="AC2" s="328"/>
      <c r="AT2" s="94" t="s">
        <v>81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AT3" s="94" t="s">
        <v>87</v>
      </c>
    </row>
    <row r="4" spans="2:46" ht="36.75" customHeight="1">
      <c r="B4" s="98"/>
      <c r="C4" s="329" t="s">
        <v>88</v>
      </c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100"/>
      <c r="T4" s="101" t="s">
        <v>11</v>
      </c>
      <c r="AT4" s="94" t="s">
        <v>4</v>
      </c>
    </row>
    <row r="5" spans="2:18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2:18" ht="24.75" customHeight="1">
      <c r="B6" s="98"/>
      <c r="C6" s="99"/>
      <c r="D6" s="102" t="s">
        <v>14</v>
      </c>
      <c r="E6" s="99"/>
      <c r="F6" s="331" t="s">
        <v>135</v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99"/>
      <c r="R6" s="100"/>
    </row>
    <row r="7" spans="2:18" s="103" customFormat="1" ht="32.25" customHeight="1">
      <c r="B7" s="104"/>
      <c r="C7" s="105"/>
      <c r="D7" s="106" t="s">
        <v>89</v>
      </c>
      <c r="E7" s="105"/>
      <c r="F7" s="332" t="s">
        <v>154</v>
      </c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105"/>
      <c r="R7" s="107"/>
    </row>
    <row r="8" spans="2:18" s="103" customFormat="1" ht="14.25" customHeight="1">
      <c r="B8" s="104"/>
      <c r="C8" s="105"/>
      <c r="D8" s="102" t="s">
        <v>16</v>
      </c>
      <c r="E8" s="105"/>
      <c r="F8" s="108" t="s">
        <v>3</v>
      </c>
      <c r="G8" s="105"/>
      <c r="H8" s="105"/>
      <c r="I8" s="105"/>
      <c r="J8" s="105"/>
      <c r="K8" s="105"/>
      <c r="L8" s="105"/>
      <c r="M8" s="102" t="s">
        <v>17</v>
      </c>
      <c r="N8" s="105"/>
      <c r="O8" s="108" t="s">
        <v>3</v>
      </c>
      <c r="P8" s="105"/>
      <c r="Q8" s="105"/>
      <c r="R8" s="107"/>
    </row>
    <row r="9" spans="2:18" s="103" customFormat="1" ht="14.25" customHeight="1">
      <c r="B9" s="104"/>
      <c r="C9" s="105"/>
      <c r="D9" s="102" t="s">
        <v>19</v>
      </c>
      <c r="E9" s="105"/>
      <c r="F9" s="108" t="s">
        <v>20</v>
      </c>
      <c r="G9" s="105"/>
      <c r="H9" s="105"/>
      <c r="I9" s="105"/>
      <c r="J9" s="105"/>
      <c r="K9" s="105"/>
      <c r="L9" s="105"/>
      <c r="M9" s="102" t="s">
        <v>21</v>
      </c>
      <c r="N9" s="105"/>
      <c r="O9" s="333">
        <v>43355</v>
      </c>
      <c r="P9" s="316"/>
      <c r="Q9" s="105"/>
      <c r="R9" s="107"/>
    </row>
    <row r="10" spans="2:18" s="103" customFormat="1" ht="10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/>
    </row>
    <row r="11" spans="2:18" s="103" customFormat="1" ht="14.25" customHeight="1">
      <c r="B11" s="104"/>
      <c r="C11" s="105"/>
      <c r="D11" s="102" t="s">
        <v>24</v>
      </c>
      <c r="E11" s="105"/>
      <c r="F11" s="105"/>
      <c r="G11" s="105"/>
      <c r="H11" s="105"/>
      <c r="I11" s="105"/>
      <c r="J11" s="105"/>
      <c r="K11" s="105"/>
      <c r="L11" s="105"/>
      <c r="M11" s="102" t="s">
        <v>25</v>
      </c>
      <c r="N11" s="105"/>
      <c r="O11" s="326" t="s">
        <v>26</v>
      </c>
      <c r="P11" s="316"/>
      <c r="Q11" s="105"/>
      <c r="R11" s="107"/>
    </row>
    <row r="12" spans="2:18" s="103" customFormat="1" ht="18" customHeight="1">
      <c r="B12" s="104"/>
      <c r="C12" s="105"/>
      <c r="D12" s="105"/>
      <c r="E12" s="108" t="s">
        <v>27</v>
      </c>
      <c r="F12" s="105"/>
      <c r="G12" s="105"/>
      <c r="H12" s="105"/>
      <c r="I12" s="105"/>
      <c r="J12" s="105"/>
      <c r="K12" s="105"/>
      <c r="L12" s="105"/>
      <c r="M12" s="102" t="s">
        <v>28</v>
      </c>
      <c r="N12" s="105"/>
      <c r="O12" s="326" t="s">
        <v>29</v>
      </c>
      <c r="P12" s="316"/>
      <c r="Q12" s="105"/>
      <c r="R12" s="107"/>
    </row>
    <row r="13" spans="2:18" s="103" customFormat="1" ht="6.7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7"/>
    </row>
    <row r="14" spans="2:18" s="103" customFormat="1" ht="14.25" customHeight="1">
      <c r="B14" s="104"/>
      <c r="C14" s="105"/>
      <c r="D14" s="102" t="s">
        <v>30</v>
      </c>
      <c r="E14" s="105"/>
      <c r="F14" s="105"/>
      <c r="G14" s="105"/>
      <c r="H14" s="105"/>
      <c r="I14" s="105"/>
      <c r="J14" s="105"/>
      <c r="K14" s="105"/>
      <c r="L14" s="105"/>
      <c r="M14" s="102" t="s">
        <v>25</v>
      </c>
      <c r="N14" s="105"/>
      <c r="O14" s="326">
        <f>IF('Rekapitulace stavby'!AN13="","",'Rekapitulace stavby'!AN13)</f>
      </c>
      <c r="P14" s="316"/>
      <c r="Q14" s="105"/>
      <c r="R14" s="107"/>
    </row>
    <row r="15" spans="2:18" s="103" customFormat="1" ht="18" customHeight="1">
      <c r="B15" s="104"/>
      <c r="C15" s="105"/>
      <c r="D15" s="105"/>
      <c r="E15" s="108" t="str">
        <f>IF('Rekapitulace stavby'!E14="","",'Rekapitulace stavby'!E14)</f>
        <v> </v>
      </c>
      <c r="F15" s="105"/>
      <c r="G15" s="105"/>
      <c r="H15" s="105"/>
      <c r="I15" s="105"/>
      <c r="J15" s="105"/>
      <c r="K15" s="105"/>
      <c r="L15" s="105"/>
      <c r="M15" s="102" t="s">
        <v>28</v>
      </c>
      <c r="N15" s="105"/>
      <c r="O15" s="326">
        <f>IF('Rekapitulace stavby'!AN14="","",'Rekapitulace stavby'!AN14)</f>
      </c>
      <c r="P15" s="316"/>
      <c r="Q15" s="105"/>
      <c r="R15" s="107"/>
    </row>
    <row r="16" spans="2:18" s="103" customFormat="1" ht="6.7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7"/>
    </row>
    <row r="17" spans="2:18" s="103" customFormat="1" ht="14.25" customHeight="1">
      <c r="B17" s="104"/>
      <c r="C17" s="105"/>
      <c r="D17" s="102" t="s">
        <v>32</v>
      </c>
      <c r="E17" s="105"/>
      <c r="F17" s="105"/>
      <c r="G17" s="105"/>
      <c r="H17" s="105"/>
      <c r="I17" s="105"/>
      <c r="J17" s="105"/>
      <c r="K17" s="105"/>
      <c r="L17" s="105"/>
      <c r="M17" s="102" t="s">
        <v>25</v>
      </c>
      <c r="N17" s="105"/>
      <c r="O17" s="326" t="s">
        <v>26</v>
      </c>
      <c r="P17" s="316"/>
      <c r="Q17" s="105"/>
      <c r="R17" s="107"/>
    </row>
    <row r="18" spans="2:18" s="103" customFormat="1" ht="18" customHeight="1">
      <c r="B18" s="104"/>
      <c r="C18" s="105"/>
      <c r="D18" s="105"/>
      <c r="E18" s="108" t="s">
        <v>27</v>
      </c>
      <c r="F18" s="105"/>
      <c r="G18" s="105"/>
      <c r="H18" s="105"/>
      <c r="I18" s="105"/>
      <c r="J18" s="105"/>
      <c r="K18" s="105"/>
      <c r="L18" s="105"/>
      <c r="M18" s="102" t="s">
        <v>28</v>
      </c>
      <c r="N18" s="105"/>
      <c r="O18" s="326" t="s">
        <v>29</v>
      </c>
      <c r="P18" s="316"/>
      <c r="Q18" s="105"/>
      <c r="R18" s="107"/>
    </row>
    <row r="19" spans="2:18" s="103" customFormat="1" ht="6.7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</row>
    <row r="20" spans="2:18" s="103" customFormat="1" ht="14.25" customHeight="1">
      <c r="B20" s="104"/>
      <c r="C20" s="105"/>
      <c r="D20" s="102" t="s">
        <v>34</v>
      </c>
      <c r="E20" s="105"/>
      <c r="F20" s="105"/>
      <c r="G20" s="105"/>
      <c r="H20" s="105"/>
      <c r="I20" s="105"/>
      <c r="J20" s="105"/>
      <c r="K20" s="105"/>
      <c r="L20" s="105"/>
      <c r="M20" s="102" t="s">
        <v>25</v>
      </c>
      <c r="N20" s="105"/>
      <c r="O20" s="326" t="s">
        <v>3</v>
      </c>
      <c r="P20" s="316"/>
      <c r="Q20" s="105"/>
      <c r="R20" s="107"/>
    </row>
    <row r="21" spans="2:18" s="103" customFormat="1" ht="18" customHeight="1">
      <c r="B21" s="104"/>
      <c r="C21" s="105"/>
      <c r="D21" s="105"/>
      <c r="E21" s="108" t="s">
        <v>35</v>
      </c>
      <c r="F21" s="105"/>
      <c r="G21" s="105"/>
      <c r="H21" s="105"/>
      <c r="I21" s="105"/>
      <c r="J21" s="105"/>
      <c r="K21" s="105"/>
      <c r="L21" s="105"/>
      <c r="M21" s="102" t="s">
        <v>28</v>
      </c>
      <c r="N21" s="105"/>
      <c r="O21" s="326" t="s">
        <v>3</v>
      </c>
      <c r="P21" s="316"/>
      <c r="Q21" s="105"/>
      <c r="R21" s="107"/>
    </row>
    <row r="22" spans="2:18" s="103" customFormat="1" ht="6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7"/>
    </row>
    <row r="23" spans="2:18" s="103" customFormat="1" ht="14.25" customHeight="1">
      <c r="B23" s="104"/>
      <c r="C23" s="105"/>
      <c r="D23" s="102" t="s">
        <v>36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s="103" customFormat="1" ht="22.5" customHeight="1">
      <c r="B24" s="104"/>
      <c r="C24" s="105"/>
      <c r="D24" s="105"/>
      <c r="E24" s="334" t="s">
        <v>3</v>
      </c>
      <c r="F24" s="316"/>
      <c r="G24" s="316"/>
      <c r="H24" s="316"/>
      <c r="I24" s="316"/>
      <c r="J24" s="316"/>
      <c r="K24" s="316"/>
      <c r="L24" s="316"/>
      <c r="M24" s="105"/>
      <c r="N24" s="105"/>
      <c r="O24" s="105"/>
      <c r="P24" s="105"/>
      <c r="Q24" s="105"/>
      <c r="R24" s="107"/>
    </row>
    <row r="25" spans="2:18" s="103" customFormat="1" ht="6.7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7"/>
    </row>
    <row r="26" spans="2:18" s="103" customFormat="1" ht="6.75" customHeight="1">
      <c r="B26" s="104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5"/>
      <c r="R26" s="107"/>
    </row>
    <row r="27" spans="2:18" s="103" customFormat="1" ht="14.25" customHeight="1">
      <c r="B27" s="104"/>
      <c r="C27" s="105"/>
      <c r="D27" s="110" t="s">
        <v>90</v>
      </c>
      <c r="E27" s="105"/>
      <c r="F27" s="105"/>
      <c r="G27" s="105"/>
      <c r="H27" s="105"/>
      <c r="I27" s="105"/>
      <c r="J27" s="105"/>
      <c r="K27" s="105"/>
      <c r="L27" s="105"/>
      <c r="M27" s="335">
        <f>N112</f>
        <v>0</v>
      </c>
      <c r="N27" s="316"/>
      <c r="O27" s="316"/>
      <c r="P27" s="316"/>
      <c r="Q27" s="105"/>
      <c r="R27" s="107"/>
    </row>
    <row r="28" spans="2:18" s="103" customFormat="1" ht="14.25" customHeight="1">
      <c r="B28" s="104"/>
      <c r="C28" s="105"/>
      <c r="D28" s="111" t="s">
        <v>91</v>
      </c>
      <c r="E28" s="105"/>
      <c r="F28" s="105"/>
      <c r="G28" s="105"/>
      <c r="H28" s="105"/>
      <c r="I28" s="105"/>
      <c r="J28" s="105"/>
      <c r="K28" s="105"/>
      <c r="L28" s="105"/>
      <c r="M28" s="335">
        <f>N92</f>
        <v>0</v>
      </c>
      <c r="N28" s="316"/>
      <c r="O28" s="316"/>
      <c r="P28" s="316"/>
      <c r="Q28" s="105"/>
      <c r="R28" s="107"/>
    </row>
    <row r="29" spans="2:18" s="103" customFormat="1" ht="6.7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7"/>
    </row>
    <row r="30" spans="2:18" s="103" customFormat="1" ht="24.75" customHeight="1">
      <c r="B30" s="104"/>
      <c r="C30" s="105"/>
      <c r="D30" s="112" t="s">
        <v>39</v>
      </c>
      <c r="E30" s="105"/>
      <c r="F30" s="105"/>
      <c r="G30" s="105"/>
      <c r="H30" s="105"/>
      <c r="I30" s="105"/>
      <c r="J30" s="105"/>
      <c r="K30" s="105"/>
      <c r="L30" s="105"/>
      <c r="M30" s="336">
        <f>ROUND(M27+M28,2)</f>
        <v>0</v>
      </c>
      <c r="N30" s="316"/>
      <c r="O30" s="316"/>
      <c r="P30" s="316"/>
      <c r="Q30" s="105"/>
      <c r="R30" s="107"/>
    </row>
    <row r="31" spans="2:18" s="103" customFormat="1" ht="6.75" customHeight="1">
      <c r="B31" s="104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5"/>
      <c r="R31" s="107"/>
    </row>
    <row r="32" spans="2:18" s="103" customFormat="1" ht="14.25" customHeight="1">
      <c r="B32" s="104"/>
      <c r="C32" s="105"/>
      <c r="D32" s="113" t="s">
        <v>40</v>
      </c>
      <c r="E32" s="113" t="s">
        <v>41</v>
      </c>
      <c r="F32" s="114">
        <v>0.21</v>
      </c>
      <c r="G32" s="115" t="s">
        <v>42</v>
      </c>
      <c r="H32" s="337">
        <f>M30</f>
        <v>0</v>
      </c>
      <c r="I32" s="316"/>
      <c r="J32" s="316"/>
      <c r="K32" s="105"/>
      <c r="L32" s="105"/>
      <c r="M32" s="337">
        <f>H32*0.21</f>
        <v>0</v>
      </c>
      <c r="N32" s="316"/>
      <c r="O32" s="316"/>
      <c r="P32" s="316"/>
      <c r="Q32" s="105"/>
      <c r="R32" s="107"/>
    </row>
    <row r="33" spans="2:18" s="103" customFormat="1" ht="14.25" customHeight="1">
      <c r="B33" s="104"/>
      <c r="C33" s="105"/>
      <c r="D33" s="105"/>
      <c r="E33" s="113" t="s">
        <v>43</v>
      </c>
      <c r="F33" s="114">
        <v>0.15</v>
      </c>
      <c r="G33" s="115" t="s">
        <v>42</v>
      </c>
      <c r="H33" s="337">
        <f>ROUND((SUM(BF92:BF93)+SUM(BF111:BF130)),2)</f>
        <v>0</v>
      </c>
      <c r="I33" s="316"/>
      <c r="J33" s="316"/>
      <c r="K33" s="105"/>
      <c r="L33" s="105"/>
      <c r="M33" s="337">
        <f>ROUND(ROUND((SUM(BF92:BF93)+SUM(BF111:BF130)),2)*F33,2)</f>
        <v>0</v>
      </c>
      <c r="N33" s="316"/>
      <c r="O33" s="316"/>
      <c r="P33" s="316"/>
      <c r="Q33" s="105"/>
      <c r="R33" s="107"/>
    </row>
    <row r="34" spans="2:18" s="103" customFormat="1" ht="14.25" customHeight="1" hidden="1">
      <c r="B34" s="104"/>
      <c r="C34" s="105"/>
      <c r="D34" s="105"/>
      <c r="E34" s="113" t="s">
        <v>44</v>
      </c>
      <c r="F34" s="114">
        <v>0.21</v>
      </c>
      <c r="G34" s="115" t="s">
        <v>42</v>
      </c>
      <c r="H34" s="337">
        <f>ROUND((SUM(BG92:BG93)+SUM(BG111:BG130)),2)</f>
        <v>0</v>
      </c>
      <c r="I34" s="316"/>
      <c r="J34" s="316"/>
      <c r="K34" s="105"/>
      <c r="L34" s="105"/>
      <c r="M34" s="337">
        <v>0</v>
      </c>
      <c r="N34" s="316"/>
      <c r="O34" s="316"/>
      <c r="P34" s="316"/>
      <c r="Q34" s="105"/>
      <c r="R34" s="107"/>
    </row>
    <row r="35" spans="2:18" s="103" customFormat="1" ht="14.25" customHeight="1" hidden="1">
      <c r="B35" s="104"/>
      <c r="C35" s="105"/>
      <c r="D35" s="105"/>
      <c r="E35" s="113" t="s">
        <v>45</v>
      </c>
      <c r="F35" s="114">
        <v>0.15</v>
      </c>
      <c r="G35" s="115" t="s">
        <v>42</v>
      </c>
      <c r="H35" s="337">
        <f>ROUND((SUM(BH92:BH93)+SUM(BH111:BH130)),2)</f>
        <v>0</v>
      </c>
      <c r="I35" s="316"/>
      <c r="J35" s="316"/>
      <c r="K35" s="105"/>
      <c r="L35" s="105"/>
      <c r="M35" s="337">
        <v>0</v>
      </c>
      <c r="N35" s="316"/>
      <c r="O35" s="316"/>
      <c r="P35" s="316"/>
      <c r="Q35" s="105"/>
      <c r="R35" s="107"/>
    </row>
    <row r="36" spans="2:18" s="103" customFormat="1" ht="14.25" customHeight="1" hidden="1">
      <c r="B36" s="104"/>
      <c r="C36" s="105"/>
      <c r="D36" s="105"/>
      <c r="E36" s="113" t="s">
        <v>46</v>
      </c>
      <c r="F36" s="114">
        <v>0</v>
      </c>
      <c r="G36" s="115" t="s">
        <v>42</v>
      </c>
      <c r="H36" s="337">
        <f>ROUND((SUM(BI92:BI93)+SUM(BI111:BI130)),2)</f>
        <v>0</v>
      </c>
      <c r="I36" s="316"/>
      <c r="J36" s="316"/>
      <c r="K36" s="105"/>
      <c r="L36" s="105"/>
      <c r="M36" s="337">
        <v>0</v>
      </c>
      <c r="N36" s="316"/>
      <c r="O36" s="316"/>
      <c r="P36" s="316"/>
      <c r="Q36" s="105"/>
      <c r="R36" s="107"/>
    </row>
    <row r="37" spans="2:18" s="103" customFormat="1" ht="6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2:18" s="103" customFormat="1" ht="24.75" customHeight="1">
      <c r="B38" s="104"/>
      <c r="C38" s="202"/>
      <c r="D38" s="116" t="s">
        <v>47</v>
      </c>
      <c r="E38" s="203"/>
      <c r="F38" s="203"/>
      <c r="G38" s="117" t="s">
        <v>48</v>
      </c>
      <c r="H38" s="118" t="s">
        <v>49</v>
      </c>
      <c r="I38" s="203"/>
      <c r="J38" s="203"/>
      <c r="K38" s="203"/>
      <c r="L38" s="340">
        <f>SUM(M30:M36)</f>
        <v>0</v>
      </c>
      <c r="M38" s="341"/>
      <c r="N38" s="341"/>
      <c r="O38" s="341"/>
      <c r="P38" s="342"/>
      <c r="Q38" s="202"/>
      <c r="R38" s="107"/>
    </row>
    <row r="39" spans="2:18" s="103" customFormat="1" ht="14.2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2:18" s="103" customFormat="1" ht="14.2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7"/>
    </row>
    <row r="41" spans="2:18" ht="13.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2:18" ht="13.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2:18" ht="13.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2:18" ht="13.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2:18" ht="13.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2:18" ht="13.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2:18" ht="13.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2:18" ht="13.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2:18" ht="13.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2:18" s="103" customFormat="1" ht="15">
      <c r="B50" s="104"/>
      <c r="C50" s="105"/>
      <c r="D50" s="119" t="s">
        <v>50</v>
      </c>
      <c r="E50" s="109"/>
      <c r="F50" s="109"/>
      <c r="G50" s="109"/>
      <c r="H50" s="120"/>
      <c r="I50" s="105"/>
      <c r="J50" s="205" t="s">
        <v>51</v>
      </c>
      <c r="K50" s="206"/>
      <c r="L50" s="206"/>
      <c r="M50" s="206"/>
      <c r="N50" s="206"/>
      <c r="O50" s="206"/>
      <c r="P50" s="207"/>
      <c r="Q50" s="105"/>
      <c r="R50" s="107"/>
    </row>
    <row r="51" spans="2:18" ht="13.5">
      <c r="B51" s="98"/>
      <c r="C51" s="99"/>
      <c r="D51" s="121"/>
      <c r="E51" s="99"/>
      <c r="F51" s="99"/>
      <c r="G51" s="99"/>
      <c r="H51" s="122"/>
      <c r="I51" s="99"/>
      <c r="J51" s="208"/>
      <c r="K51" s="209"/>
      <c r="L51" s="209"/>
      <c r="M51" s="209"/>
      <c r="N51" s="209"/>
      <c r="O51" s="209"/>
      <c r="P51" s="210"/>
      <c r="Q51" s="99"/>
      <c r="R51" s="100"/>
    </row>
    <row r="52" spans="2:18" ht="13.5">
      <c r="B52" s="98"/>
      <c r="C52" s="99"/>
      <c r="D52" s="121"/>
      <c r="E52" s="99"/>
      <c r="F52" s="99"/>
      <c r="G52" s="99"/>
      <c r="H52" s="122"/>
      <c r="I52" s="99"/>
      <c r="J52" s="208"/>
      <c r="K52" s="209"/>
      <c r="L52" s="209"/>
      <c r="M52" s="209"/>
      <c r="N52" s="209"/>
      <c r="O52" s="209"/>
      <c r="P52" s="210"/>
      <c r="Q52" s="99"/>
      <c r="R52" s="100"/>
    </row>
    <row r="53" spans="2:18" ht="13.5">
      <c r="B53" s="98"/>
      <c r="C53" s="99"/>
      <c r="D53" s="121"/>
      <c r="E53" s="99"/>
      <c r="F53" s="99"/>
      <c r="G53" s="99"/>
      <c r="H53" s="122"/>
      <c r="I53" s="99"/>
      <c r="J53" s="208"/>
      <c r="K53" s="209"/>
      <c r="L53" s="209"/>
      <c r="M53" s="209"/>
      <c r="N53" s="209"/>
      <c r="O53" s="209"/>
      <c r="P53" s="210"/>
      <c r="Q53" s="99"/>
      <c r="R53" s="100"/>
    </row>
    <row r="54" spans="2:18" ht="13.5">
      <c r="B54" s="98"/>
      <c r="C54" s="99"/>
      <c r="D54" s="121"/>
      <c r="E54" s="99"/>
      <c r="F54" s="99"/>
      <c r="G54" s="99"/>
      <c r="H54" s="122"/>
      <c r="I54" s="99"/>
      <c r="J54" s="208"/>
      <c r="K54" s="209"/>
      <c r="L54" s="209"/>
      <c r="M54" s="209"/>
      <c r="N54" s="209"/>
      <c r="O54" s="209"/>
      <c r="P54" s="210"/>
      <c r="Q54" s="99"/>
      <c r="R54" s="100"/>
    </row>
    <row r="55" spans="2:18" ht="13.5">
      <c r="B55" s="98"/>
      <c r="C55" s="99"/>
      <c r="D55" s="121"/>
      <c r="E55" s="99"/>
      <c r="F55" s="99"/>
      <c r="G55" s="99"/>
      <c r="H55" s="122"/>
      <c r="I55" s="99"/>
      <c r="J55" s="208"/>
      <c r="K55" s="209"/>
      <c r="L55" s="209"/>
      <c r="M55" s="209"/>
      <c r="N55" s="209"/>
      <c r="O55" s="209"/>
      <c r="P55" s="210"/>
      <c r="Q55" s="99"/>
      <c r="R55" s="100"/>
    </row>
    <row r="56" spans="2:18" ht="13.5">
      <c r="B56" s="98"/>
      <c r="C56" s="99"/>
      <c r="D56" s="121"/>
      <c r="E56" s="99"/>
      <c r="F56" s="99"/>
      <c r="G56" s="99"/>
      <c r="H56" s="122"/>
      <c r="I56" s="99"/>
      <c r="J56" s="208"/>
      <c r="K56" s="209"/>
      <c r="L56" s="209"/>
      <c r="M56" s="209"/>
      <c r="N56" s="209"/>
      <c r="O56" s="209"/>
      <c r="P56" s="210"/>
      <c r="Q56" s="99"/>
      <c r="R56" s="100"/>
    </row>
    <row r="57" spans="2:18" ht="13.5">
      <c r="B57" s="98"/>
      <c r="C57" s="99"/>
      <c r="D57" s="121"/>
      <c r="E57" s="99"/>
      <c r="F57" s="99"/>
      <c r="G57" s="99"/>
      <c r="H57" s="122"/>
      <c r="I57" s="99"/>
      <c r="J57" s="208"/>
      <c r="K57" s="209"/>
      <c r="L57" s="209"/>
      <c r="M57" s="209"/>
      <c r="N57" s="209"/>
      <c r="O57" s="209"/>
      <c r="P57" s="210"/>
      <c r="Q57" s="99"/>
      <c r="R57" s="100"/>
    </row>
    <row r="58" spans="2:18" ht="13.5">
      <c r="B58" s="98"/>
      <c r="C58" s="99"/>
      <c r="D58" s="121"/>
      <c r="E58" s="99"/>
      <c r="F58" s="99"/>
      <c r="G58" s="99"/>
      <c r="H58" s="122"/>
      <c r="I58" s="99"/>
      <c r="J58" s="208"/>
      <c r="K58" s="209"/>
      <c r="L58" s="209"/>
      <c r="M58" s="209"/>
      <c r="N58" s="209"/>
      <c r="O58" s="209"/>
      <c r="P58" s="210"/>
      <c r="Q58" s="99"/>
      <c r="R58" s="100"/>
    </row>
    <row r="59" spans="2:18" s="103" customFormat="1" ht="15">
      <c r="B59" s="104"/>
      <c r="C59" s="105"/>
      <c r="D59" s="123" t="s">
        <v>52</v>
      </c>
      <c r="E59" s="124"/>
      <c r="F59" s="124"/>
      <c r="G59" s="125" t="s">
        <v>53</v>
      </c>
      <c r="H59" s="126"/>
      <c r="I59" s="105"/>
      <c r="J59" s="211" t="s">
        <v>52</v>
      </c>
      <c r="K59" s="212"/>
      <c r="L59" s="212"/>
      <c r="M59" s="212"/>
      <c r="N59" s="213" t="s">
        <v>53</v>
      </c>
      <c r="O59" s="212"/>
      <c r="P59" s="214"/>
      <c r="Q59" s="105"/>
      <c r="R59" s="107"/>
    </row>
    <row r="60" spans="2:18" ht="13.5">
      <c r="B60" s="98"/>
      <c r="C60" s="99"/>
      <c r="D60" s="99"/>
      <c r="E60" s="99"/>
      <c r="F60" s="99"/>
      <c r="G60" s="99"/>
      <c r="H60" s="99"/>
      <c r="I60" s="99"/>
      <c r="J60" s="209"/>
      <c r="K60" s="209"/>
      <c r="L60" s="209"/>
      <c r="M60" s="209"/>
      <c r="N60" s="209"/>
      <c r="O60" s="209"/>
      <c r="P60" s="209"/>
      <c r="Q60" s="99"/>
      <c r="R60" s="100"/>
    </row>
    <row r="61" spans="2:18" s="103" customFormat="1" ht="15">
      <c r="B61" s="104"/>
      <c r="C61" s="105"/>
      <c r="D61" s="119" t="s">
        <v>54</v>
      </c>
      <c r="E61" s="109"/>
      <c r="F61" s="109"/>
      <c r="G61" s="109"/>
      <c r="H61" s="120"/>
      <c r="I61" s="105"/>
      <c r="J61" s="205" t="s">
        <v>55</v>
      </c>
      <c r="K61" s="206"/>
      <c r="L61" s="206"/>
      <c r="M61" s="206"/>
      <c r="N61" s="206"/>
      <c r="O61" s="206"/>
      <c r="P61" s="207"/>
      <c r="Q61" s="105"/>
      <c r="R61" s="107"/>
    </row>
    <row r="62" spans="2:18" ht="13.5">
      <c r="B62" s="98"/>
      <c r="C62" s="99"/>
      <c r="D62" s="121"/>
      <c r="E62" s="99"/>
      <c r="F62" s="99"/>
      <c r="G62" s="99"/>
      <c r="H62" s="122"/>
      <c r="I62" s="99"/>
      <c r="J62" s="208"/>
      <c r="K62" s="209"/>
      <c r="L62" s="209"/>
      <c r="M62" s="209"/>
      <c r="N62" s="209"/>
      <c r="O62" s="209"/>
      <c r="P62" s="210"/>
      <c r="Q62" s="99"/>
      <c r="R62" s="100"/>
    </row>
    <row r="63" spans="2:18" ht="13.5">
      <c r="B63" s="98"/>
      <c r="C63" s="99"/>
      <c r="D63" s="121"/>
      <c r="E63" s="99"/>
      <c r="F63" s="99"/>
      <c r="G63" s="99"/>
      <c r="H63" s="122"/>
      <c r="I63" s="99"/>
      <c r="J63" s="208"/>
      <c r="K63" s="209"/>
      <c r="L63" s="209"/>
      <c r="M63" s="209"/>
      <c r="N63" s="209"/>
      <c r="O63" s="209"/>
      <c r="P63" s="210"/>
      <c r="Q63" s="99"/>
      <c r="R63" s="100"/>
    </row>
    <row r="64" spans="2:18" ht="13.5">
      <c r="B64" s="98"/>
      <c r="C64" s="99"/>
      <c r="D64" s="121"/>
      <c r="E64" s="99"/>
      <c r="F64" s="99"/>
      <c r="G64" s="99"/>
      <c r="H64" s="122"/>
      <c r="I64" s="99"/>
      <c r="J64" s="208"/>
      <c r="K64" s="209"/>
      <c r="L64" s="209"/>
      <c r="M64" s="209"/>
      <c r="N64" s="209"/>
      <c r="O64" s="209"/>
      <c r="P64" s="210"/>
      <c r="Q64" s="99"/>
      <c r="R64" s="100"/>
    </row>
    <row r="65" spans="2:18" ht="13.5">
      <c r="B65" s="98"/>
      <c r="C65" s="99"/>
      <c r="D65" s="121"/>
      <c r="E65" s="99"/>
      <c r="F65" s="99"/>
      <c r="G65" s="99"/>
      <c r="H65" s="122"/>
      <c r="I65" s="99"/>
      <c r="J65" s="208"/>
      <c r="K65" s="209"/>
      <c r="L65" s="209"/>
      <c r="M65" s="209"/>
      <c r="N65" s="209"/>
      <c r="O65" s="209"/>
      <c r="P65" s="210"/>
      <c r="Q65" s="99"/>
      <c r="R65" s="100"/>
    </row>
    <row r="66" spans="2:18" ht="13.5">
      <c r="B66" s="98"/>
      <c r="C66" s="99"/>
      <c r="D66" s="121"/>
      <c r="E66" s="99"/>
      <c r="F66" s="99"/>
      <c r="G66" s="99"/>
      <c r="H66" s="122"/>
      <c r="I66" s="99"/>
      <c r="J66" s="208"/>
      <c r="K66" s="209"/>
      <c r="L66" s="209"/>
      <c r="M66" s="209"/>
      <c r="N66" s="209"/>
      <c r="O66" s="209"/>
      <c r="P66" s="210"/>
      <c r="Q66" s="99"/>
      <c r="R66" s="100"/>
    </row>
    <row r="67" spans="2:18" ht="13.5">
      <c r="B67" s="98"/>
      <c r="C67" s="99"/>
      <c r="D67" s="121"/>
      <c r="E67" s="99"/>
      <c r="F67" s="99"/>
      <c r="G67" s="99"/>
      <c r="H67" s="122"/>
      <c r="I67" s="99"/>
      <c r="J67" s="208"/>
      <c r="K67" s="209"/>
      <c r="L67" s="209"/>
      <c r="M67" s="209"/>
      <c r="N67" s="209"/>
      <c r="O67" s="209"/>
      <c r="P67" s="210"/>
      <c r="Q67" s="99"/>
      <c r="R67" s="100"/>
    </row>
    <row r="68" spans="2:18" ht="13.5">
      <c r="B68" s="98"/>
      <c r="C68" s="99"/>
      <c r="D68" s="121"/>
      <c r="E68" s="99"/>
      <c r="F68" s="99"/>
      <c r="G68" s="99"/>
      <c r="H68" s="122"/>
      <c r="I68" s="99"/>
      <c r="J68" s="208"/>
      <c r="K68" s="209"/>
      <c r="L68" s="209"/>
      <c r="M68" s="209"/>
      <c r="N68" s="209"/>
      <c r="O68" s="209"/>
      <c r="P68" s="210"/>
      <c r="Q68" s="99"/>
      <c r="R68" s="100"/>
    </row>
    <row r="69" spans="2:18" ht="13.5">
      <c r="B69" s="98"/>
      <c r="C69" s="99"/>
      <c r="D69" s="121"/>
      <c r="E69" s="99"/>
      <c r="F69" s="99"/>
      <c r="G69" s="99"/>
      <c r="H69" s="122"/>
      <c r="I69" s="99"/>
      <c r="J69" s="208"/>
      <c r="K69" s="209"/>
      <c r="L69" s="209"/>
      <c r="M69" s="209"/>
      <c r="N69" s="209"/>
      <c r="O69" s="209"/>
      <c r="P69" s="210"/>
      <c r="Q69" s="99"/>
      <c r="R69" s="100"/>
    </row>
    <row r="70" spans="2:18" s="103" customFormat="1" ht="15">
      <c r="B70" s="104"/>
      <c r="C70" s="105"/>
      <c r="D70" s="123" t="s">
        <v>52</v>
      </c>
      <c r="E70" s="124"/>
      <c r="F70" s="124"/>
      <c r="G70" s="125" t="s">
        <v>53</v>
      </c>
      <c r="H70" s="126"/>
      <c r="I70" s="105"/>
      <c r="J70" s="211" t="s">
        <v>52</v>
      </c>
      <c r="K70" s="212"/>
      <c r="L70" s="212"/>
      <c r="M70" s="212"/>
      <c r="N70" s="213" t="s">
        <v>53</v>
      </c>
      <c r="O70" s="212"/>
      <c r="P70" s="214"/>
      <c r="Q70" s="105"/>
      <c r="R70" s="107"/>
    </row>
    <row r="71" spans="2:18" s="103" customFormat="1" ht="14.2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</row>
    <row r="75" spans="2:18" s="103" customFormat="1" ht="6.75" customHeight="1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</row>
    <row r="76" spans="2:18" s="103" customFormat="1" ht="36.75" customHeight="1">
      <c r="B76" s="104"/>
      <c r="C76" s="329" t="s">
        <v>92</v>
      </c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107"/>
    </row>
    <row r="77" spans="2:18" s="103" customFormat="1" ht="6.75" customHeight="1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7"/>
    </row>
    <row r="78" spans="2:18" s="103" customFormat="1" ht="30" customHeight="1">
      <c r="B78" s="104"/>
      <c r="C78" s="102" t="s">
        <v>14</v>
      </c>
      <c r="D78" s="105"/>
      <c r="E78" s="105"/>
      <c r="F78" s="331" t="s">
        <v>135</v>
      </c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105"/>
      <c r="R78" s="107"/>
    </row>
    <row r="79" spans="2:18" s="103" customFormat="1" ht="36.75" customHeight="1">
      <c r="B79" s="104"/>
      <c r="C79" s="133" t="s">
        <v>89</v>
      </c>
      <c r="D79" s="105"/>
      <c r="E79" s="105"/>
      <c r="F79" s="343" t="str">
        <f>F7</f>
        <v>SO 01 - Oprava místní komunikace Bílkov - Hříšice</v>
      </c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105"/>
      <c r="R79" s="107"/>
    </row>
    <row r="80" spans="2:18" s="103" customFormat="1" ht="6.7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7"/>
    </row>
    <row r="81" spans="2:18" s="103" customFormat="1" ht="18" customHeight="1">
      <c r="B81" s="104"/>
      <c r="C81" s="102" t="s">
        <v>19</v>
      </c>
      <c r="D81" s="105"/>
      <c r="E81" s="105"/>
      <c r="F81" s="108" t="str">
        <f>F9</f>
        <v>Dačice</v>
      </c>
      <c r="G81" s="105"/>
      <c r="H81" s="105"/>
      <c r="I81" s="105"/>
      <c r="J81" s="105"/>
      <c r="K81" s="102" t="s">
        <v>21</v>
      </c>
      <c r="L81" s="105"/>
      <c r="M81" s="333">
        <f>IF(O9="","",O9)</f>
        <v>43355</v>
      </c>
      <c r="N81" s="316"/>
      <c r="O81" s="316"/>
      <c r="P81" s="316"/>
      <c r="Q81" s="105"/>
      <c r="R81" s="107"/>
    </row>
    <row r="82" spans="2:18" s="103" customFormat="1" ht="6.75" customHeight="1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7"/>
    </row>
    <row r="83" spans="2:18" s="103" customFormat="1" ht="15">
      <c r="B83" s="104"/>
      <c r="C83" s="102" t="s">
        <v>24</v>
      </c>
      <c r="D83" s="105"/>
      <c r="E83" s="105"/>
      <c r="F83" s="108" t="str">
        <f>E12</f>
        <v>Město Dačice</v>
      </c>
      <c r="G83" s="105"/>
      <c r="H83" s="105"/>
      <c r="I83" s="105"/>
      <c r="J83" s="105"/>
      <c r="K83" s="102" t="s">
        <v>32</v>
      </c>
      <c r="L83" s="105"/>
      <c r="M83" s="326" t="str">
        <f>E18</f>
        <v>Město Dačice</v>
      </c>
      <c r="N83" s="316"/>
      <c r="O83" s="316"/>
      <c r="P83" s="316"/>
      <c r="Q83" s="316"/>
      <c r="R83" s="107"/>
    </row>
    <row r="84" spans="2:18" s="103" customFormat="1" ht="14.25" customHeight="1">
      <c r="B84" s="104"/>
      <c r="C84" s="102" t="s">
        <v>30</v>
      </c>
      <c r="D84" s="105"/>
      <c r="E84" s="105"/>
      <c r="F84" s="108" t="str">
        <f>IF(E15="","",E15)</f>
        <v> </v>
      </c>
      <c r="G84" s="105"/>
      <c r="H84" s="105"/>
      <c r="I84" s="105"/>
      <c r="J84" s="105"/>
      <c r="K84" s="102" t="s">
        <v>34</v>
      </c>
      <c r="L84" s="105"/>
      <c r="M84" s="326" t="str">
        <f>E21</f>
        <v>Bc. Monika Nováková, tel. 602 168 796</v>
      </c>
      <c r="N84" s="316"/>
      <c r="O84" s="316"/>
      <c r="P84" s="316"/>
      <c r="Q84" s="316"/>
      <c r="R84" s="107"/>
    </row>
    <row r="85" spans="2:18" s="103" customFormat="1" ht="9.75" customHeight="1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7"/>
    </row>
    <row r="86" spans="2:18" s="103" customFormat="1" ht="29.25" customHeight="1">
      <c r="B86" s="104"/>
      <c r="C86" s="338" t="s">
        <v>93</v>
      </c>
      <c r="D86" s="353"/>
      <c r="E86" s="353"/>
      <c r="F86" s="353"/>
      <c r="G86" s="353"/>
      <c r="H86" s="202"/>
      <c r="I86" s="202"/>
      <c r="J86" s="202"/>
      <c r="K86" s="202"/>
      <c r="L86" s="202"/>
      <c r="M86" s="202"/>
      <c r="N86" s="338" t="s">
        <v>94</v>
      </c>
      <c r="O86" s="316"/>
      <c r="P86" s="316"/>
      <c r="Q86" s="316"/>
      <c r="R86" s="107"/>
    </row>
    <row r="87" spans="2:18" s="103" customFormat="1" ht="9.7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7"/>
    </row>
    <row r="88" spans="2:47" s="103" customFormat="1" ht="29.25" customHeight="1">
      <c r="B88" s="104"/>
      <c r="C88" s="134" t="s">
        <v>95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339">
        <f>N111</f>
        <v>0</v>
      </c>
      <c r="O88" s="316"/>
      <c r="P88" s="316"/>
      <c r="Q88" s="316"/>
      <c r="R88" s="107"/>
      <c r="AU88" s="94" t="s">
        <v>96</v>
      </c>
    </row>
    <row r="89" spans="2:18" s="135" customFormat="1" ht="24.75" customHeight="1">
      <c r="B89" s="136"/>
      <c r="C89" s="200"/>
      <c r="D89" s="137" t="s">
        <v>97</v>
      </c>
      <c r="E89" s="200"/>
      <c r="F89" s="200"/>
      <c r="G89" s="200"/>
      <c r="H89" s="200"/>
      <c r="I89" s="200"/>
      <c r="J89" s="200"/>
      <c r="K89" s="200"/>
      <c r="L89" s="200"/>
      <c r="M89" s="200"/>
      <c r="N89" s="324">
        <f>N112</f>
        <v>0</v>
      </c>
      <c r="O89" s="348"/>
      <c r="P89" s="348"/>
      <c r="Q89" s="348"/>
      <c r="R89" s="138"/>
    </row>
    <row r="90" spans="2:18" s="139" customFormat="1" ht="19.5" customHeight="1">
      <c r="B90" s="140"/>
      <c r="C90" s="201"/>
      <c r="D90" s="141"/>
      <c r="E90" s="201"/>
      <c r="F90" s="201"/>
      <c r="G90" s="201"/>
      <c r="H90" s="201"/>
      <c r="I90" s="201"/>
      <c r="J90" s="201"/>
      <c r="K90" s="201"/>
      <c r="L90" s="201"/>
      <c r="M90" s="201"/>
      <c r="N90" s="349"/>
      <c r="O90" s="350"/>
      <c r="P90" s="350"/>
      <c r="Q90" s="350"/>
      <c r="R90" s="142"/>
    </row>
    <row r="91" spans="2:18" s="103" customFormat="1" ht="21.75" customHeight="1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7"/>
    </row>
    <row r="92" spans="2:21" s="103" customFormat="1" ht="29.25" customHeight="1">
      <c r="B92" s="104"/>
      <c r="C92" s="134" t="s">
        <v>99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351">
        <f>N130</f>
        <v>0</v>
      </c>
      <c r="O92" s="316"/>
      <c r="P92" s="316"/>
      <c r="Q92" s="316"/>
      <c r="R92" s="107"/>
      <c r="T92" s="198"/>
      <c r="U92" s="143" t="s">
        <v>40</v>
      </c>
    </row>
    <row r="93" spans="2:18" s="103" customFormat="1" ht="18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7"/>
    </row>
    <row r="94" spans="2:18" s="103" customFormat="1" ht="29.25" customHeight="1">
      <c r="B94" s="104"/>
      <c r="C94" s="144" t="s">
        <v>85</v>
      </c>
      <c r="D94" s="202"/>
      <c r="E94" s="202"/>
      <c r="F94" s="202"/>
      <c r="G94" s="202"/>
      <c r="H94" s="202"/>
      <c r="I94" s="202"/>
      <c r="J94" s="202"/>
      <c r="K94" s="202"/>
      <c r="L94" s="352">
        <f>ROUND(SUM(N88+N92),2)</f>
        <v>0</v>
      </c>
      <c r="M94" s="353"/>
      <c r="N94" s="353"/>
      <c r="O94" s="353"/>
      <c r="P94" s="353"/>
      <c r="Q94" s="353"/>
      <c r="R94" s="107"/>
    </row>
    <row r="95" spans="2:18" s="103" customFormat="1" ht="6.75" customHeight="1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</row>
    <row r="99" spans="2:18" s="103" customFormat="1" ht="6.75" customHeight="1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2"/>
    </row>
    <row r="100" spans="2:18" s="103" customFormat="1" ht="36.75" customHeight="1">
      <c r="B100" s="104"/>
      <c r="C100" s="329" t="s">
        <v>100</v>
      </c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107"/>
    </row>
    <row r="101" spans="2:18" s="103" customFormat="1" ht="6.75" customHeight="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7"/>
    </row>
    <row r="102" spans="2:18" s="103" customFormat="1" ht="30" customHeight="1">
      <c r="B102" s="104"/>
      <c r="C102" s="102" t="s">
        <v>14</v>
      </c>
      <c r="D102" s="105"/>
      <c r="E102" s="105"/>
      <c r="F102" s="331" t="s">
        <v>135</v>
      </c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105"/>
      <c r="R102" s="107"/>
    </row>
    <row r="103" spans="2:18" s="103" customFormat="1" ht="36.75" customHeight="1">
      <c r="B103" s="104"/>
      <c r="C103" s="133" t="s">
        <v>89</v>
      </c>
      <c r="D103" s="105"/>
      <c r="E103" s="105"/>
      <c r="F103" s="343" t="str">
        <f>F7</f>
        <v>SO 01 - Oprava místní komunikace Bílkov - Hříšice</v>
      </c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105"/>
      <c r="R103" s="107"/>
    </row>
    <row r="104" spans="2:18" s="103" customFormat="1" ht="6.7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7"/>
    </row>
    <row r="105" spans="2:18" s="103" customFormat="1" ht="18" customHeight="1">
      <c r="B105" s="104"/>
      <c r="C105" s="102" t="s">
        <v>19</v>
      </c>
      <c r="D105" s="105"/>
      <c r="E105" s="105"/>
      <c r="F105" s="108" t="str">
        <f>F9</f>
        <v>Dačice</v>
      </c>
      <c r="G105" s="105"/>
      <c r="H105" s="105"/>
      <c r="I105" s="105"/>
      <c r="J105" s="105"/>
      <c r="K105" s="102" t="s">
        <v>21</v>
      </c>
      <c r="L105" s="105"/>
      <c r="M105" s="333">
        <f>IF(O9="","",O9)</f>
        <v>43355</v>
      </c>
      <c r="N105" s="316"/>
      <c r="O105" s="316"/>
      <c r="P105" s="316"/>
      <c r="Q105" s="105"/>
      <c r="R105" s="107"/>
    </row>
    <row r="106" spans="2:18" s="103" customFormat="1" ht="6.75" customHeight="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7"/>
    </row>
    <row r="107" spans="2:18" s="103" customFormat="1" ht="15">
      <c r="B107" s="104"/>
      <c r="C107" s="102" t="s">
        <v>24</v>
      </c>
      <c r="D107" s="105"/>
      <c r="E107" s="105"/>
      <c r="F107" s="108" t="str">
        <f>E12</f>
        <v>Město Dačice</v>
      </c>
      <c r="G107" s="105"/>
      <c r="H107" s="105"/>
      <c r="I107" s="105"/>
      <c r="J107" s="105"/>
      <c r="K107" s="102" t="s">
        <v>32</v>
      </c>
      <c r="L107" s="105"/>
      <c r="M107" s="326" t="str">
        <f>E18</f>
        <v>Město Dačice</v>
      </c>
      <c r="N107" s="316"/>
      <c r="O107" s="316"/>
      <c r="P107" s="316"/>
      <c r="Q107" s="316"/>
      <c r="R107" s="107"/>
    </row>
    <row r="108" spans="2:18" s="103" customFormat="1" ht="14.25" customHeight="1">
      <c r="B108" s="104"/>
      <c r="C108" s="102" t="s">
        <v>30</v>
      </c>
      <c r="D108" s="105"/>
      <c r="E108" s="105"/>
      <c r="F108" s="108" t="str">
        <f>IF(E15="","",E15)</f>
        <v> </v>
      </c>
      <c r="G108" s="105"/>
      <c r="H108" s="105"/>
      <c r="I108" s="105"/>
      <c r="J108" s="105"/>
      <c r="K108" s="102" t="s">
        <v>34</v>
      </c>
      <c r="L108" s="105"/>
      <c r="M108" s="326" t="str">
        <f>E21</f>
        <v>Bc. Monika Nováková, tel. 602 168 796</v>
      </c>
      <c r="N108" s="316"/>
      <c r="O108" s="316"/>
      <c r="P108" s="316"/>
      <c r="Q108" s="316"/>
      <c r="R108" s="107"/>
    </row>
    <row r="109" spans="2:18" s="103" customFormat="1" ht="9.75" customHeight="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7"/>
    </row>
    <row r="110" spans="2:27" s="145" customFormat="1" ht="29.25" customHeight="1">
      <c r="B110" s="146"/>
      <c r="C110" s="147" t="s">
        <v>101</v>
      </c>
      <c r="D110" s="199" t="s">
        <v>102</v>
      </c>
      <c r="E110" s="199" t="s">
        <v>58</v>
      </c>
      <c r="F110" s="346" t="s">
        <v>103</v>
      </c>
      <c r="G110" s="345"/>
      <c r="H110" s="345"/>
      <c r="I110" s="345"/>
      <c r="J110" s="199" t="s">
        <v>104</v>
      </c>
      <c r="K110" s="199" t="s">
        <v>105</v>
      </c>
      <c r="L110" s="344" t="s">
        <v>106</v>
      </c>
      <c r="M110" s="345"/>
      <c r="N110" s="346" t="s">
        <v>94</v>
      </c>
      <c r="O110" s="345"/>
      <c r="P110" s="345"/>
      <c r="Q110" s="347"/>
      <c r="R110" s="148"/>
      <c r="T110" s="149" t="s">
        <v>107</v>
      </c>
      <c r="U110" s="150" t="s">
        <v>40</v>
      </c>
      <c r="V110" s="150" t="s">
        <v>108</v>
      </c>
      <c r="W110" s="150" t="s">
        <v>109</v>
      </c>
      <c r="X110" s="150" t="s">
        <v>110</v>
      </c>
      <c r="Y110" s="150" t="s">
        <v>111</v>
      </c>
      <c r="Z110" s="150" t="s">
        <v>112</v>
      </c>
      <c r="AA110" s="151" t="s">
        <v>113</v>
      </c>
    </row>
    <row r="111" spans="2:63" s="103" customFormat="1" ht="29.25" customHeight="1">
      <c r="B111" s="104"/>
      <c r="C111" s="152" t="s">
        <v>90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354">
        <f>N112+N130</f>
        <v>0</v>
      </c>
      <c r="O111" s="355"/>
      <c r="P111" s="355"/>
      <c r="Q111" s="355"/>
      <c r="R111" s="107"/>
      <c r="T111" s="153"/>
      <c r="U111" s="109"/>
      <c r="V111" s="109"/>
      <c r="W111" s="154">
        <f>W112</f>
        <v>0</v>
      </c>
      <c r="X111" s="109"/>
      <c r="Y111" s="154">
        <f>Y112</f>
        <v>0</v>
      </c>
      <c r="Z111" s="109"/>
      <c r="AA111" s="155">
        <f>AA112</f>
        <v>0</v>
      </c>
      <c r="AT111" s="94" t="s">
        <v>75</v>
      </c>
      <c r="AU111" s="94" t="s">
        <v>96</v>
      </c>
      <c r="BK111" s="156">
        <f>BK112</f>
        <v>0</v>
      </c>
    </row>
    <row r="112" spans="2:63" s="157" customFormat="1" ht="36.75" customHeight="1">
      <c r="B112" s="158"/>
      <c r="C112" s="159"/>
      <c r="D112" s="160" t="s">
        <v>97</v>
      </c>
      <c r="E112" s="160"/>
      <c r="F112" s="160"/>
      <c r="G112" s="160"/>
      <c r="H112" s="160"/>
      <c r="I112" s="160"/>
      <c r="J112" s="160"/>
      <c r="K112" s="160"/>
      <c r="L112" s="160"/>
      <c r="M112" s="160"/>
      <c r="N112" s="323">
        <f>N113+N117</f>
        <v>0</v>
      </c>
      <c r="O112" s="324"/>
      <c r="P112" s="324"/>
      <c r="Q112" s="324"/>
      <c r="R112" s="161"/>
      <c r="T112" s="162"/>
      <c r="U112" s="159"/>
      <c r="V112" s="159"/>
      <c r="W112" s="163">
        <f>W113+W117</f>
        <v>0</v>
      </c>
      <c r="X112" s="159"/>
      <c r="Y112" s="163">
        <f>Y113+Y117</f>
        <v>0</v>
      </c>
      <c r="Z112" s="159"/>
      <c r="AA112" s="164">
        <f>AA113+AA117</f>
        <v>0</v>
      </c>
      <c r="AR112" s="165" t="s">
        <v>18</v>
      </c>
      <c r="AT112" s="166" t="s">
        <v>75</v>
      </c>
      <c r="AU112" s="166" t="s">
        <v>76</v>
      </c>
      <c r="AY112" s="165" t="s">
        <v>114</v>
      </c>
      <c r="BK112" s="167">
        <f>BK113+BK117</f>
        <v>0</v>
      </c>
    </row>
    <row r="113" spans="2:63" s="157" customFormat="1" ht="19.5" customHeight="1">
      <c r="B113" s="158"/>
      <c r="C113" s="159"/>
      <c r="D113" s="168" t="s">
        <v>98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305">
        <f>N114</f>
        <v>0</v>
      </c>
      <c r="O113" s="306"/>
      <c r="P113" s="306"/>
      <c r="Q113" s="306"/>
      <c r="R113" s="161"/>
      <c r="T113" s="162"/>
      <c r="U113" s="159"/>
      <c r="V113" s="159"/>
      <c r="W113" s="163">
        <f>SUM(W114:W116)</f>
        <v>0</v>
      </c>
      <c r="X113" s="159"/>
      <c r="Y113" s="163">
        <f>SUM(Y114:Y116)</f>
        <v>0</v>
      </c>
      <c r="Z113" s="159"/>
      <c r="AA113" s="164">
        <f>SUM(AA114:AA116)</f>
        <v>0</v>
      </c>
      <c r="AR113" s="165" t="s">
        <v>18</v>
      </c>
      <c r="AT113" s="166" t="s">
        <v>75</v>
      </c>
      <c r="AU113" s="166" t="s">
        <v>18</v>
      </c>
      <c r="AY113" s="165" t="s">
        <v>114</v>
      </c>
      <c r="BK113" s="167">
        <f>SUM(BK114:BK116)</f>
        <v>0</v>
      </c>
    </row>
    <row r="114" spans="2:65" s="103" customFormat="1" ht="32.25" customHeight="1">
      <c r="B114" s="104"/>
      <c r="C114" s="169">
        <v>1</v>
      </c>
      <c r="D114" s="169" t="s">
        <v>115</v>
      </c>
      <c r="E114" s="170" t="s">
        <v>132</v>
      </c>
      <c r="F114" s="307" t="s">
        <v>131</v>
      </c>
      <c r="G114" s="308"/>
      <c r="H114" s="308"/>
      <c r="I114" s="309"/>
      <c r="J114" s="171" t="s">
        <v>119</v>
      </c>
      <c r="K114" s="172">
        <v>2625</v>
      </c>
      <c r="L114" s="310">
        <v>0</v>
      </c>
      <c r="M114" s="311"/>
      <c r="N114" s="312">
        <f>ROUND(L114*K114,2)</f>
        <v>0</v>
      </c>
      <c r="O114" s="313"/>
      <c r="P114" s="313"/>
      <c r="Q114" s="314"/>
      <c r="R114" s="107"/>
      <c r="T114" s="173" t="s">
        <v>3</v>
      </c>
      <c r="U114" s="174" t="s">
        <v>41</v>
      </c>
      <c r="V114" s="175">
        <v>0</v>
      </c>
      <c r="W114" s="175">
        <f>V114*K114</f>
        <v>0</v>
      </c>
      <c r="X114" s="175">
        <v>0</v>
      </c>
      <c r="Y114" s="175">
        <f>X114*K114</f>
        <v>0</v>
      </c>
      <c r="Z114" s="175">
        <v>0</v>
      </c>
      <c r="AA114" s="176">
        <f>Z114*K114</f>
        <v>0</v>
      </c>
      <c r="AR114" s="94" t="s">
        <v>116</v>
      </c>
      <c r="AT114" s="94" t="s">
        <v>115</v>
      </c>
      <c r="AU114" s="94" t="s">
        <v>87</v>
      </c>
      <c r="AY114" s="94" t="s">
        <v>114</v>
      </c>
      <c r="BE114" s="177">
        <f>IF(U114="základní",N114,0)</f>
        <v>0</v>
      </c>
      <c r="BF114" s="177">
        <f>IF(U114="snížená",N114,0)</f>
        <v>0</v>
      </c>
      <c r="BG114" s="177">
        <f>IF(U114="zákl. přenesená",N114,0)</f>
        <v>0</v>
      </c>
      <c r="BH114" s="177">
        <f>IF(U114="sníž. přenesená",N114,0)</f>
        <v>0</v>
      </c>
      <c r="BI114" s="177">
        <f>IF(U114="nulová",N114,0)</f>
        <v>0</v>
      </c>
      <c r="BJ114" s="94" t="s">
        <v>18</v>
      </c>
      <c r="BK114" s="177">
        <f>ROUND(L114*K114,2)</f>
        <v>0</v>
      </c>
      <c r="BL114" s="94" t="s">
        <v>116</v>
      </c>
      <c r="BM114" s="94" t="s">
        <v>117</v>
      </c>
    </row>
    <row r="115" spans="2:51" s="178" customFormat="1" ht="22.5" customHeight="1">
      <c r="B115" s="179"/>
      <c r="C115" s="197"/>
      <c r="D115" s="197"/>
      <c r="E115" s="180" t="s">
        <v>3</v>
      </c>
      <c r="F115" s="302" t="s">
        <v>155</v>
      </c>
      <c r="G115" s="302"/>
      <c r="H115" s="302"/>
      <c r="I115" s="302"/>
      <c r="J115" s="197"/>
      <c r="K115" s="180" t="s">
        <v>3</v>
      </c>
      <c r="L115" s="197"/>
      <c r="M115" s="197"/>
      <c r="N115" s="197"/>
      <c r="O115" s="197"/>
      <c r="P115" s="197"/>
      <c r="Q115" s="197"/>
      <c r="R115" s="181"/>
      <c r="T115" s="182"/>
      <c r="U115" s="197"/>
      <c r="V115" s="197"/>
      <c r="W115" s="197"/>
      <c r="X115" s="197"/>
      <c r="Y115" s="197"/>
      <c r="Z115" s="197"/>
      <c r="AA115" s="183"/>
      <c r="AT115" s="184" t="s">
        <v>118</v>
      </c>
      <c r="AU115" s="184" t="s">
        <v>87</v>
      </c>
      <c r="AV115" s="178" t="s">
        <v>18</v>
      </c>
      <c r="AW115" s="178" t="s">
        <v>33</v>
      </c>
      <c r="AX115" s="178" t="s">
        <v>76</v>
      </c>
      <c r="AY115" s="184" t="s">
        <v>114</v>
      </c>
    </row>
    <row r="116" spans="2:51" s="185" customFormat="1" ht="22.5" customHeight="1">
      <c r="B116" s="186"/>
      <c r="C116" s="196"/>
      <c r="D116" s="196"/>
      <c r="E116" s="187" t="s">
        <v>3</v>
      </c>
      <c r="F116" s="303"/>
      <c r="G116" s="303"/>
      <c r="H116" s="303"/>
      <c r="I116" s="303"/>
      <c r="J116" s="196"/>
      <c r="K116" s="188"/>
      <c r="L116" s="196"/>
      <c r="M116" s="196"/>
      <c r="N116" s="196"/>
      <c r="O116" s="196"/>
      <c r="P116" s="196"/>
      <c r="Q116" s="196"/>
      <c r="R116" s="189"/>
      <c r="T116" s="190"/>
      <c r="U116" s="196"/>
      <c r="V116" s="196"/>
      <c r="W116" s="196"/>
      <c r="X116" s="196"/>
      <c r="Y116" s="196"/>
      <c r="Z116" s="196"/>
      <c r="AA116" s="191"/>
      <c r="AT116" s="192" t="s">
        <v>118</v>
      </c>
      <c r="AU116" s="192" t="s">
        <v>87</v>
      </c>
      <c r="AV116" s="185" t="s">
        <v>87</v>
      </c>
      <c r="AW116" s="185" t="s">
        <v>33</v>
      </c>
      <c r="AX116" s="185" t="s">
        <v>18</v>
      </c>
      <c r="AY116" s="192" t="s">
        <v>114</v>
      </c>
    </row>
    <row r="117" spans="2:63" s="157" customFormat="1" ht="29.25" customHeight="1">
      <c r="B117" s="158"/>
      <c r="C117" s="15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305">
        <f>SUM(N118:Q126)</f>
        <v>0</v>
      </c>
      <c r="O117" s="306"/>
      <c r="P117" s="306"/>
      <c r="Q117" s="306"/>
      <c r="R117" s="161"/>
      <c r="T117" s="162"/>
      <c r="U117" s="159"/>
      <c r="V117" s="159"/>
      <c r="W117" s="163">
        <f>SUM(W118:W130)</f>
        <v>0</v>
      </c>
      <c r="X117" s="159"/>
      <c r="Y117" s="163">
        <f>SUM(Y118:Y130)</f>
        <v>0</v>
      </c>
      <c r="Z117" s="159"/>
      <c r="AA117" s="164">
        <f>SUM(AA118:AA130)</f>
        <v>0</v>
      </c>
      <c r="AR117" s="165" t="s">
        <v>18</v>
      </c>
      <c r="AT117" s="166" t="s">
        <v>75</v>
      </c>
      <c r="AU117" s="166" t="s">
        <v>18</v>
      </c>
      <c r="AY117" s="165" t="s">
        <v>114</v>
      </c>
      <c r="BK117" s="167">
        <f>SUM(BK118:BK130)</f>
        <v>0</v>
      </c>
    </row>
    <row r="118" spans="2:65" s="254" customFormat="1" ht="31.5" customHeight="1">
      <c r="B118" s="248"/>
      <c r="C118" s="249">
        <v>2</v>
      </c>
      <c r="D118" s="249" t="s">
        <v>115</v>
      </c>
      <c r="E118" s="250" t="s">
        <v>133</v>
      </c>
      <c r="F118" s="361" t="s">
        <v>134</v>
      </c>
      <c r="G118" s="360"/>
      <c r="H118" s="360"/>
      <c r="I118" s="360"/>
      <c r="J118" s="251" t="s">
        <v>119</v>
      </c>
      <c r="K118" s="252">
        <v>5250</v>
      </c>
      <c r="L118" s="357">
        <v>0</v>
      </c>
      <c r="M118" s="358"/>
      <c r="N118" s="359">
        <f>ROUND(L118*K118,2)</f>
        <v>0</v>
      </c>
      <c r="O118" s="360"/>
      <c r="P118" s="360"/>
      <c r="Q118" s="360"/>
      <c r="R118" s="253"/>
      <c r="T118" s="255" t="s">
        <v>3</v>
      </c>
      <c r="U118" s="256" t="s">
        <v>41</v>
      </c>
      <c r="V118" s="257">
        <v>0</v>
      </c>
      <c r="W118" s="257">
        <f>V118*K118</f>
        <v>0</v>
      </c>
      <c r="X118" s="257">
        <v>0</v>
      </c>
      <c r="Y118" s="257">
        <f>X118*K118</f>
        <v>0</v>
      </c>
      <c r="Z118" s="257">
        <v>0</v>
      </c>
      <c r="AA118" s="258">
        <f>Z118*K118</f>
        <v>0</v>
      </c>
      <c r="AR118" s="259" t="s">
        <v>116</v>
      </c>
      <c r="AT118" s="259" t="s">
        <v>115</v>
      </c>
      <c r="AU118" s="259" t="s">
        <v>87</v>
      </c>
      <c r="AY118" s="259" t="s">
        <v>114</v>
      </c>
      <c r="BE118" s="260">
        <f>IF(U118="základní",N118,0)</f>
        <v>0</v>
      </c>
      <c r="BF118" s="260">
        <f>IF(U118="snížená",N118,0)</f>
        <v>0</v>
      </c>
      <c r="BG118" s="260">
        <f>IF(U118="zákl. přenesená",N118,0)</f>
        <v>0</v>
      </c>
      <c r="BH118" s="260">
        <f>IF(U118="sníž. přenesená",N118,0)</f>
        <v>0</v>
      </c>
      <c r="BI118" s="260">
        <f>IF(U118="nulová",N118,0)</f>
        <v>0</v>
      </c>
      <c r="BJ118" s="259" t="s">
        <v>18</v>
      </c>
      <c r="BK118" s="260">
        <f>ROUND(L118*K118,2)</f>
        <v>0</v>
      </c>
      <c r="BL118" s="259" t="s">
        <v>116</v>
      </c>
      <c r="BM118" s="259" t="s">
        <v>120</v>
      </c>
    </row>
    <row r="119" spans="2:51" s="178" customFormat="1" ht="22.5" customHeight="1">
      <c r="B119" s="179"/>
      <c r="C119" s="197"/>
      <c r="D119" s="197"/>
      <c r="E119" s="180" t="s">
        <v>3</v>
      </c>
      <c r="F119" s="302" t="s">
        <v>155</v>
      </c>
      <c r="G119" s="302"/>
      <c r="H119" s="302"/>
      <c r="I119" s="302"/>
      <c r="J119" s="197"/>
      <c r="K119" s="180" t="s">
        <v>3</v>
      </c>
      <c r="L119" s="197"/>
      <c r="M119" s="197"/>
      <c r="N119" s="197"/>
      <c r="O119" s="197"/>
      <c r="P119" s="197"/>
      <c r="Q119" s="197"/>
      <c r="R119" s="181"/>
      <c r="T119" s="182"/>
      <c r="U119" s="197"/>
      <c r="V119" s="197"/>
      <c r="W119" s="197"/>
      <c r="X119" s="197"/>
      <c r="Y119" s="197"/>
      <c r="Z119" s="197"/>
      <c r="AA119" s="183"/>
      <c r="AT119" s="184" t="s">
        <v>118</v>
      </c>
      <c r="AU119" s="184" t="s">
        <v>87</v>
      </c>
      <c r="AV119" s="178" t="s">
        <v>18</v>
      </c>
      <c r="AW119" s="178" t="s">
        <v>33</v>
      </c>
      <c r="AX119" s="178" t="s">
        <v>76</v>
      </c>
      <c r="AY119" s="184" t="s">
        <v>114</v>
      </c>
    </row>
    <row r="120" spans="2:51" s="185" customFormat="1" ht="22.5" customHeight="1">
      <c r="B120" s="186"/>
      <c r="C120" s="196"/>
      <c r="D120" s="196"/>
      <c r="E120" s="187" t="s">
        <v>3</v>
      </c>
      <c r="F120" s="303"/>
      <c r="G120" s="304"/>
      <c r="H120" s="304"/>
      <c r="I120" s="304"/>
      <c r="J120" s="196"/>
      <c r="K120" s="188"/>
      <c r="L120" s="196"/>
      <c r="M120" s="196"/>
      <c r="N120" s="196"/>
      <c r="O120" s="196"/>
      <c r="P120" s="196"/>
      <c r="Q120" s="196"/>
      <c r="R120" s="189"/>
      <c r="T120" s="190"/>
      <c r="U120" s="196"/>
      <c r="V120" s="196"/>
      <c r="W120" s="196"/>
      <c r="X120" s="196"/>
      <c r="Y120" s="196"/>
      <c r="Z120" s="196"/>
      <c r="AA120" s="191"/>
      <c r="AT120" s="192" t="s">
        <v>118</v>
      </c>
      <c r="AU120" s="192" t="s">
        <v>87</v>
      </c>
      <c r="AV120" s="185" t="s">
        <v>87</v>
      </c>
      <c r="AW120" s="185" t="s">
        <v>33</v>
      </c>
      <c r="AX120" s="185" t="s">
        <v>18</v>
      </c>
      <c r="AY120" s="192" t="s">
        <v>114</v>
      </c>
    </row>
    <row r="121" spans="2:65" s="254" customFormat="1" ht="31.5" customHeight="1">
      <c r="B121" s="248"/>
      <c r="C121" s="249">
        <v>3</v>
      </c>
      <c r="D121" s="249" t="s">
        <v>115</v>
      </c>
      <c r="E121" s="250" t="s">
        <v>160</v>
      </c>
      <c r="F121" s="361" t="s">
        <v>161</v>
      </c>
      <c r="G121" s="360"/>
      <c r="H121" s="360"/>
      <c r="I121" s="360"/>
      <c r="J121" s="251" t="s">
        <v>119</v>
      </c>
      <c r="K121" s="252">
        <v>2625</v>
      </c>
      <c r="L121" s="357">
        <v>0</v>
      </c>
      <c r="M121" s="358"/>
      <c r="N121" s="359">
        <f>ROUND(L121*K121,2)</f>
        <v>0</v>
      </c>
      <c r="O121" s="360"/>
      <c r="P121" s="360"/>
      <c r="Q121" s="360"/>
      <c r="R121" s="253"/>
      <c r="T121" s="255" t="s">
        <v>3</v>
      </c>
      <c r="U121" s="256" t="s">
        <v>41</v>
      </c>
      <c r="V121" s="257">
        <v>0</v>
      </c>
      <c r="W121" s="257">
        <f>V121*K121</f>
        <v>0</v>
      </c>
      <c r="X121" s="257">
        <v>0</v>
      </c>
      <c r="Y121" s="257">
        <f>X121*K121</f>
        <v>0</v>
      </c>
      <c r="Z121" s="257">
        <v>0</v>
      </c>
      <c r="AA121" s="258">
        <f>Z121*K121</f>
        <v>0</v>
      </c>
      <c r="AR121" s="259" t="s">
        <v>116</v>
      </c>
      <c r="AT121" s="259" t="s">
        <v>115</v>
      </c>
      <c r="AU121" s="259" t="s">
        <v>87</v>
      </c>
      <c r="AY121" s="259" t="s">
        <v>114</v>
      </c>
      <c r="BE121" s="260">
        <f>IF(U121="základní",N121,0)</f>
        <v>0</v>
      </c>
      <c r="BF121" s="260">
        <f>IF(U121="snížená",N121,0)</f>
        <v>0</v>
      </c>
      <c r="BG121" s="260">
        <f>IF(U121="zákl. přenesená",N121,0)</f>
        <v>0</v>
      </c>
      <c r="BH121" s="260">
        <f>IF(U121="sníž. přenesená",N121,0)</f>
        <v>0</v>
      </c>
      <c r="BI121" s="260">
        <f>IF(U121="nulová",N121,0)</f>
        <v>0</v>
      </c>
      <c r="BJ121" s="259" t="s">
        <v>18</v>
      </c>
      <c r="BK121" s="260">
        <f>ROUND(L121*K121,2)</f>
        <v>0</v>
      </c>
      <c r="BL121" s="259" t="s">
        <v>116</v>
      </c>
      <c r="BM121" s="259" t="s">
        <v>121</v>
      </c>
    </row>
    <row r="122" spans="2:51" s="178" customFormat="1" ht="22.5" customHeight="1">
      <c r="B122" s="179"/>
      <c r="C122" s="197"/>
      <c r="D122" s="197"/>
      <c r="E122" s="180"/>
      <c r="F122" s="302" t="s">
        <v>156</v>
      </c>
      <c r="G122" s="302"/>
      <c r="H122" s="302"/>
      <c r="I122" s="302"/>
      <c r="J122" s="197"/>
      <c r="K122" s="180"/>
      <c r="L122" s="197"/>
      <c r="M122" s="197"/>
      <c r="N122" s="197"/>
      <c r="O122" s="197"/>
      <c r="P122" s="197"/>
      <c r="Q122" s="197"/>
      <c r="R122" s="181"/>
      <c r="T122" s="182"/>
      <c r="U122" s="197"/>
      <c r="V122" s="197"/>
      <c r="W122" s="197"/>
      <c r="X122" s="197"/>
      <c r="Y122" s="197"/>
      <c r="Z122" s="197"/>
      <c r="AA122" s="183"/>
      <c r="AT122" s="184"/>
      <c r="AU122" s="184"/>
      <c r="AY122" s="184"/>
    </row>
    <row r="123" spans="2:51" s="240" customFormat="1" ht="22.5" customHeight="1">
      <c r="B123" s="241"/>
      <c r="C123" s="242"/>
      <c r="D123" s="242"/>
      <c r="E123" s="243" t="s">
        <v>3</v>
      </c>
      <c r="F123" s="356" t="s">
        <v>162</v>
      </c>
      <c r="G123" s="356"/>
      <c r="H123" s="356"/>
      <c r="I123" s="356"/>
      <c r="J123" s="242"/>
      <c r="K123" s="243"/>
      <c r="L123" s="242"/>
      <c r="M123" s="242"/>
      <c r="N123" s="242"/>
      <c r="O123" s="242"/>
      <c r="P123" s="242"/>
      <c r="Q123" s="242"/>
      <c r="R123" s="244"/>
      <c r="T123" s="245"/>
      <c r="U123" s="242"/>
      <c r="V123" s="242"/>
      <c r="W123" s="242"/>
      <c r="X123" s="242"/>
      <c r="Y123" s="242"/>
      <c r="Z123" s="242"/>
      <c r="AA123" s="246"/>
      <c r="AT123" s="247" t="s">
        <v>118</v>
      </c>
      <c r="AU123" s="247" t="s">
        <v>87</v>
      </c>
      <c r="AV123" s="240" t="s">
        <v>116</v>
      </c>
      <c r="AW123" s="240" t="s">
        <v>33</v>
      </c>
      <c r="AX123" s="240" t="s">
        <v>18</v>
      </c>
      <c r="AY123" s="247" t="s">
        <v>114</v>
      </c>
    </row>
    <row r="124" spans="2:65" s="103" customFormat="1" ht="31.5" customHeight="1">
      <c r="B124" s="104"/>
      <c r="C124" s="169">
        <v>5</v>
      </c>
      <c r="D124" s="169" t="s">
        <v>115</v>
      </c>
      <c r="E124" s="170" t="s">
        <v>163</v>
      </c>
      <c r="F124" s="297" t="s">
        <v>157</v>
      </c>
      <c r="G124" s="298"/>
      <c r="H124" s="298"/>
      <c r="I124" s="298"/>
      <c r="J124" s="171" t="s">
        <v>119</v>
      </c>
      <c r="K124" s="172">
        <v>2625</v>
      </c>
      <c r="L124" s="299">
        <v>0</v>
      </c>
      <c r="M124" s="300"/>
      <c r="N124" s="301">
        <f>ROUND(L124*K124,2)</f>
        <v>0</v>
      </c>
      <c r="O124" s="298"/>
      <c r="P124" s="298"/>
      <c r="Q124" s="298"/>
      <c r="R124" s="107"/>
      <c r="T124" s="173" t="s">
        <v>3</v>
      </c>
      <c r="U124" s="174" t="s">
        <v>41</v>
      </c>
      <c r="V124" s="175">
        <v>0</v>
      </c>
      <c r="W124" s="175">
        <f>V124*K124</f>
        <v>0</v>
      </c>
      <c r="X124" s="175">
        <v>0</v>
      </c>
      <c r="Y124" s="175">
        <f>X124*K124</f>
        <v>0</v>
      </c>
      <c r="Z124" s="175">
        <v>0</v>
      </c>
      <c r="AA124" s="176">
        <f>Z124*K124</f>
        <v>0</v>
      </c>
      <c r="AR124" s="94" t="s">
        <v>116</v>
      </c>
      <c r="AT124" s="94" t="s">
        <v>115</v>
      </c>
      <c r="AU124" s="94" t="s">
        <v>87</v>
      </c>
      <c r="AY124" s="94" t="s">
        <v>114</v>
      </c>
      <c r="BE124" s="177">
        <f>IF(U124="základní",N124,0)</f>
        <v>0</v>
      </c>
      <c r="BF124" s="177">
        <f>IF(U124="snížená",N124,0)</f>
        <v>0</v>
      </c>
      <c r="BG124" s="177">
        <f>IF(U124="zákl. přenesená",N124,0)</f>
        <v>0</v>
      </c>
      <c r="BH124" s="177">
        <f>IF(U124="sníž. přenesená",N124,0)</f>
        <v>0</v>
      </c>
      <c r="BI124" s="177">
        <f>IF(U124="nulová",N124,0)</f>
        <v>0</v>
      </c>
      <c r="BJ124" s="94" t="s">
        <v>18</v>
      </c>
      <c r="BK124" s="177">
        <f>ROUND(L124*K124,2)</f>
        <v>0</v>
      </c>
      <c r="BL124" s="94" t="s">
        <v>116</v>
      </c>
      <c r="BM124" s="94" t="s">
        <v>122</v>
      </c>
    </row>
    <row r="125" spans="2:51" s="178" customFormat="1" ht="22.5" customHeight="1">
      <c r="B125" s="179"/>
      <c r="C125" s="197"/>
      <c r="D125" s="197"/>
      <c r="E125" s="180" t="s">
        <v>3</v>
      </c>
      <c r="F125" s="302" t="s">
        <v>158</v>
      </c>
      <c r="G125" s="302"/>
      <c r="H125" s="302"/>
      <c r="I125" s="302"/>
      <c r="J125" s="197"/>
      <c r="K125" s="180"/>
      <c r="L125" s="197"/>
      <c r="M125" s="197"/>
      <c r="N125" s="197"/>
      <c r="O125" s="197"/>
      <c r="P125" s="197"/>
      <c r="Q125" s="197"/>
      <c r="R125" s="181"/>
      <c r="T125" s="182"/>
      <c r="U125" s="197"/>
      <c r="V125" s="197"/>
      <c r="W125" s="197"/>
      <c r="X125" s="197"/>
      <c r="Y125" s="197"/>
      <c r="Z125" s="197"/>
      <c r="AA125" s="183"/>
      <c r="AT125" s="184" t="s">
        <v>118</v>
      </c>
      <c r="AU125" s="184" t="s">
        <v>87</v>
      </c>
      <c r="AV125" s="178" t="s">
        <v>18</v>
      </c>
      <c r="AW125" s="178" t="s">
        <v>33</v>
      </c>
      <c r="AX125" s="178" t="s">
        <v>76</v>
      </c>
      <c r="AY125" s="184" t="s">
        <v>114</v>
      </c>
    </row>
    <row r="126" spans="2:65" s="103" customFormat="1" ht="31.5" customHeight="1">
      <c r="B126" s="104"/>
      <c r="C126" s="169">
        <v>6</v>
      </c>
      <c r="D126" s="169" t="s">
        <v>115</v>
      </c>
      <c r="E126" s="170" t="s">
        <v>151</v>
      </c>
      <c r="F126" s="297" t="s">
        <v>152</v>
      </c>
      <c r="G126" s="298"/>
      <c r="H126" s="298"/>
      <c r="I126" s="298"/>
      <c r="J126" s="171" t="s">
        <v>119</v>
      </c>
      <c r="K126" s="172">
        <v>315</v>
      </c>
      <c r="L126" s="299">
        <v>0</v>
      </c>
      <c r="M126" s="300"/>
      <c r="N126" s="301">
        <f>ROUND(L126*K126,2)</f>
        <v>0</v>
      </c>
      <c r="O126" s="298"/>
      <c r="P126" s="298"/>
      <c r="Q126" s="298"/>
      <c r="R126" s="107"/>
      <c r="T126" s="173" t="s">
        <v>3</v>
      </c>
      <c r="U126" s="174" t="s">
        <v>41</v>
      </c>
      <c r="V126" s="175">
        <v>0</v>
      </c>
      <c r="W126" s="175">
        <f>V126*K126</f>
        <v>0</v>
      </c>
      <c r="X126" s="175">
        <v>0</v>
      </c>
      <c r="Y126" s="175">
        <f>X126*K126</f>
        <v>0</v>
      </c>
      <c r="Z126" s="175">
        <v>0</v>
      </c>
      <c r="AA126" s="176">
        <f>Z126*K126</f>
        <v>0</v>
      </c>
      <c r="AR126" s="94" t="s">
        <v>116</v>
      </c>
      <c r="AT126" s="94" t="s">
        <v>115</v>
      </c>
      <c r="AU126" s="94" t="s">
        <v>87</v>
      </c>
      <c r="AY126" s="94" t="s">
        <v>114</v>
      </c>
      <c r="BE126" s="177">
        <f>IF(U126="základní",N126,0)</f>
        <v>0</v>
      </c>
      <c r="BF126" s="177">
        <f>IF(U126="snížená",N126,0)</f>
        <v>0</v>
      </c>
      <c r="BG126" s="177">
        <f>IF(U126="zákl. přenesená",N126,0)</f>
        <v>0</v>
      </c>
      <c r="BH126" s="177">
        <f>IF(U126="sníž. přenesená",N126,0)</f>
        <v>0</v>
      </c>
      <c r="BI126" s="177">
        <f>IF(U126="nulová",N126,0)</f>
        <v>0</v>
      </c>
      <c r="BJ126" s="94" t="s">
        <v>18</v>
      </c>
      <c r="BK126" s="177">
        <f>ROUND(L126*K126,2)</f>
        <v>0</v>
      </c>
      <c r="BL126" s="94" t="s">
        <v>116</v>
      </c>
      <c r="BM126" s="94" t="s">
        <v>122</v>
      </c>
    </row>
    <row r="127" spans="2:51" s="178" customFormat="1" ht="22.5" customHeight="1">
      <c r="B127" s="179"/>
      <c r="C127" s="239"/>
      <c r="D127" s="239"/>
      <c r="E127" s="180" t="s">
        <v>3</v>
      </c>
      <c r="F127" s="302" t="s">
        <v>159</v>
      </c>
      <c r="G127" s="302"/>
      <c r="H127" s="302"/>
      <c r="I127" s="302"/>
      <c r="J127" s="239"/>
      <c r="K127" s="180"/>
      <c r="L127" s="239"/>
      <c r="M127" s="239"/>
      <c r="N127" s="239"/>
      <c r="O127" s="239"/>
      <c r="P127" s="239"/>
      <c r="Q127" s="239"/>
      <c r="R127" s="181"/>
      <c r="T127" s="182"/>
      <c r="U127" s="239"/>
      <c r="V127" s="239"/>
      <c r="W127" s="239"/>
      <c r="X127" s="239"/>
      <c r="Y127" s="239"/>
      <c r="Z127" s="239"/>
      <c r="AA127" s="183"/>
      <c r="AT127" s="184" t="s">
        <v>118</v>
      </c>
      <c r="AU127" s="184" t="s">
        <v>87</v>
      </c>
      <c r="AV127" s="178" t="s">
        <v>18</v>
      </c>
      <c r="AW127" s="178" t="s">
        <v>33</v>
      </c>
      <c r="AX127" s="178" t="s">
        <v>76</v>
      </c>
      <c r="AY127" s="184" t="s">
        <v>114</v>
      </c>
    </row>
    <row r="128" spans="2:51" s="178" customFormat="1" ht="22.5" customHeight="1">
      <c r="B128" s="239"/>
      <c r="C128" s="239"/>
      <c r="D128" s="239"/>
      <c r="E128" s="180"/>
      <c r="F128" s="296" t="s">
        <v>153</v>
      </c>
      <c r="G128" s="296"/>
      <c r="H128" s="238"/>
      <c r="I128" s="238"/>
      <c r="J128" s="239"/>
      <c r="K128" s="180"/>
      <c r="L128" s="239"/>
      <c r="M128" s="239"/>
      <c r="N128" s="239"/>
      <c r="O128" s="239"/>
      <c r="P128" s="239"/>
      <c r="Q128" s="239"/>
      <c r="R128" s="239"/>
      <c r="T128" s="182"/>
      <c r="U128" s="239"/>
      <c r="V128" s="239"/>
      <c r="W128" s="239"/>
      <c r="X128" s="239"/>
      <c r="Y128" s="239"/>
      <c r="Z128" s="239"/>
      <c r="AA128" s="183"/>
      <c r="AT128" s="184"/>
      <c r="AU128" s="184"/>
      <c r="AY128" s="184"/>
    </row>
    <row r="129" spans="2:51" s="178" customFormat="1" ht="22.5" customHeight="1">
      <c r="B129" s="233"/>
      <c r="C129" s="218"/>
      <c r="D129" s="160" t="s">
        <v>91</v>
      </c>
      <c r="E129" s="160"/>
      <c r="F129" s="296"/>
      <c r="G129" s="363"/>
      <c r="H129" s="363"/>
      <c r="I129" s="363"/>
      <c r="J129" s="218"/>
      <c r="K129" s="180"/>
      <c r="L129" s="218"/>
      <c r="M129" s="218"/>
      <c r="N129" s="218"/>
      <c r="O129" s="218"/>
      <c r="P129" s="218"/>
      <c r="Q129" s="218"/>
      <c r="R129" s="234"/>
      <c r="T129" s="182"/>
      <c r="U129" s="197"/>
      <c r="V129" s="197"/>
      <c r="W129" s="197"/>
      <c r="X129" s="197"/>
      <c r="Y129" s="197"/>
      <c r="Z129" s="197"/>
      <c r="AA129" s="183"/>
      <c r="AT129" s="184" t="s">
        <v>118</v>
      </c>
      <c r="AU129" s="184" t="s">
        <v>87</v>
      </c>
      <c r="AV129" s="178" t="s">
        <v>18</v>
      </c>
      <c r="AW129" s="178" t="s">
        <v>33</v>
      </c>
      <c r="AX129" s="178" t="s">
        <v>76</v>
      </c>
      <c r="AY129" s="184" t="s">
        <v>114</v>
      </c>
    </row>
    <row r="130" spans="2:51" s="185" customFormat="1" ht="15.75" customHeight="1">
      <c r="B130" s="231"/>
      <c r="C130" s="159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323">
        <f>SUM(N152,N149,N146,N144,N141,N138,N135,N132)</f>
        <v>0</v>
      </c>
      <c r="O130" s="324"/>
      <c r="P130" s="324"/>
      <c r="Q130" s="324"/>
      <c r="R130" s="232"/>
      <c r="T130" s="193"/>
      <c r="U130" s="194"/>
      <c r="V130" s="194"/>
      <c r="W130" s="194"/>
      <c r="X130" s="194"/>
      <c r="Y130" s="194"/>
      <c r="Z130" s="194"/>
      <c r="AA130" s="195"/>
      <c r="AT130" s="192" t="s">
        <v>118</v>
      </c>
      <c r="AU130" s="192" t="s">
        <v>87</v>
      </c>
      <c r="AV130" s="185" t="s">
        <v>87</v>
      </c>
      <c r="AW130" s="185" t="s">
        <v>33</v>
      </c>
      <c r="AX130" s="185" t="s">
        <v>18</v>
      </c>
      <c r="AY130" s="192" t="s">
        <v>114</v>
      </c>
    </row>
    <row r="131" spans="2:18" s="103" customFormat="1" ht="14.25" customHeight="1">
      <c r="B131" s="225"/>
      <c r="C131" s="159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305"/>
      <c r="O131" s="306"/>
      <c r="P131" s="306"/>
      <c r="Q131" s="306"/>
      <c r="R131" s="226"/>
    </row>
    <row r="132" spans="2:18" ht="36" customHeight="1">
      <c r="B132" s="227"/>
      <c r="C132" s="169">
        <v>6</v>
      </c>
      <c r="D132" s="169"/>
      <c r="E132" s="170" t="s">
        <v>142</v>
      </c>
      <c r="F132" s="297" t="s">
        <v>141</v>
      </c>
      <c r="G132" s="298"/>
      <c r="H132" s="298"/>
      <c r="I132" s="298"/>
      <c r="J132" s="171" t="s">
        <v>140</v>
      </c>
      <c r="K132" s="172">
        <v>1</v>
      </c>
      <c r="L132" s="299">
        <v>0</v>
      </c>
      <c r="M132" s="300"/>
      <c r="N132" s="301">
        <f>ROUND(L132*K132,2)</f>
        <v>0</v>
      </c>
      <c r="O132" s="298"/>
      <c r="P132" s="298"/>
      <c r="Q132" s="298"/>
      <c r="R132" s="228"/>
    </row>
    <row r="133" spans="2:18" ht="43.5" customHeight="1">
      <c r="B133" s="227"/>
      <c r="C133" s="218"/>
      <c r="D133" s="218"/>
      <c r="E133" s="180"/>
      <c r="F133" s="302" t="s">
        <v>143</v>
      </c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218"/>
      <c r="R133" s="228"/>
    </row>
    <row r="134" spans="2:18" ht="22.5" customHeight="1">
      <c r="B134" s="227"/>
      <c r="C134" s="159"/>
      <c r="D134" s="168"/>
      <c r="E134" s="168"/>
      <c r="F134" s="168"/>
      <c r="G134" s="168"/>
      <c r="H134" s="168"/>
      <c r="I134" s="168"/>
      <c r="J134" s="168"/>
      <c r="K134" s="168"/>
      <c r="L134" s="168"/>
      <c r="M134" s="168"/>
      <c r="N134" s="305"/>
      <c r="O134" s="306"/>
      <c r="P134" s="306"/>
      <c r="Q134" s="306"/>
      <c r="R134" s="228"/>
    </row>
    <row r="135" spans="2:18" ht="29.25" customHeight="1">
      <c r="B135" s="227"/>
      <c r="C135" s="169">
        <v>7</v>
      </c>
      <c r="D135" s="169"/>
      <c r="E135" s="170" t="s">
        <v>145</v>
      </c>
      <c r="F135" s="307" t="s">
        <v>144</v>
      </c>
      <c r="G135" s="308"/>
      <c r="H135" s="308"/>
      <c r="I135" s="309"/>
      <c r="J135" s="171" t="s">
        <v>140</v>
      </c>
      <c r="K135" s="172">
        <v>1</v>
      </c>
      <c r="L135" s="310">
        <v>0</v>
      </c>
      <c r="M135" s="311"/>
      <c r="N135" s="312">
        <f>ROUND(L135*K135,2)</f>
        <v>0</v>
      </c>
      <c r="O135" s="313"/>
      <c r="P135" s="313"/>
      <c r="Q135" s="314"/>
      <c r="R135" s="228"/>
    </row>
    <row r="136" spans="2:18" ht="71.25" customHeight="1">
      <c r="B136" s="227"/>
      <c r="C136" s="218"/>
      <c r="D136" s="218"/>
      <c r="E136" s="180"/>
      <c r="F136" s="302" t="s">
        <v>146</v>
      </c>
      <c r="G136" s="302"/>
      <c r="H136" s="302"/>
      <c r="I136" s="302"/>
      <c r="J136" s="283"/>
      <c r="K136" s="283"/>
      <c r="L136" s="283"/>
      <c r="M136" s="283"/>
      <c r="N136" s="283"/>
      <c r="O136" s="283"/>
      <c r="P136" s="283"/>
      <c r="Q136" s="218"/>
      <c r="R136" s="228"/>
    </row>
    <row r="137" spans="2:18" ht="16.5" customHeight="1">
      <c r="B137" s="227"/>
      <c r="C137" s="217"/>
      <c r="D137" s="217"/>
      <c r="E137" s="187" t="s">
        <v>3</v>
      </c>
      <c r="F137" s="303"/>
      <c r="G137" s="304"/>
      <c r="H137" s="304"/>
      <c r="I137" s="304"/>
      <c r="J137" s="217"/>
      <c r="K137" s="188"/>
      <c r="L137" s="217"/>
      <c r="M137" s="217"/>
      <c r="N137" s="217"/>
      <c r="O137" s="217"/>
      <c r="P137" s="217"/>
      <c r="Q137" s="217"/>
      <c r="R137" s="228"/>
    </row>
    <row r="138" spans="2:18" ht="27.75" customHeight="1">
      <c r="B138" s="227"/>
      <c r="C138" s="169">
        <v>13</v>
      </c>
      <c r="D138" s="169"/>
      <c r="E138" s="170" t="s">
        <v>148</v>
      </c>
      <c r="F138" s="297" t="s">
        <v>147</v>
      </c>
      <c r="G138" s="298"/>
      <c r="H138" s="298"/>
      <c r="I138" s="298"/>
      <c r="J138" s="171" t="s">
        <v>140</v>
      </c>
      <c r="K138" s="172">
        <v>1</v>
      </c>
      <c r="L138" s="299">
        <v>0</v>
      </c>
      <c r="M138" s="300"/>
      <c r="N138" s="301">
        <f>ROUND(L138*K138,2)</f>
        <v>0</v>
      </c>
      <c r="O138" s="298"/>
      <c r="P138" s="298"/>
      <c r="Q138" s="298"/>
      <c r="R138" s="228"/>
    </row>
    <row r="139" spans="2:18" ht="47.25" customHeight="1">
      <c r="B139" s="229"/>
      <c r="C139" s="236"/>
      <c r="D139" s="236"/>
      <c r="E139" s="237"/>
      <c r="F139" s="321" t="s">
        <v>149</v>
      </c>
      <c r="G139" s="321"/>
      <c r="H139" s="321"/>
      <c r="I139" s="321"/>
      <c r="J139" s="322"/>
      <c r="K139" s="322"/>
      <c r="L139" s="322"/>
      <c r="M139" s="322"/>
      <c r="N139" s="322"/>
      <c r="O139" s="322"/>
      <c r="P139" s="322"/>
      <c r="Q139" s="236"/>
      <c r="R139" s="230"/>
    </row>
    <row r="140" spans="1:19" ht="13.5">
      <c r="A140" s="99"/>
      <c r="B140" s="99"/>
      <c r="C140" s="223"/>
      <c r="D140" s="223"/>
      <c r="E140" s="187" t="s">
        <v>3</v>
      </c>
      <c r="F140" s="303"/>
      <c r="G140" s="304"/>
      <c r="H140" s="304"/>
      <c r="I140" s="304"/>
      <c r="J140" s="223"/>
      <c r="K140" s="188"/>
      <c r="L140" s="223"/>
      <c r="M140" s="223"/>
      <c r="N140" s="223"/>
      <c r="O140" s="223"/>
      <c r="P140" s="223"/>
      <c r="Q140" s="223"/>
      <c r="R140" s="99"/>
      <c r="S140" s="99"/>
    </row>
    <row r="141" spans="1:19" ht="28.5" customHeight="1">
      <c r="A141" s="99"/>
      <c r="B141" s="99"/>
      <c r="C141" s="219"/>
      <c r="D141" s="219"/>
      <c r="E141" s="220"/>
      <c r="F141" s="315"/>
      <c r="G141" s="316"/>
      <c r="H141" s="316"/>
      <c r="I141" s="316"/>
      <c r="J141" s="221"/>
      <c r="K141" s="222"/>
      <c r="L141" s="317"/>
      <c r="M141" s="318"/>
      <c r="N141" s="319"/>
      <c r="O141" s="316"/>
      <c r="P141" s="316"/>
      <c r="Q141" s="316"/>
      <c r="R141" s="99"/>
      <c r="S141" s="99"/>
    </row>
    <row r="142" spans="1:19" ht="54.75" customHeight="1">
      <c r="A142" s="99"/>
      <c r="B142" s="99"/>
      <c r="C142" s="224"/>
      <c r="D142" s="224"/>
      <c r="E142" s="180" t="s">
        <v>3</v>
      </c>
      <c r="F142" s="296"/>
      <c r="G142" s="320"/>
      <c r="H142" s="320"/>
      <c r="I142" s="320"/>
      <c r="J142" s="320"/>
      <c r="K142" s="320"/>
      <c r="L142" s="320"/>
      <c r="M142" s="320"/>
      <c r="N142" s="320"/>
      <c r="O142" s="320"/>
      <c r="P142" s="320"/>
      <c r="Q142" s="224"/>
      <c r="R142" s="99"/>
      <c r="S142" s="99"/>
    </row>
    <row r="143" spans="1:19" ht="6" customHeight="1">
      <c r="A143" s="99"/>
      <c r="B143" s="99"/>
      <c r="C143" s="223"/>
      <c r="D143" s="223"/>
      <c r="E143" s="187" t="s">
        <v>3</v>
      </c>
      <c r="F143" s="303"/>
      <c r="G143" s="304"/>
      <c r="H143" s="304"/>
      <c r="I143" s="304"/>
      <c r="J143" s="223"/>
      <c r="K143" s="188"/>
      <c r="L143" s="223"/>
      <c r="M143" s="223"/>
      <c r="N143" s="223"/>
      <c r="O143" s="223"/>
      <c r="P143" s="223"/>
      <c r="Q143" s="223"/>
      <c r="R143" s="99"/>
      <c r="S143" s="99"/>
    </row>
    <row r="144" spans="1:19" ht="30" customHeight="1">
      <c r="A144" s="99"/>
      <c r="B144" s="99"/>
      <c r="C144" s="219"/>
      <c r="D144" s="219"/>
      <c r="E144" s="220"/>
      <c r="F144" s="315"/>
      <c r="G144" s="316"/>
      <c r="H144" s="316"/>
      <c r="I144" s="316"/>
      <c r="J144" s="221"/>
      <c r="K144" s="222"/>
      <c r="L144" s="317"/>
      <c r="M144" s="318"/>
      <c r="N144" s="319"/>
      <c r="O144" s="316"/>
      <c r="P144" s="316"/>
      <c r="Q144" s="316"/>
      <c r="R144" s="99"/>
      <c r="S144" s="99"/>
    </row>
    <row r="145" spans="1:19" ht="51.75" customHeight="1">
      <c r="A145" s="99"/>
      <c r="B145" s="99"/>
      <c r="C145" s="224"/>
      <c r="D145" s="224"/>
      <c r="E145" s="180" t="s">
        <v>3</v>
      </c>
      <c r="F145" s="296"/>
      <c r="G145" s="296"/>
      <c r="H145" s="296"/>
      <c r="I145" s="296"/>
      <c r="J145" s="278"/>
      <c r="K145" s="278"/>
      <c r="L145" s="278"/>
      <c r="M145" s="278"/>
      <c r="N145" s="278"/>
      <c r="O145" s="278"/>
      <c r="P145" s="278"/>
      <c r="Q145" s="224"/>
      <c r="R145" s="99"/>
      <c r="S145" s="99"/>
    </row>
    <row r="146" spans="1:19" ht="31.5" customHeight="1">
      <c r="A146" s="99"/>
      <c r="B146" s="99"/>
      <c r="C146" s="219"/>
      <c r="D146" s="219"/>
      <c r="E146" s="220"/>
      <c r="F146" s="315"/>
      <c r="G146" s="315"/>
      <c r="H146" s="315"/>
      <c r="I146" s="315"/>
      <c r="J146" s="221"/>
      <c r="K146" s="222"/>
      <c r="L146" s="317"/>
      <c r="M146" s="317"/>
      <c r="N146" s="319"/>
      <c r="O146" s="319"/>
      <c r="P146" s="319"/>
      <c r="Q146" s="319"/>
      <c r="R146" s="99"/>
      <c r="S146" s="99"/>
    </row>
    <row r="147" spans="1:30" ht="75" customHeight="1">
      <c r="A147" s="99"/>
      <c r="B147" s="99"/>
      <c r="C147" s="224"/>
      <c r="D147" s="224"/>
      <c r="E147" s="180" t="s">
        <v>3</v>
      </c>
      <c r="F147" s="296"/>
      <c r="G147" s="296"/>
      <c r="H147" s="296"/>
      <c r="I147" s="296"/>
      <c r="J147" s="278"/>
      <c r="K147" s="278"/>
      <c r="L147" s="278"/>
      <c r="M147" s="278"/>
      <c r="N147" s="278"/>
      <c r="O147" s="278"/>
      <c r="P147" s="278"/>
      <c r="Q147" s="224"/>
      <c r="R147" s="99"/>
      <c r="S147" s="99"/>
      <c r="AD147" s="235"/>
    </row>
    <row r="148" spans="1:19" ht="14.25" customHeight="1">
      <c r="A148" s="99"/>
      <c r="B148" s="99"/>
      <c r="C148" s="159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365"/>
      <c r="O148" s="349"/>
      <c r="P148" s="349"/>
      <c r="Q148" s="349"/>
      <c r="R148" s="99"/>
      <c r="S148" s="99"/>
    </row>
    <row r="149" spans="1:19" ht="33.75" customHeight="1">
      <c r="A149" s="99"/>
      <c r="B149" s="99"/>
      <c r="C149" s="219"/>
      <c r="D149" s="219"/>
      <c r="E149" s="220"/>
      <c r="F149" s="315"/>
      <c r="G149" s="316"/>
      <c r="H149" s="316"/>
      <c r="I149" s="316"/>
      <c r="J149" s="221"/>
      <c r="K149" s="222"/>
      <c r="L149" s="317"/>
      <c r="M149" s="318"/>
      <c r="N149" s="319"/>
      <c r="O149" s="316"/>
      <c r="P149" s="316"/>
      <c r="Q149" s="316"/>
      <c r="R149" s="99"/>
      <c r="S149" s="99"/>
    </row>
    <row r="150" spans="1:19" ht="31.5" customHeight="1">
      <c r="A150" s="99"/>
      <c r="B150" s="99"/>
      <c r="C150" s="224"/>
      <c r="D150" s="224"/>
      <c r="E150" s="180" t="s">
        <v>3</v>
      </c>
      <c r="F150" s="296"/>
      <c r="G150" s="296"/>
      <c r="H150" s="296"/>
      <c r="I150" s="296"/>
      <c r="J150" s="278"/>
      <c r="K150" s="278"/>
      <c r="L150" s="278"/>
      <c r="M150" s="278"/>
      <c r="N150" s="278"/>
      <c r="O150" s="278"/>
      <c r="P150" s="278"/>
      <c r="Q150" s="224"/>
      <c r="R150" s="99"/>
      <c r="S150" s="99"/>
    </row>
    <row r="151" spans="1:19" ht="9" customHeight="1">
      <c r="A151" s="99"/>
      <c r="B151" s="99"/>
      <c r="C151" s="223"/>
      <c r="D151" s="223"/>
      <c r="E151" s="187" t="s">
        <v>3</v>
      </c>
      <c r="F151" s="303"/>
      <c r="G151" s="304"/>
      <c r="H151" s="304"/>
      <c r="I151" s="304"/>
      <c r="J151" s="223"/>
      <c r="K151" s="188"/>
      <c r="L151" s="223"/>
      <c r="M151" s="223"/>
      <c r="N151" s="223"/>
      <c r="O151" s="223"/>
      <c r="P151" s="223"/>
      <c r="Q151" s="223"/>
      <c r="R151" s="99"/>
      <c r="S151" s="99"/>
    </row>
    <row r="152" spans="1:19" ht="37.5" customHeight="1">
      <c r="A152" s="99"/>
      <c r="B152" s="99"/>
      <c r="C152" s="219"/>
      <c r="D152" s="219"/>
      <c r="E152" s="220"/>
      <c r="F152" s="315"/>
      <c r="G152" s="316"/>
      <c r="H152" s="316"/>
      <c r="I152" s="316"/>
      <c r="J152" s="221"/>
      <c r="K152" s="222"/>
      <c r="L152" s="317"/>
      <c r="M152" s="318"/>
      <c r="N152" s="319"/>
      <c r="O152" s="316"/>
      <c r="P152" s="316"/>
      <c r="Q152" s="316"/>
      <c r="R152" s="99"/>
      <c r="S152" s="99"/>
    </row>
    <row r="153" spans="1:19" ht="45.75" customHeight="1">
      <c r="A153" s="99"/>
      <c r="B153" s="99"/>
      <c r="C153" s="224"/>
      <c r="D153" s="224"/>
      <c r="E153" s="180"/>
      <c r="F153" s="296"/>
      <c r="G153" s="296"/>
      <c r="H153" s="296"/>
      <c r="I153" s="296"/>
      <c r="J153" s="278"/>
      <c r="K153" s="278"/>
      <c r="L153" s="278"/>
      <c r="M153" s="278"/>
      <c r="N153" s="278"/>
      <c r="O153" s="278"/>
      <c r="P153" s="278"/>
      <c r="Q153" s="224"/>
      <c r="R153" s="99"/>
      <c r="S153" s="99"/>
    </row>
    <row r="154" spans="1:19" ht="13.5">
      <c r="A154" s="99"/>
      <c r="B154" s="99"/>
      <c r="C154" s="223"/>
      <c r="D154" s="223"/>
      <c r="E154" s="187" t="s">
        <v>3</v>
      </c>
      <c r="F154" s="303"/>
      <c r="G154" s="304"/>
      <c r="H154" s="304"/>
      <c r="I154" s="304"/>
      <c r="J154" s="223"/>
      <c r="K154" s="188"/>
      <c r="L154" s="223"/>
      <c r="M154" s="223"/>
      <c r="N154" s="223"/>
      <c r="O154" s="223"/>
      <c r="P154" s="223"/>
      <c r="Q154" s="223"/>
      <c r="R154" s="99"/>
      <c r="S154" s="99"/>
    </row>
    <row r="155" spans="3:18" ht="34.5" customHeight="1">
      <c r="C155" s="219"/>
      <c r="D155" s="219"/>
      <c r="E155" s="220"/>
      <c r="F155" s="315"/>
      <c r="G155" s="316"/>
      <c r="H155" s="316"/>
      <c r="I155" s="316"/>
      <c r="J155" s="221"/>
      <c r="K155" s="222"/>
      <c r="L155" s="317"/>
      <c r="M155" s="318"/>
      <c r="N155" s="319"/>
      <c r="O155" s="316"/>
      <c r="P155" s="316"/>
      <c r="Q155" s="316"/>
      <c r="R155" s="99"/>
    </row>
    <row r="156" spans="3:18" ht="13.5">
      <c r="C156" s="216"/>
      <c r="D156" s="216"/>
      <c r="E156" s="180"/>
      <c r="F156" s="296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216"/>
      <c r="R156" s="99"/>
    </row>
    <row r="157" spans="3:18" ht="13.5">
      <c r="C157" s="215"/>
      <c r="D157" s="215"/>
      <c r="E157" s="187"/>
      <c r="F157" s="303"/>
      <c r="G157" s="304"/>
      <c r="H157" s="304"/>
      <c r="I157" s="304"/>
      <c r="J157" s="215"/>
      <c r="K157" s="188"/>
      <c r="L157" s="215"/>
      <c r="M157" s="215"/>
      <c r="N157" s="215"/>
      <c r="O157" s="215"/>
      <c r="P157" s="215"/>
      <c r="Q157" s="215"/>
      <c r="R157" s="99"/>
    </row>
    <row r="158" spans="3:18" ht="33.75" customHeight="1">
      <c r="C158" s="219"/>
      <c r="D158" s="219"/>
      <c r="E158" s="220"/>
      <c r="F158" s="315"/>
      <c r="G158" s="316"/>
      <c r="H158" s="316"/>
      <c r="I158" s="316"/>
      <c r="J158" s="221"/>
      <c r="K158" s="222"/>
      <c r="L158" s="317"/>
      <c r="M158" s="318"/>
      <c r="N158" s="319"/>
      <c r="O158" s="316"/>
      <c r="P158" s="316"/>
      <c r="Q158" s="316"/>
      <c r="R158" s="99"/>
    </row>
    <row r="159" spans="3:18" ht="13.5">
      <c r="C159" s="216"/>
      <c r="D159" s="216"/>
      <c r="E159" s="180"/>
      <c r="F159" s="296"/>
      <c r="G159" s="296"/>
      <c r="H159" s="296"/>
      <c r="I159" s="296"/>
      <c r="J159" s="278"/>
      <c r="K159" s="278"/>
      <c r="L159" s="278"/>
      <c r="M159" s="278"/>
      <c r="N159" s="278"/>
      <c r="O159" s="278"/>
      <c r="P159" s="278"/>
      <c r="Q159" s="216"/>
      <c r="R159" s="99"/>
    </row>
  </sheetData>
  <sheetProtection password="EA73" sheet="1" formatCells="0" formatColumns="0" formatRows="0" insertColumns="0" insertRows="0" insertHyperlinks="0" deleteColumns="0" deleteRows="0"/>
  <protectedRanges>
    <protectedRange sqref="J50:P70" name="Oblast2"/>
    <protectedRange sqref="L114 L118 L121 L126 L124 L141 L144 L146 L149 L152 L155 L158 L132 L135 L138" name="Oblast1"/>
  </protectedRanges>
  <mergeCells count="131">
    <mergeCell ref="F150:P150"/>
    <mergeCell ref="L155:M155"/>
    <mergeCell ref="F155:I155"/>
    <mergeCell ref="F154:I154"/>
    <mergeCell ref="F153:P153"/>
    <mergeCell ref="N152:Q152"/>
    <mergeCell ref="L152:M152"/>
    <mergeCell ref="F152:I152"/>
    <mergeCell ref="N155:Q155"/>
    <mergeCell ref="F159:P159"/>
    <mergeCell ref="N158:Q158"/>
    <mergeCell ref="L158:M158"/>
    <mergeCell ref="F158:I158"/>
    <mergeCell ref="F157:I157"/>
    <mergeCell ref="F156:P156"/>
    <mergeCell ref="N149:Q149"/>
    <mergeCell ref="L149:M149"/>
    <mergeCell ref="F149:I149"/>
    <mergeCell ref="F151:I151"/>
    <mergeCell ref="F145:P145"/>
    <mergeCell ref="N148:Q148"/>
    <mergeCell ref="F147:P147"/>
    <mergeCell ref="N146:Q146"/>
    <mergeCell ref="L146:M146"/>
    <mergeCell ref="F146:I146"/>
    <mergeCell ref="S2:AC2"/>
    <mergeCell ref="F102:P102"/>
    <mergeCell ref="F103:P103"/>
    <mergeCell ref="M105:P105"/>
    <mergeCell ref="M107:Q107"/>
    <mergeCell ref="M108:Q108"/>
    <mergeCell ref="M81:P81"/>
    <mergeCell ref="M83:Q83"/>
    <mergeCell ref="M84:Q84"/>
    <mergeCell ref="C86:G86"/>
    <mergeCell ref="F129:I129"/>
    <mergeCell ref="F116:I116"/>
    <mergeCell ref="F115:I115"/>
    <mergeCell ref="F122:I122"/>
    <mergeCell ref="N114:Q114"/>
    <mergeCell ref="L114:M114"/>
    <mergeCell ref="F114:I114"/>
    <mergeCell ref="L118:M118"/>
    <mergeCell ref="N118:Q118"/>
    <mergeCell ref="F119:I119"/>
    <mergeCell ref="F110:I110"/>
    <mergeCell ref="N113:Q113"/>
    <mergeCell ref="N117:Q117"/>
    <mergeCell ref="F125:I125"/>
    <mergeCell ref="F123:I123"/>
    <mergeCell ref="L121:M121"/>
    <mergeCell ref="N121:Q121"/>
    <mergeCell ref="F121:I121"/>
    <mergeCell ref="H1:K1"/>
    <mergeCell ref="F124:I124"/>
    <mergeCell ref="L124:M124"/>
    <mergeCell ref="N124:Q124"/>
    <mergeCell ref="F118:I118"/>
    <mergeCell ref="F120:I120"/>
    <mergeCell ref="L110:M110"/>
    <mergeCell ref="N110:Q110"/>
    <mergeCell ref="N89:Q89"/>
    <mergeCell ref="N90:Q90"/>
    <mergeCell ref="N92:Q92"/>
    <mergeCell ref="L94:Q94"/>
    <mergeCell ref="C100:Q100"/>
    <mergeCell ref="N111:Q111"/>
    <mergeCell ref="N112:Q112"/>
    <mergeCell ref="N86:Q86"/>
    <mergeCell ref="N88:Q88"/>
    <mergeCell ref="H36:J36"/>
    <mergeCell ref="M36:P36"/>
    <mergeCell ref="L38:P38"/>
    <mergeCell ref="C76:Q76"/>
    <mergeCell ref="F78:P78"/>
    <mergeCell ref="F79:P79"/>
    <mergeCell ref="H33:J33"/>
    <mergeCell ref="M33:P33"/>
    <mergeCell ref="H34:J34"/>
    <mergeCell ref="M34:P34"/>
    <mergeCell ref="H35:J35"/>
    <mergeCell ref="M35:P35"/>
    <mergeCell ref="E24:L24"/>
    <mergeCell ref="M27:P27"/>
    <mergeCell ref="M28:P28"/>
    <mergeCell ref="M30:P30"/>
    <mergeCell ref="H32:J32"/>
    <mergeCell ref="M32:P32"/>
    <mergeCell ref="O14:P14"/>
    <mergeCell ref="O15:P15"/>
    <mergeCell ref="O17:P17"/>
    <mergeCell ref="O18:P18"/>
    <mergeCell ref="O20:P20"/>
    <mergeCell ref="O21:P21"/>
    <mergeCell ref="O12:P12"/>
    <mergeCell ref="C2:Q2"/>
    <mergeCell ref="C4:Q4"/>
    <mergeCell ref="F6:P6"/>
    <mergeCell ref="F7:P7"/>
    <mergeCell ref="O9:P9"/>
    <mergeCell ref="O11:P11"/>
    <mergeCell ref="F132:I132"/>
    <mergeCell ref="L132:M132"/>
    <mergeCell ref="N132:Q132"/>
    <mergeCell ref="N130:Q130"/>
    <mergeCell ref="N131:Q131"/>
    <mergeCell ref="F133:P133"/>
    <mergeCell ref="F136:P136"/>
    <mergeCell ref="F139:P139"/>
    <mergeCell ref="F137:I137"/>
    <mergeCell ref="F138:I138"/>
    <mergeCell ref="L138:M138"/>
    <mergeCell ref="N138:Q138"/>
    <mergeCell ref="F141:I141"/>
    <mergeCell ref="L141:M141"/>
    <mergeCell ref="N141:Q141"/>
    <mergeCell ref="F143:I143"/>
    <mergeCell ref="F144:I144"/>
    <mergeCell ref="L144:M144"/>
    <mergeCell ref="N144:Q144"/>
    <mergeCell ref="F142:P142"/>
    <mergeCell ref="F128:G128"/>
    <mergeCell ref="F126:I126"/>
    <mergeCell ref="L126:M126"/>
    <mergeCell ref="N126:Q126"/>
    <mergeCell ref="F127:I127"/>
    <mergeCell ref="F140:I140"/>
    <mergeCell ref="N134:Q134"/>
    <mergeCell ref="F135:I135"/>
    <mergeCell ref="L135:M135"/>
    <mergeCell ref="N135:Q135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Nováková Monika Bc.</cp:lastModifiedBy>
  <cp:lastPrinted>2018-09-27T06:47:58Z</cp:lastPrinted>
  <dcterms:created xsi:type="dcterms:W3CDTF">2016-05-23T10:22:20Z</dcterms:created>
  <dcterms:modified xsi:type="dcterms:W3CDTF">2018-09-27T06:48:07Z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