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Stavba!$H$33</definedName>
    <definedName name="CenaCelkem">Stavba!$G$22</definedName>
    <definedName name="CenaCelkemBezDPH">Stavba!$G$21</definedName>
    <definedName name="CenaCelkemVypocet" localSheetId="1">Stavba!$I$33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Stavba!$G$17</definedName>
    <definedName name="DPHZakl">Stavba!$G$19</definedName>
    <definedName name="dpsc" localSheetId="1">Stavba!$C$13</definedName>
    <definedName name="IČO" localSheetId="1">Stavba!$I$11</definedName>
    <definedName name="Mena">Stavba!$J$22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Stavba!$B$31</definedName>
    <definedName name="_xlnm.Print_Area" localSheetId="3">' Pol'!$A$1:$U$146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Stavba!$E$16</definedName>
    <definedName name="SazbaDPH1">'[1]Krycí list'!$C$30</definedName>
    <definedName name="SazbaDPH2" localSheetId="1">Stavba!$E$18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Stavba!$B$1:$J$29</definedName>
    <definedName name="ZakladDPHSni">Stavba!$G$16</definedName>
    <definedName name="ZakladDPHSniVypocet" localSheetId="1">Stavba!$F$33</definedName>
    <definedName name="ZakladDPHZakl">Stavba!$G$18</definedName>
    <definedName name="ZakladDPHZaklVypocet" localSheetId="1">Stavba!$G$33</definedName>
    <definedName name="Zaokrouhleni">Stavba!$G$20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36" i="12" l="1"/>
  <c r="F32" i="1" s="1"/>
  <c r="F33" i="1" s="1"/>
  <c r="BA134" i="12"/>
  <c r="BA132" i="12"/>
  <c r="BA130" i="12"/>
  <c r="BA128" i="12"/>
  <c r="BA126" i="12"/>
  <c r="BA125" i="12"/>
  <c r="BA122" i="12"/>
  <c r="BA121" i="12"/>
  <c r="BA120" i="12"/>
  <c r="BA110" i="12"/>
  <c r="BA106" i="12"/>
  <c r="BA97" i="12"/>
  <c r="BA73" i="12"/>
  <c r="BA66" i="12"/>
  <c r="BA62" i="12"/>
  <c r="BA58" i="12"/>
  <c r="BA55" i="12"/>
  <c r="BA49" i="12"/>
  <c r="BA40" i="12"/>
  <c r="BA15" i="12"/>
  <c r="G9" i="12"/>
  <c r="I9" i="12"/>
  <c r="K9" i="12"/>
  <c r="M9" i="12"/>
  <c r="O9" i="12"/>
  <c r="Q9" i="12"/>
  <c r="U9" i="12"/>
  <c r="G11" i="12"/>
  <c r="M11" i="12" s="1"/>
  <c r="I11" i="12"/>
  <c r="K11" i="12"/>
  <c r="O11" i="12"/>
  <c r="Q11" i="12"/>
  <c r="U11" i="12"/>
  <c r="G14" i="12"/>
  <c r="M14" i="12" s="1"/>
  <c r="I14" i="12"/>
  <c r="K14" i="12"/>
  <c r="O14" i="12"/>
  <c r="Q14" i="12"/>
  <c r="U14" i="12"/>
  <c r="G22" i="12"/>
  <c r="I22" i="12"/>
  <c r="K22" i="12"/>
  <c r="O22" i="12"/>
  <c r="Q22" i="12"/>
  <c r="U22" i="12"/>
  <c r="G25" i="12"/>
  <c r="M25" i="12" s="1"/>
  <c r="I25" i="12"/>
  <c r="K25" i="12"/>
  <c r="O25" i="12"/>
  <c r="Q25" i="12"/>
  <c r="U25" i="12"/>
  <c r="K28" i="12"/>
  <c r="O28" i="12"/>
  <c r="G29" i="12"/>
  <c r="G28" i="12" s="1"/>
  <c r="I29" i="12"/>
  <c r="I28" i="12" s="1"/>
  <c r="K29" i="12"/>
  <c r="O29" i="12"/>
  <c r="Q29" i="12"/>
  <c r="Q28" i="12" s="1"/>
  <c r="U29" i="12"/>
  <c r="U28" i="12" s="1"/>
  <c r="G32" i="12"/>
  <c r="M32" i="12" s="1"/>
  <c r="I32" i="12"/>
  <c r="K32" i="12"/>
  <c r="K31" i="12" s="1"/>
  <c r="O32" i="12"/>
  <c r="Q32" i="12"/>
  <c r="Q31" i="12" s="1"/>
  <c r="U32" i="12"/>
  <c r="U31" i="12" s="1"/>
  <c r="G33" i="12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K35" i="12"/>
  <c r="G36" i="12"/>
  <c r="M36" i="12" s="1"/>
  <c r="M35" i="12" s="1"/>
  <c r="I36" i="12"/>
  <c r="I35" i="12" s="1"/>
  <c r="K36" i="12"/>
  <c r="O36" i="12"/>
  <c r="O35" i="12" s="1"/>
  <c r="Q36" i="12"/>
  <c r="Q35" i="12" s="1"/>
  <c r="U36" i="12"/>
  <c r="U35" i="12" s="1"/>
  <c r="O38" i="12"/>
  <c r="G39" i="12"/>
  <c r="I39" i="12"/>
  <c r="K39" i="12"/>
  <c r="O39" i="12"/>
  <c r="Q39" i="12"/>
  <c r="U39" i="12"/>
  <c r="G42" i="12"/>
  <c r="M42" i="12" s="1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51" i="12"/>
  <c r="M51" i="12" s="1"/>
  <c r="I51" i="12"/>
  <c r="K51" i="12"/>
  <c r="O51" i="12"/>
  <c r="O45" i="12" s="1"/>
  <c r="Q51" i="12"/>
  <c r="U51" i="12"/>
  <c r="G54" i="12"/>
  <c r="I54" i="12"/>
  <c r="I53" i="12" s="1"/>
  <c r="K54" i="12"/>
  <c r="O54" i="12"/>
  <c r="O53" i="12" s="1"/>
  <c r="Q54" i="12"/>
  <c r="U54" i="12"/>
  <c r="G57" i="12"/>
  <c r="M57" i="12" s="1"/>
  <c r="I57" i="12"/>
  <c r="K57" i="12"/>
  <c r="O57" i="12"/>
  <c r="Q57" i="12"/>
  <c r="Q53" i="12" s="1"/>
  <c r="U57" i="12"/>
  <c r="G59" i="12"/>
  <c r="M59" i="12" s="1"/>
  <c r="I59" i="12"/>
  <c r="K59" i="12"/>
  <c r="O59" i="12"/>
  <c r="Q59" i="12"/>
  <c r="U59" i="12"/>
  <c r="G61" i="12"/>
  <c r="I61" i="12"/>
  <c r="K61" i="12"/>
  <c r="O61" i="12"/>
  <c r="Q61" i="12"/>
  <c r="U61" i="12"/>
  <c r="G65" i="12"/>
  <c r="M65" i="12" s="1"/>
  <c r="I65" i="12"/>
  <c r="K65" i="12"/>
  <c r="O65" i="12"/>
  <c r="Q65" i="12"/>
  <c r="U65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6" i="12"/>
  <c r="M96" i="12" s="1"/>
  <c r="I96" i="12"/>
  <c r="K96" i="12"/>
  <c r="K95" i="12" s="1"/>
  <c r="O96" i="12"/>
  <c r="Q96" i="12"/>
  <c r="U96" i="12"/>
  <c r="G99" i="12"/>
  <c r="M99" i="12" s="1"/>
  <c r="I99" i="12"/>
  <c r="K99" i="12"/>
  <c r="O99" i="12"/>
  <c r="Q99" i="12"/>
  <c r="Q95" i="12" s="1"/>
  <c r="U99" i="12"/>
  <c r="G100" i="12"/>
  <c r="M100" i="12" s="1"/>
  <c r="I100" i="12"/>
  <c r="K100" i="12"/>
  <c r="O100" i="12"/>
  <c r="Q100" i="12"/>
  <c r="U100" i="12"/>
  <c r="G102" i="12"/>
  <c r="M102" i="12" s="1"/>
  <c r="I102" i="12"/>
  <c r="K102" i="12"/>
  <c r="O102" i="12"/>
  <c r="Q102" i="12"/>
  <c r="U102" i="12"/>
  <c r="G105" i="12"/>
  <c r="M105" i="12" s="1"/>
  <c r="I105" i="12"/>
  <c r="K105" i="12"/>
  <c r="O105" i="12"/>
  <c r="Q105" i="12"/>
  <c r="U105" i="12"/>
  <c r="G107" i="12"/>
  <c r="M107" i="12" s="1"/>
  <c r="I107" i="12"/>
  <c r="K107" i="12"/>
  <c r="K104" i="12" s="1"/>
  <c r="O107" i="12"/>
  <c r="Q107" i="12"/>
  <c r="U107" i="12"/>
  <c r="U104" i="12" s="1"/>
  <c r="G109" i="12"/>
  <c r="M109" i="12" s="1"/>
  <c r="I109" i="12"/>
  <c r="K109" i="12"/>
  <c r="O109" i="12"/>
  <c r="Q109" i="12"/>
  <c r="U109" i="12"/>
  <c r="G111" i="12"/>
  <c r="M111" i="12" s="1"/>
  <c r="I111" i="12"/>
  <c r="K111" i="12"/>
  <c r="O111" i="12"/>
  <c r="Q111" i="12"/>
  <c r="U111" i="12"/>
  <c r="G114" i="12"/>
  <c r="G113" i="12" s="1"/>
  <c r="I114" i="12"/>
  <c r="I113" i="12" s="1"/>
  <c r="K114" i="12"/>
  <c r="K113" i="12" s="1"/>
  <c r="O114" i="12"/>
  <c r="O113" i="12" s="1"/>
  <c r="Q114" i="12"/>
  <c r="Q113" i="12" s="1"/>
  <c r="U114" i="12"/>
  <c r="U113" i="12" s="1"/>
  <c r="G116" i="12"/>
  <c r="M116" i="12" s="1"/>
  <c r="I116" i="12"/>
  <c r="K116" i="12"/>
  <c r="K115" i="12" s="1"/>
  <c r="O116" i="12"/>
  <c r="Q116" i="12"/>
  <c r="U116" i="12"/>
  <c r="G117" i="12"/>
  <c r="M117" i="12" s="1"/>
  <c r="I117" i="12"/>
  <c r="I115" i="12" s="1"/>
  <c r="K117" i="12"/>
  <c r="O117" i="12"/>
  <c r="Q117" i="12"/>
  <c r="Q115" i="12" s="1"/>
  <c r="U117" i="12"/>
  <c r="G119" i="12"/>
  <c r="M119" i="12" s="1"/>
  <c r="I119" i="12"/>
  <c r="K119" i="12"/>
  <c r="O119" i="12"/>
  <c r="Q119" i="12"/>
  <c r="U119" i="12"/>
  <c r="G124" i="12"/>
  <c r="M124" i="12" s="1"/>
  <c r="I124" i="12"/>
  <c r="K124" i="12"/>
  <c r="O124" i="12"/>
  <c r="Q124" i="12"/>
  <c r="U124" i="12"/>
  <c r="G127" i="12"/>
  <c r="M127" i="12" s="1"/>
  <c r="I127" i="12"/>
  <c r="K127" i="12"/>
  <c r="O127" i="12"/>
  <c r="Q127" i="12"/>
  <c r="U127" i="12"/>
  <c r="G129" i="12"/>
  <c r="M129" i="12" s="1"/>
  <c r="I129" i="12"/>
  <c r="K129" i="12"/>
  <c r="O129" i="12"/>
  <c r="Q129" i="12"/>
  <c r="U129" i="12"/>
  <c r="U118" i="12" s="1"/>
  <c r="G131" i="12"/>
  <c r="M131" i="12" s="1"/>
  <c r="I131" i="12"/>
  <c r="K131" i="12"/>
  <c r="O131" i="12"/>
  <c r="Q131" i="12"/>
  <c r="U131" i="12"/>
  <c r="G133" i="12"/>
  <c r="M133" i="12" s="1"/>
  <c r="I133" i="12"/>
  <c r="K133" i="12"/>
  <c r="O133" i="12"/>
  <c r="Q133" i="12"/>
  <c r="U133" i="12"/>
  <c r="AZ36" i="1"/>
  <c r="G20" i="1"/>
  <c r="J21" i="1"/>
  <c r="J19" i="1"/>
  <c r="G31" i="1"/>
  <c r="F31" i="1"/>
  <c r="H25" i="1"/>
  <c r="J16" i="1"/>
  <c r="J17" i="1"/>
  <c r="J18" i="1"/>
  <c r="J20" i="1"/>
  <c r="E17" i="1"/>
  <c r="E19" i="1"/>
  <c r="G38" i="12" l="1"/>
  <c r="M39" i="12"/>
  <c r="M38" i="12" s="1"/>
  <c r="M29" i="12"/>
  <c r="M28" i="12" s="1"/>
  <c r="G53" i="12"/>
  <c r="M115" i="12"/>
  <c r="M95" i="12"/>
  <c r="K60" i="12"/>
  <c r="U53" i="12"/>
  <c r="K45" i="12"/>
  <c r="Q45" i="12"/>
  <c r="I45" i="12"/>
  <c r="K38" i="12"/>
  <c r="Q38" i="12"/>
  <c r="I38" i="12"/>
  <c r="O31" i="12"/>
  <c r="G8" i="12"/>
  <c r="U8" i="12"/>
  <c r="K118" i="12"/>
  <c r="O118" i="12"/>
  <c r="O115" i="12"/>
  <c r="Q104" i="12"/>
  <c r="I104" i="12"/>
  <c r="I95" i="12"/>
  <c r="O95" i="12"/>
  <c r="U60" i="12"/>
  <c r="U45" i="12"/>
  <c r="U38" i="12"/>
  <c r="I31" i="12"/>
  <c r="O8" i="12"/>
  <c r="AD136" i="12"/>
  <c r="G32" i="1" s="1"/>
  <c r="Q118" i="12"/>
  <c r="I118" i="12"/>
  <c r="Q60" i="12"/>
  <c r="I60" i="12"/>
  <c r="G60" i="12"/>
  <c r="G35" i="12"/>
  <c r="U115" i="12"/>
  <c r="O104" i="12"/>
  <c r="U95" i="12"/>
  <c r="O60" i="12"/>
  <c r="K53" i="12"/>
  <c r="G31" i="12"/>
  <c r="K8" i="12"/>
  <c r="Q8" i="12"/>
  <c r="I8" i="12"/>
  <c r="G16" i="1"/>
  <c r="M118" i="12"/>
  <c r="M45" i="12"/>
  <c r="M104" i="12"/>
  <c r="G118" i="12"/>
  <c r="G115" i="12"/>
  <c r="M114" i="12"/>
  <c r="M113" i="12" s="1"/>
  <c r="G95" i="12"/>
  <c r="M61" i="12"/>
  <c r="M60" i="12" s="1"/>
  <c r="M54" i="12"/>
  <c r="M53" i="12" s="1"/>
  <c r="M22" i="12"/>
  <c r="M8" i="12" s="1"/>
  <c r="G104" i="12"/>
  <c r="G45" i="12"/>
  <c r="M33" i="12"/>
  <c r="M31" i="12" s="1"/>
  <c r="G136" i="12" l="1"/>
  <c r="H32" i="1"/>
  <c r="G33" i="1"/>
  <c r="G17" i="1"/>
  <c r="G18" i="1" l="1"/>
  <c r="G19" i="1" s="1"/>
  <c r="G22" i="1" s="1"/>
  <c r="G21" i="1"/>
  <c r="H33" i="1"/>
  <c r="I32" i="1"/>
  <c r="I33" i="1" s="1"/>
  <c r="J32" i="1" s="1"/>
  <c r="J33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<sst xmlns="http://schemas.openxmlformats.org/spreadsheetml/2006/main" count="485" uniqueCount="279">
  <si>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</si>
  <si>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</si>
  <si>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</si>
  <si>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</si>
  <si>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</si>
  <si>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</si>
  <si>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</si>
  <si>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</si>
  <si>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</si>
  <si>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</si>
  <si>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</si>
  <si>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</si>
  <si>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</si>
  <si>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</si>
  <si>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</si>
  <si>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</si>
  <si>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</si>
  <si>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</si>
  <si>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</si>
  <si>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</si>
  <si>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</si>
  <si>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</si>
  <si>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</si>
  <si>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Celkem</t>
  </si>
  <si>
    <t>Dodávka</t>
  </si>
  <si>
    <t>Montáž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</si>
  <si>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</si>
  <si>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</si>
  <si>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</si>
  <si>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</si>
  <si>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</si>
  <si>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</si>
  <si>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</si>
  <si>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</si>
  <si>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</si>
  <si>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</si>
  <si>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</si>
  <si>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</si>
  <si>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</si>
  <si>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Ing.arch. Miroslav Dvořák</t>
  </si>
  <si>
    <t>Město Dačice</t>
  </si>
  <si>
    <t>Dačice, Dolní Němčice</t>
  </si>
  <si>
    <t>dle výběrového řízení</t>
  </si>
  <si>
    <t>Celkem za stavbu</t>
  </si>
  <si>
    <t>CZK</t>
  </si>
  <si>
    <t xml:space="preserve">Popis rozpočtu:  - </t>
  </si>
  <si>
    <t>Cenová soustava : RTS DATA</t>
  </si>
  <si>
    <t>62</t>
  </si>
  <si>
    <t>Upravy povrchů vnější</t>
  </si>
  <si>
    <t>94</t>
  </si>
  <si>
    <t>Lešení a stavební výtahy</t>
  </si>
  <si>
    <t>97</t>
  </si>
  <si>
    <t>Prorážení otvorů</t>
  </si>
  <si>
    <t>99</t>
  </si>
  <si>
    <t>Staveništní přesun hmot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</si>
  <si>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</si>
  <si>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</si>
  <si>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</si>
  <si>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</si>
  <si>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</si>
  <si>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</si>
  <si>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</si>
  <si>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</si>
  <si>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</si>
  <si>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</si>
  <si>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</si>
  <si>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</si>
  <si>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</si>
  <si>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</si>
  <si>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M21</t>
  </si>
  <si>
    <t>Elektromontáže</t>
  </si>
  <si>
    <t>800</t>
  </si>
  <si>
    <t>Vedlejší a ostatní činnost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</si>
  <si>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</si>
  <si>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</si>
  <si>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</si>
  <si>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</si>
  <si>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</si>
  <si>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</si>
  <si>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</si>
  <si>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</si>
  <si>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</si>
  <si>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</si>
  <si>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</si>
  <si>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</si>
  <si>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</si>
  <si>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</si>
  <si>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</si>
  <si>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</si>
  <si>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</si>
  <si>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</si>
  <si>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</si>
  <si>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</si>
  <si>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</si>
  <si>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</si>
  <si>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</si>
  <si>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</si>
  <si>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</si>
  <si>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</si>
  <si>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</si>
  <si>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620991121R00</t>
  </si>
  <si>
    <t>Zakrývání výplní vnějších otvorů z lešení</t>
  </si>
  <si>
    <t>m2</t>
  </si>
  <si>
    <t>POL1_0</t>
  </si>
  <si>
    <t>Byt: :  0,9*0,9*2+1,2*1,5*6+0,6*0,9*2+0,95*2</t>
  </si>
  <si>
    <t>VV</t>
  </si>
  <si>
    <t>622325015R00</t>
  </si>
  <si>
    <t>Soklová lišta hliník KZS tl. 160 mm, vč. montáže</t>
  </si>
  <si>
    <t>m</t>
  </si>
  <si>
    <t>8+10,8</t>
  </si>
  <si>
    <t>-0,9</t>
  </si>
  <si>
    <t>622325135RT1</t>
  </si>
  <si>
    <t>Zateplovací systém fasáda, EPS 100 F tl. 160 mm, s omítkou akrylátovou 2,8 kg/m2</t>
  </si>
  <si>
    <t>Jedná se provedení kontaktního zateplovacího systému ETICS s deskami EPS 100 F tl. 160 mm (lambda max. 0,037 W/mK) lepenými na podkladní konstrukci. Desky budou kotveny plastovými hmoždinkami s talířovou hlavou  dl. min. 220 mm. Počt hmoždinek bude v ploše 6 ks/m2 a 8 ks/m2 u nároží budov. Vrchní omítka bude akrylátová o znitosti 1,5 mm a bude provedena dle předpisů dodavatele systému na všech systémových vrstvách s vyztužením výztužnou síťovinou do lepidla. Součástí zateplovacího systému bude i dodání příslušných komponentů a doplňků (rohové ochranné lišty, dilatační lišty, ..), očištění podkladových vrstev (omítky) - omytí, penetrace. Barva ve stření hustotě.</t>
  </si>
  <si>
    <t>POP</t>
  </si>
  <si>
    <t>Sever: :  8*3,3</t>
  </si>
  <si>
    <t>-(0,9*0,9*2+0,6*0,9*2)</t>
  </si>
  <si>
    <t>Východ: :  10,8*3,3+10,8*1,5/2</t>
  </si>
  <si>
    <t>-(1,2*1,5*2)</t>
  </si>
  <si>
    <t>Jih: :  8,85*3,3</t>
  </si>
  <si>
    <t>-(1,2*1,5*4)</t>
  </si>
  <si>
    <t>622325153RT1</t>
  </si>
  <si>
    <t>Zateplovací systém - ostění, EPS 100 F tl. 30 mm, s omítkou akrylátovou 2,8 kg/m2</t>
  </si>
  <si>
    <t>0,9*3*0,15*2+(1,2+1,5*2)*0,15*6+(0,6+0,9*2)*0,15*2</t>
  </si>
  <si>
    <t>(1,5+2,75*2)*0,15+(1,05+2,7*2)*0,15+(0,95+2*2)*0,15</t>
  </si>
  <si>
    <t>622421492R00</t>
  </si>
  <si>
    <t>Doplňky zatepl. systémů, okenní lišta s tkaninou, APU</t>
  </si>
  <si>
    <t>0,9*3*2</t>
  </si>
  <si>
    <t>(1,2+1,5*2)*6+(0,6+0,9*2)*2</t>
  </si>
  <si>
    <t>941955004R00</t>
  </si>
  <si>
    <t>Lešení lehké pomocné, výška podlahy do 3,5 m</t>
  </si>
  <si>
    <t>Půdorysná plocha lešení: :  (8+8,85+1,5)*1,5</t>
  </si>
  <si>
    <t>979087017R00</t>
  </si>
  <si>
    <t>Odvoz konstrukcí z AZC na skládku do 5 km</t>
  </si>
  <si>
    <t>t</t>
  </si>
  <si>
    <t>979087018R00</t>
  </si>
  <si>
    <t>Odvoz na skládku  AZC, příplatek za dalších 5 km</t>
  </si>
  <si>
    <t>979990201R00</t>
  </si>
  <si>
    <t>Poplatek za skládku suti -azbestocementové výrobky</t>
  </si>
  <si>
    <t>998011001R00</t>
  </si>
  <si>
    <t>Přesun hmot pro budovy zděné výšky do 6 m</t>
  </si>
  <si>
    <t>1,26976+0,16295</t>
  </si>
  <si>
    <t>713111111RW9</t>
  </si>
  <si>
    <t>Izolace tepelné stropů vrchem kladené volně, 2 vrstvy - vč. dodávky min. vlny  2 x tl. 120 mm</t>
  </si>
  <si>
    <t>Celková tloušťka izolace z minerálních vláken bude 240 mm. Lambda max. 0,039 W/mK.</t>
  </si>
  <si>
    <t>9,75*8</t>
  </si>
  <si>
    <t>713111111RV3</t>
  </si>
  <si>
    <t>Izolace tepelné vrchem kladené volně na nadezdívku, 1 vrstva - vč. dodávky desek z min.vlny tl. 120 mm</t>
  </si>
  <si>
    <t>(9+10)*0,5</t>
  </si>
  <si>
    <t>998713101R00</t>
  </si>
  <si>
    <t>Přesun hmot pro izolace tepelné, výšky do 6 m</t>
  </si>
  <si>
    <t>721242804R00</t>
  </si>
  <si>
    <t>Demontáž lapače střešních splavenin DN 125 litina, vč. vybourání z bet. uložení</t>
  </si>
  <si>
    <t>kus</t>
  </si>
  <si>
    <t>721242111R00</t>
  </si>
  <si>
    <t>Lapač střešních splavenin PP HL660 D 125 mm, zápach. uzávěrka, koš na listí, vč. obetonování</t>
  </si>
  <si>
    <t>721176223R00</t>
  </si>
  <si>
    <t>Potrubí KG svodné (ležaté) v zemi D 125 x 3,2 mm, vč. napojení na stáv. kanalizaci</t>
  </si>
  <si>
    <t>Dodávka a montáž tvarovek pro napojení lapačů střešních splavenin na stávající dešťovou kanalizaci</t>
  </si>
  <si>
    <t>2*1,5</t>
  </si>
  <si>
    <t>998721101R00</t>
  </si>
  <si>
    <t>Přesun hmot pro vnitřní kanalizaci, výšky do 6 m</t>
  </si>
  <si>
    <t>0,1591+0,05034</t>
  </si>
  <si>
    <t>762521104RT3</t>
  </si>
  <si>
    <t>Položení podlah nehoblovaných na sraz, hrubá prkna, včetně dodávky řeziva, prkna tl. 24 mm</t>
  </si>
  <si>
    <t>Pochůzí lávka na půdě</t>
  </si>
  <si>
    <t>8*2</t>
  </si>
  <si>
    <t>762526130RT3</t>
  </si>
  <si>
    <t>Položení roštů pod lávku rozteče do 100 cm, včetně dodávky řeziva, fošny 120 x 50 mm křížem</t>
  </si>
  <si>
    <t>Množství řeziva : 0,12 m3</t>
  </si>
  <si>
    <t>998762102R00</t>
  </si>
  <si>
    <t>Přesun hmot pro tesařské konstrukce, výšky do 12 m</t>
  </si>
  <si>
    <t>764919101R00</t>
  </si>
  <si>
    <t>M.krytiny z trapézového pl poplast.na dřevo do 30°, a do ocel. konstrukce u markýzy vstupu bytu</t>
  </si>
  <si>
    <t>Montáž bude provedena na stávající dřevěnou konstrukci krovu</t>
  </si>
  <si>
    <t>9*(4,9+7,05)</t>
  </si>
  <si>
    <t>markýza vstupu do bytu: :  2*1,5</t>
  </si>
  <si>
    <t>138510....</t>
  </si>
  <si>
    <t>Plech FeZn, povrch polyester, antikondenzační úpr., trapézový plech v. vlny 40 mm, tl. min. 0,60 mm</t>
  </si>
  <si>
    <t>POL3_0</t>
  </si>
  <si>
    <t>Bude dodán plech trapézový 40/160 tl. min. 0,6 mm, povrchová úprava polyester v barvě "oxidované červené" RAL 3009 tl. min. 25 my. Z vnitřní strany bude antikondenzační úprava (flis)</t>
  </si>
  <si>
    <t>107,55*1,12</t>
  </si>
  <si>
    <t>střecha markýzy vstupu do bytu: :  1,5*2</t>
  </si>
  <si>
    <t>764919931R00</t>
  </si>
  <si>
    <t>M. hřebene střechy z popl. plechu</t>
  </si>
  <si>
    <t>764918912RT2</t>
  </si>
  <si>
    <t>Z+M protisněhové zábrany rš 500 mm, tvaru "A"</t>
  </si>
  <si>
    <t>9*2</t>
  </si>
  <si>
    <t>13851001....</t>
  </si>
  <si>
    <t>Plech FeZn, povrch polyester, tl. min. 0,60 mm</t>
  </si>
  <si>
    <t>Bude dodán plech tl. min. 0,6 mm, povrchová úprava polyester v barvě "oxidované červené" RAL 3009 tl. min. 25 my.</t>
  </si>
  <si>
    <t>Sněhové zábrany: :  18*0,5*1,05</t>
  </si>
  <si>
    <t>Hřebenáč: :  9*0,5*1,1</t>
  </si>
  <si>
    <t/>
  </si>
  <si>
    <t>764919911RT2</t>
  </si>
  <si>
    <t>Závětrné lišty z ocel.popl.plechu, včetně dodávky r.š. 250 mm</t>
  </si>
  <si>
    <t>(5+7,2)</t>
  </si>
  <si>
    <t>764331830R00</t>
  </si>
  <si>
    <t>Demontáž lemování zdí, rš 250 a 330 mm, do 30°</t>
  </si>
  <si>
    <t>764919401R00</t>
  </si>
  <si>
    <t>M.větracích prvků a komínků z popl.plechu</t>
  </si>
  <si>
    <t>764778304R00</t>
  </si>
  <si>
    <t>Oplechování vnějších parapetů, RŠ 400 mm, plech FeZn poplastovaný, barva světle šedá</t>
  </si>
  <si>
    <t>0,9*2+1,2*6+0,6*2</t>
  </si>
  <si>
    <t>764900050RAA</t>
  </si>
  <si>
    <t>Demontáž oplechování parapetů, z plechu pozinkovaného</t>
  </si>
  <si>
    <t>POL2_0</t>
  </si>
  <si>
    <t>10,2</t>
  </si>
  <si>
    <t>764898201R00</t>
  </si>
  <si>
    <t>FeZn popl. kotlík žlabový, vel.žlabu 150 mm</t>
  </si>
  <si>
    <t>764898211R00</t>
  </si>
  <si>
    <t>FeZn popl. žlab podokapní půlkruhový R, 150 mm, vč. čel a háků</t>
  </si>
  <si>
    <t>764352810R00</t>
  </si>
  <si>
    <t>Demontáž žlabů půlkruh. rovných, rš 330 mm, do 30°</t>
  </si>
  <si>
    <t>764351836R00</t>
  </si>
  <si>
    <t>Demontáž háků, sklon do 30°</t>
  </si>
  <si>
    <t>764898221R00</t>
  </si>
  <si>
    <t>FeZn popl. odpadní trouby kruhové, D 100 mm, vč. zděří a tvarovek</t>
  </si>
  <si>
    <t>5*2</t>
  </si>
  <si>
    <t>764454801R00</t>
  </si>
  <si>
    <t>Demontáž odpadních trub kruhových, D 75 a 100 mm</t>
  </si>
  <si>
    <t>998764102R00</t>
  </si>
  <si>
    <t>Přesun hmot pro klempířské konstr., výšky do 12 m</t>
  </si>
  <si>
    <t>0,87576+0,14479</t>
  </si>
  <si>
    <t>765323830R00</t>
  </si>
  <si>
    <t>Demontáž vlákocement.vlnovek, na konstrukci</t>
  </si>
  <si>
    <t>Demontáž musí být prováděná proškolenými pracovníky vybavenými náležitými ochrannými pomůckami. Musí být respektovány předpisy upravující manipulaci a práci s nebezpečným odpadem obsahujícím azbestocementová vlákna.</t>
  </si>
  <si>
    <t>765328813R00</t>
  </si>
  <si>
    <t>Dem.hřebenů a nároží vláknocem., kryt. vlnitá, suť</t>
  </si>
  <si>
    <t>765901131R00</t>
  </si>
  <si>
    <t>Fólie podstřešní paropropustná kontaktní, sd max. 0,03 m, překrytí tepel. izol. podlahy půdy</t>
  </si>
  <si>
    <t>78+9,5</t>
  </si>
  <si>
    <t>998765101R00</t>
  </si>
  <si>
    <t>Přesun hmot pro krytiny tvrdé, výšky do 6 m</t>
  </si>
  <si>
    <t>0,00875+2,5191</t>
  </si>
  <si>
    <t>7679001..RAB</t>
  </si>
  <si>
    <t>Demontáž atypických ocelových konstrukcí, demontáž sloupku zábradlí a jeho zkrácení</t>
  </si>
  <si>
    <t>ks</t>
  </si>
  <si>
    <t>Bude provedeno odříznutí sloupku zábradlí z tenkostěnného profilu, bude zakráceno zábradlí, sloupek zpět navařen vč. kotvicího plechu a bude sloupek osazen zpět s kotvením do podlahy</t>
  </si>
  <si>
    <t>767141800R00</t>
  </si>
  <si>
    <t>Demontáž konstr.pro beztm.zasklení,vč.zasklení, markýza vstupu bytu, polykarbonát + ocel. kce</t>
  </si>
  <si>
    <t>767662110R00</t>
  </si>
  <si>
    <t>Osazení markýzy vstupu bytu, prodloužení kotvení, bude použita nosná kce demontovaná</t>
  </si>
  <si>
    <t>Původní krytina z polykarbonátových desek bude nahrazena trapézovým plechem poplastovaným v barvě krytiny</t>
  </si>
  <si>
    <t>998767101R00</t>
  </si>
  <si>
    <t>Přesun hmot pro zámečnické konstr., výšky do 6 m</t>
  </si>
  <si>
    <t>0,003+0,061</t>
  </si>
  <si>
    <t>783224900R00</t>
  </si>
  <si>
    <t>Údržba, nátěr syntetický kov. konstr.1x + 1x email</t>
  </si>
  <si>
    <t>210200006RT1</t>
  </si>
  <si>
    <t>Svítidlo žárovkové, 2 x DZ 9/11 W, včetně svítidla pro venkovní použití, demontáž pův</t>
  </si>
  <si>
    <t>2102002...</t>
  </si>
  <si>
    <t>Demontáž a následná zpětná montáž vypínače, na fasádě, vč. případného prostavení kabelu</t>
  </si>
  <si>
    <t>800005-122</t>
  </si>
  <si>
    <t>Zařízení staveniště, (základnu nutno dělit 100)</t>
  </si>
  <si>
    <t>kompl</t>
  </si>
  <si>
    <t>Položka rovněž zahrnuje náklady na úpravu povrchů po odstranění zařízení staveniště a úklid ploch, na kterých bylo zařízení staveniště provozováno.</t>
  </si>
  <si>
    <t>1</t>
  </si>
  <si>
    <t>Provozní vlivy</t>
  </si>
  <si>
    <t>Náklady vynaložené na ztížené podmínky při provádění prací tam, kde jsou stavební práce zcela nebo zčásti omezovány provozem jiných osob. Jde zejména o zvýšené náklady související s omezeným provozem v areálu objednatele nebo o náklady v důsledku nezbytného respektování stávající dopravy v okolí stavby ovlivňující stavební práce.</t>
  </si>
  <si>
    <t>Do této položky patří dále náklady na ztížené provádění stavebních prací v důsledku blízkosti školského zařízení (nutnost ochranných konstrukcí, ochranných zábradlí a hrazení, záchytných sítí mimo sítě na lešení, stříšek, apod.).</t>
  </si>
  <si>
    <t>800005-211020</t>
  </si>
  <si>
    <t>Vytýčení vedení a rozvodů inženýrských sítí</t>
  </si>
  <si>
    <t>Detekce a vytýčení známých a předpokládaných vnitřních a v případě nutnosti i vnějších povrchových a podpovrchových vedení a rozvodů inženýrských sítí v místě stavby před jejím započetím.</t>
  </si>
  <si>
    <t>800005-241010</t>
  </si>
  <si>
    <t>Dokumentace skutečného provedení</t>
  </si>
  <si>
    <t>Zpracování a kompletace projektové dokumentace skutečného provedení stavby se zakreslením změn 3 x v tištěné podobě 1 x v digitální podobě na CD nosiči, ve formátu vektorové CAD grafiky DGN (BENTLEY MicroStation), DWG (AutoCAD Graphics Autodesk) a/nebo DXF (Data eXchange File). Textové části je možno vytvářet ve formátech RTF (Rich Text File) nebo DOC Microsoft Word).</t>
  </si>
  <si>
    <t>800004-111020</t>
  </si>
  <si>
    <t>Zpracování harmonogramu stavby</t>
  </si>
  <si>
    <t>Náklady na vyhotovení podrobného časového harmonogramu prací v termínu do 10 dnů po předání staveniště.</t>
  </si>
  <si>
    <t>800005-24</t>
  </si>
  <si>
    <t>Kompletace dokladů k předání a převzetí stavby</t>
  </si>
  <si>
    <t>Kompletace atestů, certifikátů, revizních zpráv a ostatních dokladů potřebných k předání, příp. ke kolaudaci stavby 3 x v tištěné formě, 1 x v digitální formě na CD nosiči, v obecně dostupných formátech.</t>
  </si>
  <si>
    <t>Náklady na vybudování, provoz a odstranění zařízení staveniště, včetně zřízení připojení na energie a zajištění měření jejich spotřeby, náklady na energie spotřebované v rámci provozu zařízení staveniště, náklady na zřízení sociálního zařízení, náklady na zajištění prostor pro konání kontrolních dnů, případně pro umožnění činností TDS, AD, koordinátora BOZP, SÚ.</t>
  </si>
  <si>
    <t>Zhotovitel zajistí na vlastní náklady veškerá potřebná povolení k užívání veřejných ploch, včetně záboru veřejného prostranství na náklady zhotovitele, bude-li toto stavba vyžadovat.  Zhotovitel zajistí na vlastní náklady zabezpečení provádění díla tak, aby v souvislosti s prováděním díla nedošlo ke zranění osob a škodám na majetku osob a subjektů užívajících objekty a pozemky dotčené stavbou, k poškození stávajících staveb, jejich součástí, zařízení a přilehlých nemovitostí.</t>
  </si>
  <si>
    <t>SUM</t>
  </si>
  <si>
    <t>POPUZIV</t>
  </si>
  <si>
    <t>END</t>
  </si>
  <si>
    <t>Snížení energetické náročnosti budovy - část: 2. byt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</si>
</sst>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20" xfId="0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wrapText="1"/>
    </xf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" fontId="0" fillId="0" borderId="0" xfId="0" applyNumberFormat="1"/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32</v>
      </c>
    </row>
    <row r="2" spans="1:7" ht="57.75" customHeight="1" x14ac:dyDescent="0.2">
      <c r="A2" s="181" t="s">
        <v>33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opLeftCell="B1" zoomScaleNormal="100" zoomScaleSheetLayoutView="75" workbookViewId="0">
      <selection activeCell="O22" sqref="O2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2" t="s">
        <v>30</v>
      </c>
      <c r="B1" s="195" t="s">
        <v>36</v>
      </c>
      <c r="C1" s="196"/>
      <c r="D1" s="196"/>
      <c r="E1" s="196"/>
      <c r="F1" s="196"/>
      <c r="G1" s="196"/>
      <c r="H1" s="196"/>
      <c r="I1" s="196"/>
      <c r="J1" s="197"/>
    </row>
    <row r="2" spans="1:15" ht="23.25" customHeight="1" x14ac:dyDescent="0.2">
      <c r="A2" s="4"/>
      <c r="B2" s="77" t="s">
        <v>34</v>
      </c>
      <c r="C2" s="78"/>
      <c r="D2" s="79"/>
      <c r="E2" s="79" t="s">
        <v>278</v>
      </c>
      <c r="F2" s="80"/>
      <c r="G2" s="81"/>
      <c r="H2" s="80"/>
      <c r="I2" s="81"/>
      <c r="J2" s="82"/>
      <c r="O2" s="2"/>
    </row>
    <row r="3" spans="1:15" ht="23.25" hidden="1" customHeight="1" x14ac:dyDescent="0.2">
      <c r="A3" s="4"/>
      <c r="B3" s="83" t="s">
        <v>37</v>
      </c>
      <c r="C3" s="78"/>
      <c r="D3" s="84"/>
      <c r="E3" s="84"/>
      <c r="F3" s="85"/>
      <c r="G3" s="85"/>
      <c r="H3" s="78"/>
      <c r="I3" s="86"/>
      <c r="J3" s="87"/>
    </row>
    <row r="4" spans="1:15" ht="23.25" hidden="1" customHeight="1" x14ac:dyDescent="0.2">
      <c r="A4" s="4"/>
      <c r="B4" s="88" t="s">
        <v>38</v>
      </c>
      <c r="C4" s="89"/>
      <c r="D4" s="90"/>
      <c r="E4" s="90"/>
      <c r="F4" s="91"/>
      <c r="G4" s="92"/>
      <c r="H4" s="91"/>
      <c r="I4" s="92"/>
      <c r="J4" s="93"/>
    </row>
    <row r="5" spans="1:15" ht="24" customHeight="1" x14ac:dyDescent="0.2">
      <c r="A5" s="4"/>
      <c r="B5" s="47" t="s">
        <v>21</v>
      </c>
      <c r="C5" s="5"/>
      <c r="D5" s="94" t="s">
        <v>40</v>
      </c>
      <c r="E5" s="26"/>
      <c r="F5" s="26"/>
      <c r="G5" s="26"/>
      <c r="H5" s="28" t="s">
        <v>27</v>
      </c>
      <c r="I5" s="94"/>
      <c r="J5" s="11"/>
    </row>
    <row r="6" spans="1:15" ht="15.75" customHeight="1" x14ac:dyDescent="0.2">
      <c r="A6" s="4"/>
      <c r="B6" s="41"/>
      <c r="C6" s="26"/>
      <c r="D6" s="94"/>
      <c r="E6" s="26"/>
      <c r="F6" s="26"/>
      <c r="G6" s="26"/>
      <c r="H6" s="28" t="s">
        <v>28</v>
      </c>
      <c r="I6" s="94"/>
      <c r="J6" s="11"/>
    </row>
    <row r="7" spans="1:15" ht="15.75" customHeight="1" x14ac:dyDescent="0.2">
      <c r="A7" s="4"/>
      <c r="B7" s="42"/>
      <c r="C7" s="95"/>
      <c r="D7" s="76" t="s">
        <v>41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27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28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03" t="s">
        <v>42</v>
      </c>
      <c r="E11" s="203"/>
      <c r="F11" s="203"/>
      <c r="G11" s="203"/>
      <c r="H11" s="28" t="s">
        <v>27</v>
      </c>
      <c r="I11" s="97"/>
      <c r="J11" s="11"/>
    </row>
    <row r="12" spans="1:15" ht="15.75" customHeight="1" x14ac:dyDescent="0.2">
      <c r="A12" s="4"/>
      <c r="B12" s="41"/>
      <c r="C12" s="26"/>
      <c r="D12" s="188"/>
      <c r="E12" s="188"/>
      <c r="F12" s="188"/>
      <c r="G12" s="188"/>
      <c r="H12" s="28" t="s">
        <v>28</v>
      </c>
      <c r="I12" s="97"/>
      <c r="J12" s="11"/>
    </row>
    <row r="13" spans="1:15" ht="15.75" customHeight="1" x14ac:dyDescent="0.2">
      <c r="A13" s="4"/>
      <c r="B13" s="42"/>
      <c r="C13" s="96"/>
      <c r="D13" s="194"/>
      <c r="E13" s="194"/>
      <c r="F13" s="194"/>
      <c r="G13" s="19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39</v>
      </c>
      <c r="E14" s="69"/>
      <c r="F14" s="69"/>
      <c r="G14" s="69"/>
      <c r="H14" s="70"/>
      <c r="I14" s="69"/>
      <c r="J14" s="71"/>
    </row>
    <row r="15" spans="1:15" ht="33" customHeight="1" x14ac:dyDescent="0.2">
      <c r="A15" s="4"/>
      <c r="B15" s="65" t="s">
        <v>26</v>
      </c>
      <c r="C15" s="58"/>
      <c r="D15" s="59"/>
      <c r="E15" s="64"/>
      <c r="F15" s="61"/>
      <c r="G15" s="50"/>
      <c r="H15" s="50"/>
      <c r="I15" s="50"/>
      <c r="J15" s="62"/>
    </row>
    <row r="16" spans="1:15" ht="23.25" customHeight="1" x14ac:dyDescent="0.2">
      <c r="A16" s="4"/>
      <c r="B16" s="57" t="s">
        <v>11</v>
      </c>
      <c r="C16" s="58"/>
      <c r="D16" s="59"/>
      <c r="E16" s="60">
        <v>15</v>
      </c>
      <c r="F16" s="61" t="s">
        <v>0</v>
      </c>
      <c r="G16" s="192">
        <f>ZakladDPHSniVypocet</f>
        <v>0</v>
      </c>
      <c r="H16" s="193"/>
      <c r="I16" s="193"/>
      <c r="J16" s="62" t="str">
        <f t="shared" ref="J16:J21" si="0">Mena</f>
        <v>CZK</v>
      </c>
    </row>
    <row r="17" spans="1:10" ht="23.25" customHeight="1" x14ac:dyDescent="0.2">
      <c r="A17" s="4"/>
      <c r="B17" s="57" t="s">
        <v>12</v>
      </c>
      <c r="C17" s="58"/>
      <c r="D17" s="59"/>
      <c r="E17" s="60">
        <f>SazbaDPH1</f>
        <v>15</v>
      </c>
      <c r="F17" s="61" t="s">
        <v>0</v>
      </c>
      <c r="G17" s="190">
        <f>ZakladDPHSni*SazbaDPH1/100</f>
        <v>0</v>
      </c>
      <c r="H17" s="191"/>
      <c r="I17" s="191"/>
      <c r="J17" s="62" t="str">
        <f t="shared" si="0"/>
        <v>CZK</v>
      </c>
    </row>
    <row r="18" spans="1:10" ht="23.25" customHeight="1" x14ac:dyDescent="0.2">
      <c r="A18" s="4"/>
      <c r="B18" s="57" t="s">
        <v>13</v>
      </c>
      <c r="C18" s="58"/>
      <c r="D18" s="59"/>
      <c r="E18" s="60">
        <v>21</v>
      </c>
      <c r="F18" s="61" t="s">
        <v>0</v>
      </c>
      <c r="G18" s="192">
        <f>ZakladDPHZaklVypocet</f>
        <v>0</v>
      </c>
      <c r="H18" s="193"/>
      <c r="I18" s="193"/>
      <c r="J18" s="62" t="str">
        <f t="shared" si="0"/>
        <v>CZK</v>
      </c>
    </row>
    <row r="19" spans="1:10" ht="23.25" customHeight="1" x14ac:dyDescent="0.2">
      <c r="A19" s="4"/>
      <c r="B19" s="49" t="s">
        <v>14</v>
      </c>
      <c r="C19" s="22"/>
      <c r="D19" s="18"/>
      <c r="E19" s="43">
        <f>SazbaDPH2</f>
        <v>21</v>
      </c>
      <c r="F19" s="44" t="s">
        <v>0</v>
      </c>
      <c r="G19" s="198">
        <f>ZakladDPHZakl*SazbaDPH2/100</f>
        <v>0</v>
      </c>
      <c r="H19" s="199"/>
      <c r="I19" s="199"/>
      <c r="J19" s="56" t="str">
        <f t="shared" si="0"/>
        <v>CZK</v>
      </c>
    </row>
    <row r="20" spans="1:10" ht="23.25" customHeight="1" thickBot="1" x14ac:dyDescent="0.25">
      <c r="A20" s="4"/>
      <c r="B20" s="48" t="s">
        <v>4</v>
      </c>
      <c r="C20" s="20"/>
      <c r="D20" s="23"/>
      <c r="E20" s="20"/>
      <c r="F20" s="21"/>
      <c r="G20" s="200">
        <f>0</f>
        <v>0</v>
      </c>
      <c r="H20" s="200"/>
      <c r="I20" s="200"/>
      <c r="J20" s="63" t="str">
        <f t="shared" si="0"/>
        <v>CZK</v>
      </c>
    </row>
    <row r="21" spans="1:10" ht="27.75" hidden="1" customHeight="1" thickBot="1" x14ac:dyDescent="0.25">
      <c r="A21" s="4"/>
      <c r="B21" s="116" t="s">
        <v>22</v>
      </c>
      <c r="C21" s="117"/>
      <c r="D21" s="117"/>
      <c r="E21" s="118"/>
      <c r="F21" s="119"/>
      <c r="G21" s="202">
        <f>ZakladDPHSniVypocet+ZakladDPHZaklVypocet</f>
        <v>0</v>
      </c>
      <c r="H21" s="202"/>
      <c r="I21" s="202"/>
      <c r="J21" s="120" t="str">
        <f t="shared" si="0"/>
        <v>CZK</v>
      </c>
    </row>
    <row r="22" spans="1:10" ht="27.75" customHeight="1" thickBot="1" x14ac:dyDescent="0.25">
      <c r="A22" s="4"/>
      <c r="B22" s="116" t="s">
        <v>29</v>
      </c>
      <c r="C22" s="121"/>
      <c r="D22" s="121"/>
      <c r="E22" s="121"/>
      <c r="F22" s="121"/>
      <c r="G22" s="201">
        <f>ZakladDPHSni+DPHSni+ZakladDPHZakl+DPHZakl+Zaokrouhleni</f>
        <v>0</v>
      </c>
      <c r="H22" s="201"/>
      <c r="I22" s="201"/>
      <c r="J22" s="122" t="s">
        <v>44</v>
      </c>
    </row>
    <row r="23" spans="1:10" ht="12.75" customHeight="1" x14ac:dyDescent="0.2">
      <c r="A23" s="4"/>
      <c r="B23" s="4"/>
      <c r="C23" s="5"/>
      <c r="D23" s="5"/>
      <c r="E23" s="5"/>
      <c r="F23" s="5"/>
      <c r="G23" s="45"/>
      <c r="H23" s="5"/>
      <c r="I23" s="45"/>
      <c r="J23" s="12"/>
    </row>
    <row r="24" spans="1:10" ht="30" customHeight="1" x14ac:dyDescent="0.2">
      <c r="A24" s="4"/>
      <c r="B24" s="4"/>
      <c r="C24" s="5"/>
      <c r="D24" s="5"/>
      <c r="E24" s="5"/>
      <c r="F24" s="5"/>
      <c r="G24" s="45"/>
      <c r="H24" s="5"/>
      <c r="I24" s="45"/>
      <c r="J24" s="12"/>
    </row>
    <row r="25" spans="1:10" ht="18.75" customHeight="1" x14ac:dyDescent="0.2">
      <c r="A25" s="4"/>
      <c r="B25" s="24"/>
      <c r="C25" s="19" t="s">
        <v>10</v>
      </c>
      <c r="D25" s="39"/>
      <c r="E25" s="39"/>
      <c r="F25" s="19" t="s">
        <v>9</v>
      </c>
      <c r="G25" s="39"/>
      <c r="H25" s="40">
        <f ca="1">TODAY()</f>
        <v>43126</v>
      </c>
      <c r="I25" s="39"/>
      <c r="J25" s="12"/>
    </row>
    <row r="26" spans="1:10" ht="47.25" customHeight="1" x14ac:dyDescent="0.2">
      <c r="A26" s="4"/>
      <c r="B26" s="4"/>
      <c r="C26" s="5"/>
      <c r="D26" s="5"/>
      <c r="E26" s="5"/>
      <c r="F26" s="5"/>
      <c r="G26" s="45"/>
      <c r="H26" s="5"/>
      <c r="I26" s="45"/>
      <c r="J26" s="12"/>
    </row>
    <row r="27" spans="1:10" s="37" customFormat="1" ht="18.75" customHeight="1" x14ac:dyDescent="0.2">
      <c r="A27" s="30"/>
      <c r="B27" s="30"/>
      <c r="C27" s="31"/>
      <c r="D27" s="25"/>
      <c r="E27" s="25"/>
      <c r="F27" s="31"/>
      <c r="G27" s="32"/>
      <c r="H27" s="25"/>
      <c r="I27" s="32"/>
      <c r="J27" s="38"/>
    </row>
    <row r="28" spans="1:10" ht="12.75" customHeight="1" x14ac:dyDescent="0.2">
      <c r="A28" s="4"/>
      <c r="B28" s="4"/>
      <c r="C28" s="5"/>
      <c r="D28" s="189" t="s">
        <v>2</v>
      </c>
      <c r="E28" s="189"/>
      <c r="F28" s="5"/>
      <c r="G28" s="45"/>
      <c r="H28" s="13" t="s">
        <v>3</v>
      </c>
      <c r="I28" s="45"/>
      <c r="J28" s="12"/>
    </row>
    <row r="29" spans="1:10" ht="13.5" customHeight="1" thickBot="1" x14ac:dyDescent="0.25">
      <c r="A29" s="14"/>
      <c r="B29" s="14"/>
      <c r="C29" s="15"/>
      <c r="D29" s="15"/>
      <c r="E29" s="15"/>
      <c r="F29" s="15"/>
      <c r="G29" s="16"/>
      <c r="H29" s="15"/>
      <c r="I29" s="16"/>
      <c r="J29" s="17"/>
    </row>
    <row r="30" spans="1:10" ht="27" hidden="1" customHeight="1" x14ac:dyDescent="0.25">
      <c r="B30" s="73" t="s">
        <v>15</v>
      </c>
      <c r="C30" s="3"/>
      <c r="D30" s="3"/>
      <c r="E30" s="3"/>
      <c r="F30" s="108"/>
      <c r="G30" s="108"/>
      <c r="H30" s="108"/>
      <c r="I30" s="108"/>
      <c r="J30" s="3"/>
    </row>
    <row r="31" spans="1:10" ht="25.5" hidden="1" customHeight="1" x14ac:dyDescent="0.2">
      <c r="A31" s="100" t="s">
        <v>31</v>
      </c>
      <c r="B31" s="102" t="s">
        <v>16</v>
      </c>
      <c r="C31" s="103" t="s">
        <v>5</v>
      </c>
      <c r="D31" s="104"/>
      <c r="E31" s="104"/>
      <c r="F31" s="109" t="str">
        <f>B16</f>
        <v>Základ pro sníženou DPH</v>
      </c>
      <c r="G31" s="109" t="str">
        <f>B18</f>
        <v>Základ pro základní DPH</v>
      </c>
      <c r="H31" s="110" t="s">
        <v>17</v>
      </c>
      <c r="I31" s="110" t="s">
        <v>1</v>
      </c>
      <c r="J31" s="105" t="s">
        <v>0</v>
      </c>
    </row>
    <row r="32" spans="1:10" ht="25.5" hidden="1" customHeight="1" x14ac:dyDescent="0.2">
      <c r="A32" s="100">
        <v>1</v>
      </c>
      <c r="B32" s="106"/>
      <c r="C32" s="182"/>
      <c r="D32" s="183"/>
      <c r="E32" s="183"/>
      <c r="F32" s="111">
        <f>' Pol'!AC136</f>
        <v>0</v>
      </c>
      <c r="G32" s="112">
        <f>' Pol'!AD136</f>
        <v>0</v>
      </c>
      <c r="H32" s="113">
        <f>(F32*SazbaDPH1/100)+(G32*SazbaDPH2/100)</f>
        <v>0</v>
      </c>
      <c r="I32" s="113">
        <f>F32+G32+H32</f>
        <v>0</v>
      </c>
      <c r="J32" s="107" t="str">
        <f>IF(CenaCelkemVypocet=0,"",I32/CenaCelkemVypocet*100)</f>
        <v/>
      </c>
    </row>
    <row r="33" spans="1:52" ht="25.5" hidden="1" customHeight="1" x14ac:dyDescent="0.2">
      <c r="A33" s="100"/>
      <c r="B33" s="184" t="s">
        <v>43</v>
      </c>
      <c r="C33" s="185"/>
      <c r="D33" s="185"/>
      <c r="E33" s="186"/>
      <c r="F33" s="114">
        <f>SUMIF(A32:A32,"=1",F32:F32)</f>
        <v>0</v>
      </c>
      <c r="G33" s="115">
        <f>SUMIF(A32:A32,"=1",G32:G32)</f>
        <v>0</v>
      </c>
      <c r="H33" s="115">
        <f>SUMIF(A32:A32,"=1",H32:H32)</f>
        <v>0</v>
      </c>
      <c r="I33" s="115">
        <f>SUMIF(A32:A32,"=1",I32:I32)</f>
        <v>0</v>
      </c>
      <c r="J33" s="101">
        <f>SUMIF(A32:A32,"=1",J32:J32)</f>
        <v>0</v>
      </c>
    </row>
    <row r="35" spans="1:52" x14ac:dyDescent="0.2">
      <c r="B35" t="s">
        <v>45</v>
      </c>
    </row>
    <row r="36" spans="1:52" x14ac:dyDescent="0.2">
      <c r="B36" s="187" t="s">
        <v>46</v>
      </c>
      <c r="C36" s="187"/>
      <c r="D36" s="187"/>
      <c r="E36" s="187"/>
      <c r="F36" s="187"/>
      <c r="G36" s="187"/>
      <c r="H36" s="187"/>
      <c r="I36" s="187"/>
      <c r="J36" s="187"/>
      <c r="AZ36" s="123" t="str">
        <f>B36</f>
        <v>Cenová soustava : RTS DATA</v>
      </c>
    </row>
    <row r="41" spans="1:52" ht="25.5" customHeight="1" x14ac:dyDescent="0.2">
      <c r="A41" s="124"/>
      <c r="G41"/>
      <c r="I41"/>
      <c r="J41"/>
    </row>
    <row r="42" spans="1:52" ht="25.5" customHeight="1" x14ac:dyDescent="0.2">
      <c r="A42" s="125"/>
      <c r="G42"/>
      <c r="I42"/>
      <c r="J42"/>
    </row>
    <row r="43" spans="1:52" ht="25.5" customHeight="1" x14ac:dyDescent="0.2">
      <c r="A43" s="125"/>
      <c r="G43"/>
      <c r="I43"/>
      <c r="J43"/>
    </row>
    <row r="44" spans="1:52" ht="25.5" customHeight="1" x14ac:dyDescent="0.2">
      <c r="A44" s="125"/>
      <c r="G44"/>
      <c r="I44"/>
      <c r="J44"/>
    </row>
    <row r="45" spans="1:52" ht="25.5" customHeight="1" x14ac:dyDescent="0.2">
      <c r="A45" s="125"/>
      <c r="G45"/>
      <c r="I45"/>
      <c r="J45"/>
    </row>
    <row r="46" spans="1:52" ht="25.5" customHeight="1" x14ac:dyDescent="0.2">
      <c r="A46" s="125"/>
      <c r="G46"/>
      <c r="I46"/>
      <c r="J46"/>
    </row>
    <row r="47" spans="1:52" ht="25.5" customHeight="1" x14ac:dyDescent="0.2">
      <c r="A47" s="125"/>
      <c r="G47"/>
      <c r="I47"/>
      <c r="J47"/>
    </row>
    <row r="48" spans="1:52" ht="25.5" customHeight="1" x14ac:dyDescent="0.2">
      <c r="A48" s="125"/>
      <c r="G48"/>
      <c r="I48"/>
      <c r="J48"/>
    </row>
    <row r="49" spans="1:10" ht="25.5" customHeight="1" x14ac:dyDescent="0.2">
      <c r="A49" s="125"/>
      <c r="G49"/>
      <c r="I49"/>
      <c r="J49"/>
    </row>
    <row r="50" spans="1:10" ht="25.5" customHeight="1" x14ac:dyDescent="0.2">
      <c r="A50" s="125"/>
      <c r="G50"/>
      <c r="I50"/>
      <c r="J50"/>
    </row>
    <row r="51" spans="1:10" ht="25.5" customHeight="1" x14ac:dyDescent="0.2">
      <c r="A51" s="125"/>
      <c r="G51"/>
      <c r="I51"/>
      <c r="J51"/>
    </row>
    <row r="52" spans="1:10" ht="25.5" customHeight="1" x14ac:dyDescent="0.2">
      <c r="A52" s="125"/>
      <c r="G52"/>
      <c r="I52"/>
      <c r="J52"/>
    </row>
    <row r="53" spans="1:10" ht="25.5" customHeight="1" x14ac:dyDescent="0.2">
      <c r="A53" s="125"/>
      <c r="G53"/>
      <c r="I53"/>
      <c r="J53"/>
    </row>
    <row r="54" spans="1:10" ht="25.5" customHeight="1" x14ac:dyDescent="0.2">
      <c r="A54" s="125"/>
      <c r="G54"/>
      <c r="I54"/>
      <c r="J54"/>
    </row>
    <row r="55" spans="1:10" ht="25.5" customHeight="1" x14ac:dyDescent="0.2">
      <c r="A55" s="126"/>
      <c r="G55"/>
      <c r="I55"/>
      <c r="J55"/>
    </row>
    <row r="56" spans="1:10" x14ac:dyDescent="0.2">
      <c r="F56" s="127"/>
      <c r="G56" s="99"/>
      <c r="H56" s="127"/>
      <c r="I56" s="99"/>
      <c r="J56" s="99"/>
    </row>
    <row r="57" spans="1:10" x14ac:dyDescent="0.2">
      <c r="F57" s="127"/>
      <c r="G57" s="99"/>
      <c r="H57" s="127"/>
      <c r="I57" s="99"/>
      <c r="J57" s="99"/>
    </row>
    <row r="58" spans="1:10" x14ac:dyDescent="0.2">
      <c r="F58" s="127"/>
      <c r="G58" s="99"/>
      <c r="H58" s="127"/>
      <c r="I58" s="99"/>
      <c r="J58" s="99"/>
    </row>
  </sheetData>
  <sheetProtection password="CC4E" sheet="1" objects="1" scenarios="1"/>
  <protectedRanges>
    <protectedRange sqref="D11 D12 D13 I11 I12" name="editovatelné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5">
    <mergeCell ref="B1:J1"/>
    <mergeCell ref="G19:I19"/>
    <mergeCell ref="G20:I20"/>
    <mergeCell ref="G22:I22"/>
    <mergeCell ref="G18:I18"/>
    <mergeCell ref="G21:I21"/>
    <mergeCell ref="D11:G11"/>
    <mergeCell ref="C32:E32"/>
    <mergeCell ref="B33:E33"/>
    <mergeCell ref="B36:J36"/>
    <mergeCell ref="D12:G12"/>
    <mergeCell ref="D28:E28"/>
    <mergeCell ref="G17:I17"/>
    <mergeCell ref="G16:I16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29" max="9" man="1"/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04" t="s">
        <v>6</v>
      </c>
      <c r="B1" s="204"/>
      <c r="C1" s="205"/>
      <c r="D1" s="204"/>
      <c r="E1" s="204"/>
      <c r="F1" s="204"/>
      <c r="G1" s="204"/>
    </row>
    <row r="2" spans="1:7" ht="24.95" customHeight="1" x14ac:dyDescent="0.2">
      <c r="A2" s="75" t="s">
        <v>35</v>
      </c>
      <c r="B2" s="74"/>
      <c r="C2" s="206"/>
      <c r="D2" s="206"/>
      <c r="E2" s="206"/>
      <c r="F2" s="206"/>
      <c r="G2" s="207"/>
    </row>
    <row r="3" spans="1:7" ht="24.95" hidden="1" customHeight="1" x14ac:dyDescent="0.2">
      <c r="A3" s="75" t="s">
        <v>7</v>
      </c>
      <c r="B3" s="74"/>
      <c r="C3" s="206"/>
      <c r="D3" s="206"/>
      <c r="E3" s="206"/>
      <c r="F3" s="206"/>
      <c r="G3" s="207"/>
    </row>
    <row r="4" spans="1:7" ht="24.95" hidden="1" customHeight="1" x14ac:dyDescent="0.2">
      <c r="A4" s="75" t="s">
        <v>8</v>
      </c>
      <c r="B4" s="74"/>
      <c r="C4" s="206"/>
      <c r="D4" s="206"/>
      <c r="E4" s="206"/>
      <c r="F4" s="206"/>
      <c r="G4" s="20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6"/>
  <sheetViews>
    <sheetView tabSelected="1"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8" width="0.140625" hidden="1" customWidth="1"/>
    <col min="9" max="11" width="9.140625" hidden="1" customWidth="1"/>
    <col min="12" max="13" width="0" hidden="1" customWidth="1"/>
    <col min="14" max="17" width="9.140625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32" t="s">
        <v>6</v>
      </c>
      <c r="B1" s="232"/>
      <c r="C1" s="232"/>
      <c r="D1" s="232"/>
      <c r="E1" s="232"/>
      <c r="F1" s="232"/>
      <c r="G1" s="232"/>
      <c r="AE1" t="s">
        <v>74</v>
      </c>
    </row>
    <row r="2" spans="1:60" ht="24.95" customHeight="1" x14ac:dyDescent="0.2">
      <c r="A2" s="130" t="s">
        <v>73</v>
      </c>
      <c r="B2" s="128"/>
      <c r="C2" s="233" t="s">
        <v>278</v>
      </c>
      <c r="D2" s="234"/>
      <c r="E2" s="234"/>
      <c r="F2" s="234"/>
      <c r="G2" s="235"/>
      <c r="AE2" t="s">
        <v>75</v>
      </c>
    </row>
    <row r="3" spans="1:60" ht="24.95" hidden="1" customHeight="1" x14ac:dyDescent="0.2">
      <c r="A3" s="131" t="s">
        <v>7</v>
      </c>
      <c r="B3" s="129"/>
      <c r="C3" s="236"/>
      <c r="D3" s="236"/>
      <c r="E3" s="236"/>
      <c r="F3" s="236"/>
      <c r="G3" s="237"/>
      <c r="AE3" t="s">
        <v>76</v>
      </c>
    </row>
    <row r="4" spans="1:60" ht="24.95" hidden="1" customHeight="1" x14ac:dyDescent="0.2">
      <c r="A4" s="131" t="s">
        <v>8</v>
      </c>
      <c r="B4" s="129"/>
      <c r="C4" s="238"/>
      <c r="D4" s="236"/>
      <c r="E4" s="236"/>
      <c r="F4" s="236"/>
      <c r="G4" s="237"/>
      <c r="AE4" t="s">
        <v>77</v>
      </c>
    </row>
    <row r="5" spans="1:60" hidden="1" x14ac:dyDescent="0.2">
      <c r="A5" s="132" t="s">
        <v>78</v>
      </c>
      <c r="B5" s="133"/>
      <c r="C5" s="134"/>
      <c r="D5" s="135"/>
      <c r="E5" s="135"/>
      <c r="F5" s="135"/>
      <c r="G5" s="136"/>
      <c r="AE5" t="s">
        <v>79</v>
      </c>
    </row>
    <row r="7" spans="1:60" ht="89.25" x14ac:dyDescent="0.2">
      <c r="A7" s="142" t="s">
        <v>80</v>
      </c>
      <c r="B7" s="143" t="s">
        <v>81</v>
      </c>
      <c r="C7" s="143" t="s">
        <v>82</v>
      </c>
      <c r="D7" s="142" t="s">
        <v>83</v>
      </c>
      <c r="E7" s="142" t="s">
        <v>84</v>
      </c>
      <c r="F7" s="137" t="s">
        <v>85</v>
      </c>
      <c r="G7" s="159" t="s">
        <v>23</v>
      </c>
      <c r="H7" s="160" t="s">
        <v>24</v>
      </c>
      <c r="I7" s="160" t="s">
        <v>86</v>
      </c>
      <c r="J7" s="160" t="s">
        <v>25</v>
      </c>
      <c r="K7" s="160" t="s">
        <v>87</v>
      </c>
      <c r="L7" s="160" t="s">
        <v>88</v>
      </c>
      <c r="M7" s="160" t="s">
        <v>89</v>
      </c>
      <c r="N7" s="160" t="s">
        <v>90</v>
      </c>
      <c r="O7" s="160" t="s">
        <v>91</v>
      </c>
      <c r="P7" s="160" t="s">
        <v>92</v>
      </c>
      <c r="Q7" s="160" t="s">
        <v>93</v>
      </c>
      <c r="R7" s="160" t="s">
        <v>94</v>
      </c>
      <c r="S7" s="160" t="s">
        <v>95</v>
      </c>
      <c r="T7" s="160" t="s">
        <v>96</v>
      </c>
      <c r="U7" s="145" t="s">
        <v>97</v>
      </c>
    </row>
    <row r="8" spans="1:60" x14ac:dyDescent="0.2">
      <c r="A8" s="161" t="s">
        <v>98</v>
      </c>
      <c r="B8" s="162" t="s">
        <v>47</v>
      </c>
      <c r="C8" s="163" t="s">
        <v>48</v>
      </c>
      <c r="D8" s="144"/>
      <c r="E8" s="164"/>
      <c r="F8" s="165"/>
      <c r="G8" s="165">
        <f>SUMIF(AE9:AE27,"&lt;&gt;NOR",G9:G27)</f>
        <v>0</v>
      </c>
      <c r="H8" s="165"/>
      <c r="I8" s="165">
        <f>SUM(I9:I27)</f>
        <v>0</v>
      </c>
      <c r="J8" s="165"/>
      <c r="K8" s="165">
        <f>SUM(K9:K27)</f>
        <v>0</v>
      </c>
      <c r="L8" s="165"/>
      <c r="M8" s="165">
        <f>SUM(M9:M27)</f>
        <v>0</v>
      </c>
      <c r="N8" s="144"/>
      <c r="O8" s="144">
        <f>SUM(O9:O27)</f>
        <v>1.26976</v>
      </c>
      <c r="P8" s="144"/>
      <c r="Q8" s="144">
        <f>SUM(Q9:Q27)</f>
        <v>0</v>
      </c>
      <c r="R8" s="144"/>
      <c r="S8" s="144"/>
      <c r="T8" s="161"/>
      <c r="U8" s="144">
        <f>SUM(U9:U27)</f>
        <v>142.20999999999998</v>
      </c>
      <c r="AE8" t="s">
        <v>99</v>
      </c>
    </row>
    <row r="9" spans="1:60" outlineLevel="1" x14ac:dyDescent="0.2">
      <c r="A9" s="139">
        <v>1</v>
      </c>
      <c r="B9" s="146" t="s">
        <v>100</v>
      </c>
      <c r="C9" s="175" t="s">
        <v>101</v>
      </c>
      <c r="D9" s="148" t="s">
        <v>102</v>
      </c>
      <c r="E9" s="153">
        <v>15.4</v>
      </c>
      <c r="F9" s="156"/>
      <c r="G9" s="157">
        <f>ROUND(E9*F9,2)</f>
        <v>0</v>
      </c>
      <c r="H9" s="156"/>
      <c r="I9" s="157">
        <f>ROUND(E9*H9,2)</f>
        <v>0</v>
      </c>
      <c r="J9" s="156"/>
      <c r="K9" s="157">
        <f>ROUND(E9*J9,2)</f>
        <v>0</v>
      </c>
      <c r="L9" s="157">
        <v>21</v>
      </c>
      <c r="M9" s="157">
        <f>G9*(1+L9/100)</f>
        <v>0</v>
      </c>
      <c r="N9" s="148">
        <v>4.0000000000000003E-5</v>
      </c>
      <c r="O9" s="148">
        <f>ROUND(E9*N9,5)</f>
        <v>6.2E-4</v>
      </c>
      <c r="P9" s="148">
        <v>0</v>
      </c>
      <c r="Q9" s="148">
        <f>ROUND(E9*P9,5)</f>
        <v>0</v>
      </c>
      <c r="R9" s="148"/>
      <c r="S9" s="148"/>
      <c r="T9" s="149">
        <v>0.08</v>
      </c>
      <c r="U9" s="148">
        <f>ROUND(E9*T9,2)</f>
        <v>1.23</v>
      </c>
      <c r="V9" s="138"/>
      <c r="W9" s="138"/>
      <c r="X9" s="138"/>
      <c r="Y9" s="138"/>
      <c r="Z9" s="138"/>
      <c r="AA9" s="138"/>
      <c r="AB9" s="138"/>
      <c r="AC9" s="138"/>
      <c r="AD9" s="138"/>
      <c r="AE9" s="138" t="s">
        <v>103</v>
      </c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">
      <c r="A10" s="139"/>
      <c r="B10" s="146"/>
      <c r="C10" s="176" t="s">
        <v>104</v>
      </c>
      <c r="D10" s="150"/>
      <c r="E10" s="154">
        <v>15.4</v>
      </c>
      <c r="F10" s="157"/>
      <c r="G10" s="157"/>
      <c r="H10" s="157"/>
      <c r="I10" s="157"/>
      <c r="J10" s="157"/>
      <c r="K10" s="157"/>
      <c r="L10" s="157"/>
      <c r="M10" s="157"/>
      <c r="N10" s="148"/>
      <c r="O10" s="148"/>
      <c r="P10" s="148"/>
      <c r="Q10" s="148"/>
      <c r="R10" s="148"/>
      <c r="S10" s="148"/>
      <c r="T10" s="149"/>
      <c r="U10" s="148"/>
      <c r="V10" s="138"/>
      <c r="W10" s="138"/>
      <c r="X10" s="138"/>
      <c r="Y10" s="138"/>
      <c r="Z10" s="138"/>
      <c r="AA10" s="138"/>
      <c r="AB10" s="138"/>
      <c r="AC10" s="138"/>
      <c r="AD10" s="138"/>
      <c r="AE10" s="138" t="s">
        <v>105</v>
      </c>
      <c r="AF10" s="138">
        <v>0</v>
      </c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">
      <c r="A11" s="139">
        <v>2</v>
      </c>
      <c r="B11" s="146" t="s">
        <v>106</v>
      </c>
      <c r="C11" s="175" t="s">
        <v>107</v>
      </c>
      <c r="D11" s="148" t="s">
        <v>108</v>
      </c>
      <c r="E11" s="153">
        <v>17.899999999999999</v>
      </c>
      <c r="F11" s="156"/>
      <c r="G11" s="157">
        <f>ROUND(E11*F11,2)</f>
        <v>0</v>
      </c>
      <c r="H11" s="156"/>
      <c r="I11" s="157">
        <f>ROUND(E11*H11,2)</f>
        <v>0</v>
      </c>
      <c r="J11" s="156"/>
      <c r="K11" s="157">
        <f>ROUND(E11*J11,2)</f>
        <v>0</v>
      </c>
      <c r="L11" s="157">
        <v>21</v>
      </c>
      <c r="M11" s="157">
        <f>G11*(1+L11/100)</f>
        <v>0</v>
      </c>
      <c r="N11" s="148">
        <v>3.4000000000000002E-4</v>
      </c>
      <c r="O11" s="148">
        <f>ROUND(E11*N11,5)</f>
        <v>6.0899999999999999E-3</v>
      </c>
      <c r="P11" s="148">
        <v>0</v>
      </c>
      <c r="Q11" s="148">
        <f>ROUND(E11*P11,5)</f>
        <v>0</v>
      </c>
      <c r="R11" s="148"/>
      <c r="S11" s="148"/>
      <c r="T11" s="149">
        <v>0.21</v>
      </c>
      <c r="U11" s="148">
        <f>ROUND(E11*T11,2)</f>
        <v>3.76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 t="s">
        <v>103</v>
      </c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">
      <c r="A12" s="139"/>
      <c r="B12" s="146"/>
      <c r="C12" s="176" t="s">
        <v>109</v>
      </c>
      <c r="D12" s="150"/>
      <c r="E12" s="154">
        <v>18.8</v>
      </c>
      <c r="F12" s="157"/>
      <c r="G12" s="157"/>
      <c r="H12" s="157"/>
      <c r="I12" s="157"/>
      <c r="J12" s="157"/>
      <c r="K12" s="157"/>
      <c r="L12" s="157"/>
      <c r="M12" s="157"/>
      <c r="N12" s="148"/>
      <c r="O12" s="148"/>
      <c r="P12" s="148"/>
      <c r="Q12" s="148"/>
      <c r="R12" s="148"/>
      <c r="S12" s="148"/>
      <c r="T12" s="149"/>
      <c r="U12" s="148"/>
      <c r="V12" s="138"/>
      <c r="W12" s="138"/>
      <c r="X12" s="138"/>
      <c r="Y12" s="138"/>
      <c r="Z12" s="138"/>
      <c r="AA12" s="138"/>
      <c r="AB12" s="138"/>
      <c r="AC12" s="138"/>
      <c r="AD12" s="138"/>
      <c r="AE12" s="138" t="s">
        <v>105</v>
      </c>
      <c r="AF12" s="138">
        <v>0</v>
      </c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">
      <c r="A13" s="139"/>
      <c r="B13" s="146"/>
      <c r="C13" s="176" t="s">
        <v>110</v>
      </c>
      <c r="D13" s="150"/>
      <c r="E13" s="154">
        <v>-0.9</v>
      </c>
      <c r="F13" s="157"/>
      <c r="G13" s="157"/>
      <c r="H13" s="157"/>
      <c r="I13" s="157"/>
      <c r="J13" s="157"/>
      <c r="K13" s="157"/>
      <c r="L13" s="157"/>
      <c r="M13" s="157"/>
      <c r="N13" s="148"/>
      <c r="O13" s="148"/>
      <c r="P13" s="148"/>
      <c r="Q13" s="148"/>
      <c r="R13" s="148"/>
      <c r="S13" s="148"/>
      <c r="T13" s="149"/>
      <c r="U13" s="148"/>
      <c r="V13" s="138"/>
      <c r="W13" s="138"/>
      <c r="X13" s="138"/>
      <c r="Y13" s="138"/>
      <c r="Z13" s="138"/>
      <c r="AA13" s="138"/>
      <c r="AB13" s="138"/>
      <c r="AC13" s="138"/>
      <c r="AD13" s="138"/>
      <c r="AE13" s="138" t="s">
        <v>105</v>
      </c>
      <c r="AF13" s="138">
        <v>0</v>
      </c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ht="22.5" outlineLevel="1" x14ac:dyDescent="0.2">
      <c r="A14" s="139">
        <v>3</v>
      </c>
      <c r="B14" s="146" t="s">
        <v>111</v>
      </c>
      <c r="C14" s="175" t="s">
        <v>112</v>
      </c>
      <c r="D14" s="148" t="s">
        <v>102</v>
      </c>
      <c r="E14" s="153">
        <v>85.844999999999999</v>
      </c>
      <c r="F14" s="156"/>
      <c r="G14" s="157">
        <f>ROUND(E14*F14,2)</f>
        <v>0</v>
      </c>
      <c r="H14" s="156"/>
      <c r="I14" s="157">
        <f>ROUND(E14*H14,2)</f>
        <v>0</v>
      </c>
      <c r="J14" s="156"/>
      <c r="K14" s="157">
        <f>ROUND(E14*J14,2)</f>
        <v>0</v>
      </c>
      <c r="L14" s="157">
        <v>21</v>
      </c>
      <c r="M14" s="157">
        <f>G14*(1+L14/100)</f>
        <v>0</v>
      </c>
      <c r="N14" s="148">
        <v>1.354E-2</v>
      </c>
      <c r="O14" s="148">
        <f>ROUND(E14*N14,5)</f>
        <v>1.1623399999999999</v>
      </c>
      <c r="P14" s="148">
        <v>0</v>
      </c>
      <c r="Q14" s="148">
        <f>ROUND(E14*P14,5)</f>
        <v>0</v>
      </c>
      <c r="R14" s="148"/>
      <c r="S14" s="148"/>
      <c r="T14" s="149">
        <v>1.26</v>
      </c>
      <c r="U14" s="148">
        <f>ROUND(E14*T14,2)</f>
        <v>108.16</v>
      </c>
      <c r="V14" s="138"/>
      <c r="W14" s="138"/>
      <c r="X14" s="138"/>
      <c r="Y14" s="138"/>
      <c r="Z14" s="138"/>
      <c r="AA14" s="138"/>
      <c r="AB14" s="138"/>
      <c r="AC14" s="138"/>
      <c r="AD14" s="138"/>
      <c r="AE14" s="138" t="s">
        <v>103</v>
      </c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ht="78.75" outlineLevel="1" x14ac:dyDescent="0.2">
      <c r="A15" s="139"/>
      <c r="B15" s="146"/>
      <c r="C15" s="222" t="s">
        <v>113</v>
      </c>
      <c r="D15" s="223"/>
      <c r="E15" s="224"/>
      <c r="F15" s="225"/>
      <c r="G15" s="226"/>
      <c r="H15" s="157"/>
      <c r="I15" s="157"/>
      <c r="J15" s="157"/>
      <c r="K15" s="157"/>
      <c r="L15" s="157"/>
      <c r="M15" s="157"/>
      <c r="N15" s="148"/>
      <c r="O15" s="148"/>
      <c r="P15" s="148"/>
      <c r="Q15" s="148"/>
      <c r="R15" s="148"/>
      <c r="S15" s="148"/>
      <c r="T15" s="149"/>
      <c r="U15" s="148"/>
      <c r="V15" s="138"/>
      <c r="W15" s="138"/>
      <c r="X15" s="138"/>
      <c r="Y15" s="138"/>
      <c r="Z15" s="138"/>
      <c r="AA15" s="138"/>
      <c r="AB15" s="138"/>
      <c r="AC15" s="138"/>
      <c r="AD15" s="138"/>
      <c r="AE15" s="138" t="s">
        <v>114</v>
      </c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41" t="str">
        <f>C15</f>
        <v>Jedná se provedení kontaktního zateplovacího systému ETICS s deskami EPS 100 F tl. 160 mm (lambda max. 0,037 W/mK) lepenými na podkladní konstrukci. Desky budou kotveny plastovými hmoždinkami s talířovou hlavou  dl. min. 220 mm. Počt hmoždinek bude v ploše 6 ks/m2 a 8 ks/m2 u nároží budov. Vrchní omítka bude akrylátová o znitosti 1,5 mm a bude provedena dle předpisů dodavatele systému na všech systémových vrstvách s vyztužením výztužnou síťovinou do lepidla. Součástí zateplovacího systému bude i dodání příslušných komponentů a doplňků (rohové ochranné lišty, dilatační lišty, ..), očištění podkladových vrstev (omítky) - omytí, penetrace. Barva ve stření hustotě.</v>
      </c>
      <c r="BB15" s="138"/>
      <c r="BC15" s="138"/>
      <c r="BD15" s="138"/>
      <c r="BE15" s="138"/>
      <c r="BF15" s="138"/>
      <c r="BG15" s="138"/>
      <c r="BH15" s="138"/>
    </row>
    <row r="16" spans="1:60" outlineLevel="1" x14ac:dyDescent="0.2">
      <c r="A16" s="139"/>
      <c r="B16" s="146"/>
      <c r="C16" s="176" t="s">
        <v>115</v>
      </c>
      <c r="D16" s="150"/>
      <c r="E16" s="154">
        <v>26.4</v>
      </c>
      <c r="F16" s="157"/>
      <c r="G16" s="157"/>
      <c r="H16" s="157"/>
      <c r="I16" s="157"/>
      <c r="J16" s="157"/>
      <c r="K16" s="157"/>
      <c r="L16" s="157"/>
      <c r="M16" s="157"/>
      <c r="N16" s="148"/>
      <c r="O16" s="148"/>
      <c r="P16" s="148"/>
      <c r="Q16" s="148"/>
      <c r="R16" s="148"/>
      <c r="S16" s="148"/>
      <c r="T16" s="149"/>
      <c r="U16" s="148"/>
      <c r="V16" s="138"/>
      <c r="W16" s="138"/>
      <c r="X16" s="138"/>
      <c r="Y16" s="138"/>
      <c r="Z16" s="138"/>
      <c r="AA16" s="138"/>
      <c r="AB16" s="138"/>
      <c r="AC16" s="138"/>
      <c r="AD16" s="138"/>
      <c r="AE16" s="138" t="s">
        <v>105</v>
      </c>
      <c r="AF16" s="138">
        <v>0</v>
      </c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1" x14ac:dyDescent="0.2">
      <c r="A17" s="139"/>
      <c r="B17" s="146"/>
      <c r="C17" s="176" t="s">
        <v>116</v>
      </c>
      <c r="D17" s="150"/>
      <c r="E17" s="154">
        <v>-2.7</v>
      </c>
      <c r="F17" s="157"/>
      <c r="G17" s="157"/>
      <c r="H17" s="157"/>
      <c r="I17" s="157"/>
      <c r="J17" s="157"/>
      <c r="K17" s="157"/>
      <c r="L17" s="157"/>
      <c r="M17" s="157"/>
      <c r="N17" s="148"/>
      <c r="O17" s="148"/>
      <c r="P17" s="148"/>
      <c r="Q17" s="148"/>
      <c r="R17" s="148"/>
      <c r="S17" s="148"/>
      <c r="T17" s="149"/>
      <c r="U17" s="148"/>
      <c r="V17" s="138"/>
      <c r="W17" s="138"/>
      <c r="X17" s="138"/>
      <c r="Y17" s="138"/>
      <c r="Z17" s="138"/>
      <c r="AA17" s="138"/>
      <c r="AB17" s="138"/>
      <c r="AC17" s="138"/>
      <c r="AD17" s="138"/>
      <c r="AE17" s="138" t="s">
        <v>105</v>
      </c>
      <c r="AF17" s="138">
        <v>0</v>
      </c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1" x14ac:dyDescent="0.2">
      <c r="A18" s="139"/>
      <c r="B18" s="146"/>
      <c r="C18" s="176" t="s">
        <v>117</v>
      </c>
      <c r="D18" s="150"/>
      <c r="E18" s="154">
        <v>43.74</v>
      </c>
      <c r="F18" s="157"/>
      <c r="G18" s="157"/>
      <c r="H18" s="157"/>
      <c r="I18" s="157"/>
      <c r="J18" s="157"/>
      <c r="K18" s="157"/>
      <c r="L18" s="157"/>
      <c r="M18" s="157"/>
      <c r="N18" s="148"/>
      <c r="O18" s="148"/>
      <c r="P18" s="148"/>
      <c r="Q18" s="148"/>
      <c r="R18" s="148"/>
      <c r="S18" s="148"/>
      <c r="T18" s="149"/>
      <c r="U18" s="148"/>
      <c r="V18" s="138"/>
      <c r="W18" s="138"/>
      <c r="X18" s="138"/>
      <c r="Y18" s="138"/>
      <c r="Z18" s="138"/>
      <c r="AA18" s="138"/>
      <c r="AB18" s="138"/>
      <c r="AC18" s="138"/>
      <c r="AD18" s="138"/>
      <c r="AE18" s="138" t="s">
        <v>105</v>
      </c>
      <c r="AF18" s="138">
        <v>0</v>
      </c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">
      <c r="A19" s="139"/>
      <c r="B19" s="146"/>
      <c r="C19" s="176" t="s">
        <v>118</v>
      </c>
      <c r="D19" s="150"/>
      <c r="E19" s="154">
        <v>-3.6</v>
      </c>
      <c r="F19" s="157"/>
      <c r="G19" s="157"/>
      <c r="H19" s="157"/>
      <c r="I19" s="157"/>
      <c r="J19" s="157"/>
      <c r="K19" s="157"/>
      <c r="L19" s="157"/>
      <c r="M19" s="157"/>
      <c r="N19" s="148"/>
      <c r="O19" s="148"/>
      <c r="P19" s="148"/>
      <c r="Q19" s="148"/>
      <c r="R19" s="148"/>
      <c r="S19" s="148"/>
      <c r="T19" s="149"/>
      <c r="U19" s="148"/>
      <c r="V19" s="138"/>
      <c r="W19" s="138"/>
      <c r="X19" s="138"/>
      <c r="Y19" s="138"/>
      <c r="Z19" s="138"/>
      <c r="AA19" s="138"/>
      <c r="AB19" s="138"/>
      <c r="AC19" s="138"/>
      <c r="AD19" s="138"/>
      <c r="AE19" s="138" t="s">
        <v>105</v>
      </c>
      <c r="AF19" s="138">
        <v>0</v>
      </c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2">
      <c r="A20" s="139"/>
      <c r="B20" s="146"/>
      <c r="C20" s="176" t="s">
        <v>119</v>
      </c>
      <c r="D20" s="150"/>
      <c r="E20" s="154">
        <v>29.204999999999998</v>
      </c>
      <c r="F20" s="157"/>
      <c r="G20" s="157"/>
      <c r="H20" s="157"/>
      <c r="I20" s="157"/>
      <c r="J20" s="157"/>
      <c r="K20" s="157"/>
      <c r="L20" s="157"/>
      <c r="M20" s="157"/>
      <c r="N20" s="148"/>
      <c r="O20" s="148"/>
      <c r="P20" s="148"/>
      <c r="Q20" s="148"/>
      <c r="R20" s="148"/>
      <c r="S20" s="148"/>
      <c r="T20" s="149"/>
      <c r="U20" s="148"/>
      <c r="V20" s="138"/>
      <c r="W20" s="138"/>
      <c r="X20" s="138"/>
      <c r="Y20" s="138"/>
      <c r="Z20" s="138"/>
      <c r="AA20" s="138"/>
      <c r="AB20" s="138"/>
      <c r="AC20" s="138"/>
      <c r="AD20" s="138"/>
      <c r="AE20" s="138" t="s">
        <v>105</v>
      </c>
      <c r="AF20" s="138">
        <v>0</v>
      </c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">
      <c r="A21" s="139"/>
      <c r="B21" s="146"/>
      <c r="C21" s="176" t="s">
        <v>120</v>
      </c>
      <c r="D21" s="150"/>
      <c r="E21" s="154">
        <v>-7.2</v>
      </c>
      <c r="F21" s="157"/>
      <c r="G21" s="157"/>
      <c r="H21" s="157"/>
      <c r="I21" s="157"/>
      <c r="J21" s="157"/>
      <c r="K21" s="157"/>
      <c r="L21" s="157"/>
      <c r="M21" s="157"/>
      <c r="N21" s="148"/>
      <c r="O21" s="148"/>
      <c r="P21" s="148"/>
      <c r="Q21" s="148"/>
      <c r="R21" s="148"/>
      <c r="S21" s="148"/>
      <c r="T21" s="149"/>
      <c r="U21" s="148"/>
      <c r="V21" s="138"/>
      <c r="W21" s="138"/>
      <c r="X21" s="138"/>
      <c r="Y21" s="138"/>
      <c r="Z21" s="138"/>
      <c r="AA21" s="138"/>
      <c r="AB21" s="138"/>
      <c r="AC21" s="138"/>
      <c r="AD21" s="138"/>
      <c r="AE21" s="138" t="s">
        <v>105</v>
      </c>
      <c r="AF21" s="138">
        <v>0</v>
      </c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ht="22.5" outlineLevel="1" x14ac:dyDescent="0.2">
      <c r="A22" s="139">
        <v>4</v>
      </c>
      <c r="B22" s="146" t="s">
        <v>121</v>
      </c>
      <c r="C22" s="175" t="s">
        <v>122</v>
      </c>
      <c r="D22" s="148" t="s">
        <v>102</v>
      </c>
      <c r="E22" s="153">
        <v>8.07</v>
      </c>
      <c r="F22" s="156"/>
      <c r="G22" s="157">
        <f>ROUND(E22*F22,2)</f>
        <v>0</v>
      </c>
      <c r="H22" s="156"/>
      <c r="I22" s="157">
        <f>ROUND(E22*H22,2)</f>
        <v>0</v>
      </c>
      <c r="J22" s="156"/>
      <c r="K22" s="157">
        <f>ROUND(E22*J22,2)</f>
        <v>0</v>
      </c>
      <c r="L22" s="157">
        <v>21</v>
      </c>
      <c r="M22" s="157">
        <f>G22*(1+L22/100)</f>
        <v>0</v>
      </c>
      <c r="N22" s="148">
        <v>1.248E-2</v>
      </c>
      <c r="O22" s="148">
        <f>ROUND(E22*N22,5)</f>
        <v>0.10070999999999999</v>
      </c>
      <c r="P22" s="148">
        <v>0</v>
      </c>
      <c r="Q22" s="148">
        <f>ROUND(E22*P22,5)</f>
        <v>0</v>
      </c>
      <c r="R22" s="148"/>
      <c r="S22" s="148"/>
      <c r="T22" s="149">
        <v>2.9</v>
      </c>
      <c r="U22" s="148">
        <f>ROUND(E22*T22,2)</f>
        <v>23.4</v>
      </c>
      <c r="V22" s="138"/>
      <c r="W22" s="138"/>
      <c r="X22" s="138"/>
      <c r="Y22" s="138"/>
      <c r="Z22" s="138"/>
      <c r="AA22" s="138"/>
      <c r="AB22" s="138"/>
      <c r="AC22" s="138"/>
      <c r="AD22" s="138"/>
      <c r="AE22" s="138" t="s">
        <v>103</v>
      </c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">
      <c r="A23" s="139"/>
      <c r="B23" s="146"/>
      <c r="C23" s="176" t="s">
        <v>123</v>
      </c>
      <c r="D23" s="150"/>
      <c r="E23" s="154">
        <v>5.31</v>
      </c>
      <c r="F23" s="157"/>
      <c r="G23" s="157"/>
      <c r="H23" s="157"/>
      <c r="I23" s="157"/>
      <c r="J23" s="157"/>
      <c r="K23" s="157"/>
      <c r="L23" s="157"/>
      <c r="M23" s="157"/>
      <c r="N23" s="148"/>
      <c r="O23" s="148"/>
      <c r="P23" s="148"/>
      <c r="Q23" s="148"/>
      <c r="R23" s="148"/>
      <c r="S23" s="148"/>
      <c r="T23" s="149"/>
      <c r="U23" s="148"/>
      <c r="V23" s="138"/>
      <c r="W23" s="138"/>
      <c r="X23" s="138"/>
      <c r="Y23" s="138"/>
      <c r="Z23" s="138"/>
      <c r="AA23" s="138"/>
      <c r="AB23" s="138"/>
      <c r="AC23" s="138"/>
      <c r="AD23" s="138"/>
      <c r="AE23" s="138" t="s">
        <v>105</v>
      </c>
      <c r="AF23" s="138">
        <v>0</v>
      </c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ht="22.5" outlineLevel="1" x14ac:dyDescent="0.2">
      <c r="A24" s="139"/>
      <c r="B24" s="146"/>
      <c r="C24" s="176" t="s">
        <v>124</v>
      </c>
      <c r="D24" s="150"/>
      <c r="E24" s="154">
        <v>2.76</v>
      </c>
      <c r="F24" s="157"/>
      <c r="G24" s="157"/>
      <c r="H24" s="157"/>
      <c r="I24" s="157"/>
      <c r="J24" s="157"/>
      <c r="K24" s="157"/>
      <c r="L24" s="157"/>
      <c r="M24" s="157"/>
      <c r="N24" s="148"/>
      <c r="O24" s="148"/>
      <c r="P24" s="148"/>
      <c r="Q24" s="148"/>
      <c r="R24" s="148"/>
      <c r="S24" s="148"/>
      <c r="T24" s="149"/>
      <c r="U24" s="148"/>
      <c r="V24" s="138"/>
      <c r="W24" s="138"/>
      <c r="X24" s="138"/>
      <c r="Y24" s="138"/>
      <c r="Z24" s="138"/>
      <c r="AA24" s="138"/>
      <c r="AB24" s="138"/>
      <c r="AC24" s="138"/>
      <c r="AD24" s="138"/>
      <c r="AE24" s="138" t="s">
        <v>105</v>
      </c>
      <c r="AF24" s="138">
        <v>0</v>
      </c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ht="22.5" outlineLevel="1" x14ac:dyDescent="0.2">
      <c r="A25" s="139">
        <v>5</v>
      </c>
      <c r="B25" s="146" t="s">
        <v>125</v>
      </c>
      <c r="C25" s="175" t="s">
        <v>126</v>
      </c>
      <c r="D25" s="148" t="s">
        <v>108</v>
      </c>
      <c r="E25" s="153">
        <v>35.4</v>
      </c>
      <c r="F25" s="156"/>
      <c r="G25" s="157">
        <f>ROUND(E25*F25,2)</f>
        <v>0</v>
      </c>
      <c r="H25" s="156"/>
      <c r="I25" s="157">
        <f>ROUND(E25*H25,2)</f>
        <v>0</v>
      </c>
      <c r="J25" s="156"/>
      <c r="K25" s="157">
        <f>ROUND(E25*J25,2)</f>
        <v>0</v>
      </c>
      <c r="L25" s="157">
        <v>21</v>
      </c>
      <c r="M25" s="157">
        <f>G25*(1+L25/100)</f>
        <v>0</v>
      </c>
      <c r="N25" s="148">
        <v>0</v>
      </c>
      <c r="O25" s="148">
        <f>ROUND(E25*N25,5)</f>
        <v>0</v>
      </c>
      <c r="P25" s="148">
        <v>0</v>
      </c>
      <c r="Q25" s="148">
        <f>ROUND(E25*P25,5)</f>
        <v>0</v>
      </c>
      <c r="R25" s="148"/>
      <c r="S25" s="148"/>
      <c r="T25" s="149">
        <v>0.16</v>
      </c>
      <c r="U25" s="148">
        <f>ROUND(E25*T25,2)</f>
        <v>5.66</v>
      </c>
      <c r="V25" s="138"/>
      <c r="W25" s="138"/>
      <c r="X25" s="138"/>
      <c r="Y25" s="138"/>
      <c r="Z25" s="138"/>
      <c r="AA25" s="138"/>
      <c r="AB25" s="138"/>
      <c r="AC25" s="138"/>
      <c r="AD25" s="138"/>
      <c r="AE25" s="138" t="s">
        <v>103</v>
      </c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1" x14ac:dyDescent="0.2">
      <c r="A26" s="139"/>
      <c r="B26" s="146"/>
      <c r="C26" s="176" t="s">
        <v>127</v>
      </c>
      <c r="D26" s="150"/>
      <c r="E26" s="154">
        <v>5.4</v>
      </c>
      <c r="F26" s="157"/>
      <c r="G26" s="157"/>
      <c r="H26" s="157"/>
      <c r="I26" s="157"/>
      <c r="J26" s="157"/>
      <c r="K26" s="157"/>
      <c r="L26" s="157"/>
      <c r="M26" s="157"/>
      <c r="N26" s="148"/>
      <c r="O26" s="148"/>
      <c r="P26" s="148"/>
      <c r="Q26" s="148"/>
      <c r="R26" s="148"/>
      <c r="S26" s="148"/>
      <c r="T26" s="149"/>
      <c r="U26" s="148"/>
      <c r="V26" s="138"/>
      <c r="W26" s="138"/>
      <c r="X26" s="138"/>
      <c r="Y26" s="138"/>
      <c r="Z26" s="138"/>
      <c r="AA26" s="138"/>
      <c r="AB26" s="138"/>
      <c r="AC26" s="138"/>
      <c r="AD26" s="138"/>
      <c r="AE26" s="138" t="s">
        <v>105</v>
      </c>
      <c r="AF26" s="138">
        <v>0</v>
      </c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">
      <c r="A27" s="139"/>
      <c r="B27" s="146"/>
      <c r="C27" s="176" t="s">
        <v>128</v>
      </c>
      <c r="D27" s="150"/>
      <c r="E27" s="154">
        <v>30</v>
      </c>
      <c r="F27" s="157"/>
      <c r="G27" s="157"/>
      <c r="H27" s="157"/>
      <c r="I27" s="157"/>
      <c r="J27" s="157"/>
      <c r="K27" s="157"/>
      <c r="L27" s="157"/>
      <c r="M27" s="157"/>
      <c r="N27" s="148"/>
      <c r="O27" s="148"/>
      <c r="P27" s="148"/>
      <c r="Q27" s="148"/>
      <c r="R27" s="148"/>
      <c r="S27" s="148"/>
      <c r="T27" s="149"/>
      <c r="U27" s="148"/>
      <c r="V27" s="138"/>
      <c r="W27" s="138"/>
      <c r="X27" s="138"/>
      <c r="Y27" s="138"/>
      <c r="Z27" s="138"/>
      <c r="AA27" s="138"/>
      <c r="AB27" s="138"/>
      <c r="AC27" s="138"/>
      <c r="AD27" s="138"/>
      <c r="AE27" s="138" t="s">
        <v>105</v>
      </c>
      <c r="AF27" s="138">
        <v>0</v>
      </c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x14ac:dyDescent="0.2">
      <c r="A28" s="140" t="s">
        <v>98</v>
      </c>
      <c r="B28" s="147" t="s">
        <v>49</v>
      </c>
      <c r="C28" s="177" t="s">
        <v>50</v>
      </c>
      <c r="D28" s="151"/>
      <c r="E28" s="155"/>
      <c r="F28" s="158"/>
      <c r="G28" s="158">
        <f>SUMIF(AE29:AE30,"&lt;&gt;NOR",G29:G30)</f>
        <v>0</v>
      </c>
      <c r="H28" s="158"/>
      <c r="I28" s="158">
        <f>SUM(I29:I30)</f>
        <v>0</v>
      </c>
      <c r="J28" s="158"/>
      <c r="K28" s="158">
        <f>SUM(K29:K30)</f>
        <v>0</v>
      </c>
      <c r="L28" s="158"/>
      <c r="M28" s="158">
        <f>SUM(M29:M30)</f>
        <v>0</v>
      </c>
      <c r="N28" s="151"/>
      <c r="O28" s="151">
        <f>SUM(O29:O30)</f>
        <v>0.16295000000000001</v>
      </c>
      <c r="P28" s="151"/>
      <c r="Q28" s="151">
        <f>SUM(Q29:Q30)</f>
        <v>0</v>
      </c>
      <c r="R28" s="151"/>
      <c r="S28" s="151"/>
      <c r="T28" s="152"/>
      <c r="U28" s="151">
        <f>SUM(U29:U30)</f>
        <v>7.16</v>
      </c>
      <c r="AE28" t="s">
        <v>99</v>
      </c>
    </row>
    <row r="29" spans="1:60" outlineLevel="1" x14ac:dyDescent="0.2">
      <c r="A29" s="139">
        <v>6</v>
      </c>
      <c r="B29" s="146" t="s">
        <v>129</v>
      </c>
      <c r="C29" s="175" t="s">
        <v>130</v>
      </c>
      <c r="D29" s="148" t="s">
        <v>102</v>
      </c>
      <c r="E29" s="153">
        <v>27.524999999999999</v>
      </c>
      <c r="F29" s="156"/>
      <c r="G29" s="157">
        <f>ROUND(E29*F29,2)</f>
        <v>0</v>
      </c>
      <c r="H29" s="156"/>
      <c r="I29" s="157">
        <f>ROUND(E29*H29,2)</f>
        <v>0</v>
      </c>
      <c r="J29" s="156"/>
      <c r="K29" s="157">
        <f>ROUND(E29*J29,2)</f>
        <v>0</v>
      </c>
      <c r="L29" s="157">
        <v>21</v>
      </c>
      <c r="M29" s="157">
        <f>G29*(1+L29/100)</f>
        <v>0</v>
      </c>
      <c r="N29" s="148">
        <v>5.9199999999999999E-3</v>
      </c>
      <c r="O29" s="148">
        <f>ROUND(E29*N29,5)</f>
        <v>0.16295000000000001</v>
      </c>
      <c r="P29" s="148">
        <v>0</v>
      </c>
      <c r="Q29" s="148">
        <f>ROUND(E29*P29,5)</f>
        <v>0</v>
      </c>
      <c r="R29" s="148"/>
      <c r="S29" s="148"/>
      <c r="T29" s="149">
        <v>0.26</v>
      </c>
      <c r="U29" s="148">
        <f>ROUND(E29*T29,2)</f>
        <v>7.16</v>
      </c>
      <c r="V29" s="138"/>
      <c r="W29" s="138"/>
      <c r="X29" s="138"/>
      <c r="Y29" s="138"/>
      <c r="Z29" s="138"/>
      <c r="AA29" s="138"/>
      <c r="AB29" s="138"/>
      <c r="AC29" s="138"/>
      <c r="AD29" s="138"/>
      <c r="AE29" s="138" t="s">
        <v>103</v>
      </c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outlineLevel="1" x14ac:dyDescent="0.2">
      <c r="A30" s="139"/>
      <c r="B30" s="146"/>
      <c r="C30" s="176" t="s">
        <v>131</v>
      </c>
      <c r="D30" s="150"/>
      <c r="E30" s="154">
        <v>27.524999999999999</v>
      </c>
      <c r="F30" s="157"/>
      <c r="G30" s="157"/>
      <c r="H30" s="157"/>
      <c r="I30" s="157"/>
      <c r="J30" s="157"/>
      <c r="K30" s="157"/>
      <c r="L30" s="157"/>
      <c r="M30" s="157"/>
      <c r="N30" s="148"/>
      <c r="O30" s="148"/>
      <c r="P30" s="148"/>
      <c r="Q30" s="148"/>
      <c r="R30" s="148"/>
      <c r="S30" s="148"/>
      <c r="T30" s="149"/>
      <c r="U30" s="148"/>
      <c r="V30" s="138"/>
      <c r="W30" s="138"/>
      <c r="X30" s="138"/>
      <c r="Y30" s="138"/>
      <c r="Z30" s="138"/>
      <c r="AA30" s="138"/>
      <c r="AB30" s="138"/>
      <c r="AC30" s="138"/>
      <c r="AD30" s="138"/>
      <c r="AE30" s="138" t="s">
        <v>105</v>
      </c>
      <c r="AF30" s="138">
        <v>0</v>
      </c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x14ac:dyDescent="0.2">
      <c r="A31" s="140" t="s">
        <v>98</v>
      </c>
      <c r="B31" s="147" t="s">
        <v>51</v>
      </c>
      <c r="C31" s="177" t="s">
        <v>52</v>
      </c>
      <c r="D31" s="151"/>
      <c r="E31" s="155"/>
      <c r="F31" s="158"/>
      <c r="G31" s="158">
        <f>SUMIF(AE32:AE34,"&lt;&gt;NOR",G32:G34)</f>
        <v>0</v>
      </c>
      <c r="H31" s="158"/>
      <c r="I31" s="158">
        <f>SUM(I32:I34)</f>
        <v>0</v>
      </c>
      <c r="J31" s="158"/>
      <c r="K31" s="158">
        <f>SUM(K32:K34)</f>
        <v>0</v>
      </c>
      <c r="L31" s="158"/>
      <c r="M31" s="158">
        <f>SUM(M32:M34)</f>
        <v>0</v>
      </c>
      <c r="N31" s="151"/>
      <c r="O31" s="151">
        <f>SUM(O32:O34)</f>
        <v>0</v>
      </c>
      <c r="P31" s="151"/>
      <c r="Q31" s="151">
        <f>SUM(Q32:Q34)</f>
        <v>0</v>
      </c>
      <c r="R31" s="151"/>
      <c r="S31" s="151"/>
      <c r="T31" s="152"/>
      <c r="U31" s="151">
        <f>SUM(U32:U34)</f>
        <v>2.54</v>
      </c>
      <c r="AE31" t="s">
        <v>99</v>
      </c>
    </row>
    <row r="32" spans="1:60" outlineLevel="1" x14ac:dyDescent="0.2">
      <c r="A32" s="139">
        <v>7</v>
      </c>
      <c r="B32" s="146" t="s">
        <v>132</v>
      </c>
      <c r="C32" s="175" t="s">
        <v>133</v>
      </c>
      <c r="D32" s="148" t="s">
        <v>134</v>
      </c>
      <c r="E32" s="153">
        <v>2.5190999999999999</v>
      </c>
      <c r="F32" s="156"/>
      <c r="G32" s="157">
        <f>ROUND(E32*F32,2)</f>
        <v>0</v>
      </c>
      <c r="H32" s="156"/>
      <c r="I32" s="157">
        <f>ROUND(E32*H32,2)</f>
        <v>0</v>
      </c>
      <c r="J32" s="156"/>
      <c r="K32" s="157">
        <f>ROUND(E32*J32,2)</f>
        <v>0</v>
      </c>
      <c r="L32" s="157">
        <v>21</v>
      </c>
      <c r="M32" s="157">
        <f>G32*(1+L32/100)</f>
        <v>0</v>
      </c>
      <c r="N32" s="148">
        <v>0</v>
      </c>
      <c r="O32" s="148">
        <f>ROUND(E32*N32,5)</f>
        <v>0</v>
      </c>
      <c r="P32" s="148">
        <v>0</v>
      </c>
      <c r="Q32" s="148">
        <f>ROUND(E32*P32,5)</f>
        <v>0</v>
      </c>
      <c r="R32" s="148"/>
      <c r="S32" s="148"/>
      <c r="T32" s="149">
        <v>0.93</v>
      </c>
      <c r="U32" s="148">
        <f>ROUND(E32*T32,2)</f>
        <v>2.34</v>
      </c>
      <c r="V32" s="138"/>
      <c r="W32" s="138"/>
      <c r="X32" s="138"/>
      <c r="Y32" s="138"/>
      <c r="Z32" s="138"/>
      <c r="AA32" s="138"/>
      <c r="AB32" s="138"/>
      <c r="AC32" s="138"/>
      <c r="AD32" s="138"/>
      <c r="AE32" s="138" t="s">
        <v>103</v>
      </c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">
      <c r="A33" s="139">
        <v>8</v>
      </c>
      <c r="B33" s="146" t="s">
        <v>135</v>
      </c>
      <c r="C33" s="175" t="s">
        <v>136</v>
      </c>
      <c r="D33" s="148" t="s">
        <v>134</v>
      </c>
      <c r="E33" s="153">
        <v>2.5190999999999999</v>
      </c>
      <c r="F33" s="156"/>
      <c r="G33" s="157">
        <f>ROUND(E33*F33,2)</f>
        <v>0</v>
      </c>
      <c r="H33" s="156"/>
      <c r="I33" s="157">
        <f>ROUND(E33*H33,2)</f>
        <v>0</v>
      </c>
      <c r="J33" s="156"/>
      <c r="K33" s="157">
        <f>ROUND(E33*J33,2)</f>
        <v>0</v>
      </c>
      <c r="L33" s="157">
        <v>21</v>
      </c>
      <c r="M33" s="157">
        <f>G33*(1+L33/100)</f>
        <v>0</v>
      </c>
      <c r="N33" s="148">
        <v>0</v>
      </c>
      <c r="O33" s="148">
        <f>ROUND(E33*N33,5)</f>
        <v>0</v>
      </c>
      <c r="P33" s="148">
        <v>0</v>
      </c>
      <c r="Q33" s="148">
        <f>ROUND(E33*P33,5)</f>
        <v>0</v>
      </c>
      <c r="R33" s="148"/>
      <c r="S33" s="148"/>
      <c r="T33" s="149">
        <v>0.08</v>
      </c>
      <c r="U33" s="148">
        <f>ROUND(E33*T33,2)</f>
        <v>0.2</v>
      </c>
      <c r="V33" s="138"/>
      <c r="W33" s="138"/>
      <c r="X33" s="138"/>
      <c r="Y33" s="138"/>
      <c r="Z33" s="138"/>
      <c r="AA33" s="138"/>
      <c r="AB33" s="138"/>
      <c r="AC33" s="138"/>
      <c r="AD33" s="138"/>
      <c r="AE33" s="138" t="s">
        <v>103</v>
      </c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ht="22.5" outlineLevel="1" x14ac:dyDescent="0.2">
      <c r="A34" s="139">
        <v>9</v>
      </c>
      <c r="B34" s="146" t="s">
        <v>137</v>
      </c>
      <c r="C34" s="175" t="s">
        <v>138</v>
      </c>
      <c r="D34" s="148" t="s">
        <v>134</v>
      </c>
      <c r="E34" s="153">
        <v>2.5190999999999999</v>
      </c>
      <c r="F34" s="156"/>
      <c r="G34" s="157">
        <f>ROUND(E34*F34,2)</f>
        <v>0</v>
      </c>
      <c r="H34" s="156"/>
      <c r="I34" s="157">
        <f>ROUND(E34*H34,2)</f>
        <v>0</v>
      </c>
      <c r="J34" s="156"/>
      <c r="K34" s="157">
        <f>ROUND(E34*J34,2)</f>
        <v>0</v>
      </c>
      <c r="L34" s="157">
        <v>21</v>
      </c>
      <c r="M34" s="157">
        <f>G34*(1+L34/100)</f>
        <v>0</v>
      </c>
      <c r="N34" s="148">
        <v>0</v>
      </c>
      <c r="O34" s="148">
        <f>ROUND(E34*N34,5)</f>
        <v>0</v>
      </c>
      <c r="P34" s="148">
        <v>0</v>
      </c>
      <c r="Q34" s="148">
        <f>ROUND(E34*P34,5)</f>
        <v>0</v>
      </c>
      <c r="R34" s="148"/>
      <c r="S34" s="148"/>
      <c r="T34" s="149">
        <v>0</v>
      </c>
      <c r="U34" s="148">
        <f>ROUND(E34*T34,2)</f>
        <v>0</v>
      </c>
      <c r="V34" s="138"/>
      <c r="W34" s="138"/>
      <c r="X34" s="138"/>
      <c r="Y34" s="138"/>
      <c r="Z34" s="138"/>
      <c r="AA34" s="138"/>
      <c r="AB34" s="138"/>
      <c r="AC34" s="138"/>
      <c r="AD34" s="138"/>
      <c r="AE34" s="138" t="s">
        <v>103</v>
      </c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x14ac:dyDescent="0.2">
      <c r="A35" s="140" t="s">
        <v>98</v>
      </c>
      <c r="B35" s="147" t="s">
        <v>53</v>
      </c>
      <c r="C35" s="177" t="s">
        <v>54</v>
      </c>
      <c r="D35" s="151"/>
      <c r="E35" s="155"/>
      <c r="F35" s="158"/>
      <c r="G35" s="158">
        <f>SUMIF(AE36:AE37,"&lt;&gt;NOR",G36:G37)</f>
        <v>0</v>
      </c>
      <c r="H35" s="158"/>
      <c r="I35" s="158">
        <f>SUM(I36:I37)</f>
        <v>0</v>
      </c>
      <c r="J35" s="158"/>
      <c r="K35" s="158">
        <f>SUM(K36:K37)</f>
        <v>0</v>
      </c>
      <c r="L35" s="158"/>
      <c r="M35" s="158">
        <f>SUM(M36:M37)</f>
        <v>0</v>
      </c>
      <c r="N35" s="151"/>
      <c r="O35" s="151">
        <f>SUM(O36:O37)</f>
        <v>0</v>
      </c>
      <c r="P35" s="151"/>
      <c r="Q35" s="151">
        <f>SUM(Q36:Q37)</f>
        <v>0</v>
      </c>
      <c r="R35" s="151"/>
      <c r="S35" s="151"/>
      <c r="T35" s="152"/>
      <c r="U35" s="151">
        <f>SUM(U36:U37)</f>
        <v>1.22</v>
      </c>
      <c r="AE35" t="s">
        <v>99</v>
      </c>
    </row>
    <row r="36" spans="1:60" outlineLevel="1" x14ac:dyDescent="0.2">
      <c r="A36" s="139">
        <v>10</v>
      </c>
      <c r="B36" s="146" t="s">
        <v>139</v>
      </c>
      <c r="C36" s="175" t="s">
        <v>140</v>
      </c>
      <c r="D36" s="148" t="s">
        <v>134</v>
      </c>
      <c r="E36" s="153">
        <v>1.4327000000000001</v>
      </c>
      <c r="F36" s="156"/>
      <c r="G36" s="157">
        <f>ROUND(E36*F36,2)</f>
        <v>0</v>
      </c>
      <c r="H36" s="156"/>
      <c r="I36" s="157">
        <f>ROUND(E36*H36,2)</f>
        <v>0</v>
      </c>
      <c r="J36" s="156"/>
      <c r="K36" s="157">
        <f>ROUND(E36*J36,2)</f>
        <v>0</v>
      </c>
      <c r="L36" s="157">
        <v>21</v>
      </c>
      <c r="M36" s="157">
        <f>G36*(1+L36/100)</f>
        <v>0</v>
      </c>
      <c r="N36" s="148">
        <v>0</v>
      </c>
      <c r="O36" s="148">
        <f>ROUND(E36*N36,5)</f>
        <v>0</v>
      </c>
      <c r="P36" s="148">
        <v>0</v>
      </c>
      <c r="Q36" s="148">
        <f>ROUND(E36*P36,5)</f>
        <v>0</v>
      </c>
      <c r="R36" s="148"/>
      <c r="S36" s="148"/>
      <c r="T36" s="149">
        <v>0.85</v>
      </c>
      <c r="U36" s="148">
        <f>ROUND(E36*T36,2)</f>
        <v>1.22</v>
      </c>
      <c r="V36" s="138"/>
      <c r="W36" s="138"/>
      <c r="X36" s="138"/>
      <c r="Y36" s="138"/>
      <c r="Z36" s="138"/>
      <c r="AA36" s="138"/>
      <c r="AB36" s="138"/>
      <c r="AC36" s="138"/>
      <c r="AD36" s="138"/>
      <c r="AE36" s="138" t="s">
        <v>103</v>
      </c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2">
      <c r="A37" s="139"/>
      <c r="B37" s="146"/>
      <c r="C37" s="176" t="s">
        <v>141</v>
      </c>
      <c r="D37" s="150"/>
      <c r="E37" s="154">
        <v>1.4327000000000001</v>
      </c>
      <c r="F37" s="157"/>
      <c r="G37" s="157"/>
      <c r="H37" s="157"/>
      <c r="I37" s="157"/>
      <c r="J37" s="157"/>
      <c r="K37" s="157"/>
      <c r="L37" s="157"/>
      <c r="M37" s="157"/>
      <c r="N37" s="148"/>
      <c r="O37" s="148"/>
      <c r="P37" s="148"/>
      <c r="Q37" s="148"/>
      <c r="R37" s="148"/>
      <c r="S37" s="148"/>
      <c r="T37" s="149"/>
      <c r="U37" s="148"/>
      <c r="V37" s="138"/>
      <c r="W37" s="138"/>
      <c r="X37" s="138"/>
      <c r="Y37" s="138"/>
      <c r="Z37" s="138"/>
      <c r="AA37" s="138"/>
      <c r="AB37" s="138"/>
      <c r="AC37" s="138"/>
      <c r="AD37" s="138"/>
      <c r="AE37" s="138" t="s">
        <v>105</v>
      </c>
      <c r="AF37" s="138">
        <v>0</v>
      </c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x14ac:dyDescent="0.2">
      <c r="A38" s="140" t="s">
        <v>98</v>
      </c>
      <c r="B38" s="147" t="s">
        <v>55</v>
      </c>
      <c r="C38" s="177" t="s">
        <v>56</v>
      </c>
      <c r="D38" s="151"/>
      <c r="E38" s="155"/>
      <c r="F38" s="158"/>
      <c r="G38" s="158">
        <f>SUMIF(AE39:AE44,"&lt;&gt;NOR",G39:G44)</f>
        <v>0</v>
      </c>
      <c r="H38" s="158"/>
      <c r="I38" s="158">
        <f>SUM(I39:I44)</f>
        <v>0</v>
      </c>
      <c r="J38" s="158"/>
      <c r="K38" s="158">
        <f>SUM(K39:K44)</f>
        <v>0</v>
      </c>
      <c r="L38" s="158"/>
      <c r="M38" s="158">
        <f>SUM(M39:M44)</f>
        <v>0</v>
      </c>
      <c r="N38" s="151"/>
      <c r="O38" s="151">
        <f>SUM(O39:O44)</f>
        <v>0.41227000000000003</v>
      </c>
      <c r="P38" s="151"/>
      <c r="Q38" s="151">
        <f>SUM(Q39:Q44)</f>
        <v>0</v>
      </c>
      <c r="R38" s="151"/>
      <c r="S38" s="151"/>
      <c r="T38" s="152"/>
      <c r="U38" s="151">
        <f>SUM(U39:U44)</f>
        <v>15.62</v>
      </c>
      <c r="AE38" t="s">
        <v>99</v>
      </c>
    </row>
    <row r="39" spans="1:60" ht="22.5" outlineLevel="1" x14ac:dyDescent="0.2">
      <c r="A39" s="139">
        <v>11</v>
      </c>
      <c r="B39" s="146" t="s">
        <v>142</v>
      </c>
      <c r="C39" s="175" t="s">
        <v>143</v>
      </c>
      <c r="D39" s="148" t="s">
        <v>102</v>
      </c>
      <c r="E39" s="153">
        <v>78</v>
      </c>
      <c r="F39" s="156"/>
      <c r="G39" s="157">
        <f>ROUND(E39*F39,2)</f>
        <v>0</v>
      </c>
      <c r="H39" s="156"/>
      <c r="I39" s="157">
        <f>ROUND(E39*H39,2)</f>
        <v>0</v>
      </c>
      <c r="J39" s="156"/>
      <c r="K39" s="157">
        <f>ROUND(E39*J39,2)</f>
        <v>0</v>
      </c>
      <c r="L39" s="157">
        <v>21</v>
      </c>
      <c r="M39" s="157">
        <f>G39*(1+L39/100)</f>
        <v>0</v>
      </c>
      <c r="N39" s="148">
        <v>4.5900000000000003E-3</v>
      </c>
      <c r="O39" s="148">
        <f>ROUND(E39*N39,5)</f>
        <v>0.35802</v>
      </c>
      <c r="P39" s="148">
        <v>0</v>
      </c>
      <c r="Q39" s="148">
        <f>ROUND(E39*P39,5)</f>
        <v>0</v>
      </c>
      <c r="R39" s="148"/>
      <c r="S39" s="148"/>
      <c r="T39" s="149">
        <v>0.18</v>
      </c>
      <c r="U39" s="148">
        <f>ROUND(E39*T39,2)</f>
        <v>14.04</v>
      </c>
      <c r="V39" s="138"/>
      <c r="W39" s="138"/>
      <c r="X39" s="138"/>
      <c r="Y39" s="138"/>
      <c r="Z39" s="138"/>
      <c r="AA39" s="138"/>
      <c r="AB39" s="138"/>
      <c r="AC39" s="138"/>
      <c r="AD39" s="138"/>
      <c r="AE39" s="138" t="s">
        <v>103</v>
      </c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1" x14ac:dyDescent="0.2">
      <c r="A40" s="139"/>
      <c r="B40" s="146"/>
      <c r="C40" s="222" t="s">
        <v>144</v>
      </c>
      <c r="D40" s="223"/>
      <c r="E40" s="224"/>
      <c r="F40" s="225"/>
      <c r="G40" s="226"/>
      <c r="H40" s="157"/>
      <c r="I40" s="157"/>
      <c r="J40" s="157"/>
      <c r="K40" s="157"/>
      <c r="L40" s="157"/>
      <c r="M40" s="157"/>
      <c r="N40" s="148"/>
      <c r="O40" s="148"/>
      <c r="P40" s="148"/>
      <c r="Q40" s="148"/>
      <c r="R40" s="148"/>
      <c r="S40" s="148"/>
      <c r="T40" s="149"/>
      <c r="U40" s="148"/>
      <c r="V40" s="138"/>
      <c r="W40" s="138"/>
      <c r="X40" s="138"/>
      <c r="Y40" s="138"/>
      <c r="Z40" s="138"/>
      <c r="AA40" s="138"/>
      <c r="AB40" s="138"/>
      <c r="AC40" s="138"/>
      <c r="AD40" s="138"/>
      <c r="AE40" s="138" t="s">
        <v>114</v>
      </c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41" t="str">
        <f>C40</f>
        <v>Celková tloušťka izolace z minerálních vláken bude 240 mm. Lambda max. 0,039 W/mK.</v>
      </c>
      <c r="BB40" s="138"/>
      <c r="BC40" s="138"/>
      <c r="BD40" s="138"/>
      <c r="BE40" s="138"/>
      <c r="BF40" s="138"/>
      <c r="BG40" s="138"/>
      <c r="BH40" s="138"/>
    </row>
    <row r="41" spans="1:60" outlineLevel="1" x14ac:dyDescent="0.2">
      <c r="A41" s="139"/>
      <c r="B41" s="146"/>
      <c r="C41" s="176" t="s">
        <v>145</v>
      </c>
      <c r="D41" s="150"/>
      <c r="E41" s="154">
        <v>78</v>
      </c>
      <c r="F41" s="157"/>
      <c r="G41" s="157"/>
      <c r="H41" s="157"/>
      <c r="I41" s="157"/>
      <c r="J41" s="157"/>
      <c r="K41" s="157"/>
      <c r="L41" s="157"/>
      <c r="M41" s="157"/>
      <c r="N41" s="148"/>
      <c r="O41" s="148"/>
      <c r="P41" s="148"/>
      <c r="Q41" s="148"/>
      <c r="R41" s="148"/>
      <c r="S41" s="148"/>
      <c r="T41" s="149"/>
      <c r="U41" s="148"/>
      <c r="V41" s="138"/>
      <c r="W41" s="138"/>
      <c r="X41" s="138"/>
      <c r="Y41" s="138"/>
      <c r="Z41" s="138"/>
      <c r="AA41" s="138"/>
      <c r="AB41" s="138"/>
      <c r="AC41" s="138"/>
      <c r="AD41" s="138"/>
      <c r="AE41" s="138" t="s">
        <v>105</v>
      </c>
      <c r="AF41" s="138">
        <v>0</v>
      </c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ht="33.75" outlineLevel="1" x14ac:dyDescent="0.2">
      <c r="A42" s="139">
        <v>12</v>
      </c>
      <c r="B42" s="146" t="s">
        <v>146</v>
      </c>
      <c r="C42" s="175" t="s">
        <v>147</v>
      </c>
      <c r="D42" s="148" t="s">
        <v>102</v>
      </c>
      <c r="E42" s="153">
        <v>9.5</v>
      </c>
      <c r="F42" s="156"/>
      <c r="G42" s="157">
        <f>ROUND(E42*F42,2)</f>
        <v>0</v>
      </c>
      <c r="H42" s="156"/>
      <c r="I42" s="157">
        <f>ROUND(E42*H42,2)</f>
        <v>0</v>
      </c>
      <c r="J42" s="156"/>
      <c r="K42" s="157">
        <f>ROUND(E42*J42,2)</f>
        <v>0</v>
      </c>
      <c r="L42" s="157">
        <v>21</v>
      </c>
      <c r="M42" s="157">
        <f>G42*(1+L42/100)</f>
        <v>0</v>
      </c>
      <c r="N42" s="148">
        <v>5.7099999999999998E-3</v>
      </c>
      <c r="O42" s="148">
        <f>ROUND(E42*N42,5)</f>
        <v>5.425E-2</v>
      </c>
      <c r="P42" s="148">
        <v>0</v>
      </c>
      <c r="Q42" s="148">
        <f>ROUND(E42*P42,5)</f>
        <v>0</v>
      </c>
      <c r="R42" s="148"/>
      <c r="S42" s="148"/>
      <c r="T42" s="149">
        <v>0.09</v>
      </c>
      <c r="U42" s="148">
        <f>ROUND(E42*T42,2)</f>
        <v>0.86</v>
      </c>
      <c r="V42" s="138"/>
      <c r="W42" s="138"/>
      <c r="X42" s="138"/>
      <c r="Y42" s="138"/>
      <c r="Z42" s="138"/>
      <c r="AA42" s="138"/>
      <c r="AB42" s="138"/>
      <c r="AC42" s="138"/>
      <c r="AD42" s="138"/>
      <c r="AE42" s="138" t="s">
        <v>103</v>
      </c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outlineLevel="1" x14ac:dyDescent="0.2">
      <c r="A43" s="139"/>
      <c r="B43" s="146"/>
      <c r="C43" s="176" t="s">
        <v>148</v>
      </c>
      <c r="D43" s="150"/>
      <c r="E43" s="154">
        <v>9.5</v>
      </c>
      <c r="F43" s="157"/>
      <c r="G43" s="157"/>
      <c r="H43" s="157"/>
      <c r="I43" s="157"/>
      <c r="J43" s="157"/>
      <c r="K43" s="157"/>
      <c r="L43" s="157"/>
      <c r="M43" s="157"/>
      <c r="N43" s="148"/>
      <c r="O43" s="148"/>
      <c r="P43" s="148"/>
      <c r="Q43" s="148"/>
      <c r="R43" s="148"/>
      <c r="S43" s="148"/>
      <c r="T43" s="149"/>
      <c r="U43" s="148"/>
      <c r="V43" s="138"/>
      <c r="W43" s="138"/>
      <c r="X43" s="138"/>
      <c r="Y43" s="138"/>
      <c r="Z43" s="138"/>
      <c r="AA43" s="138"/>
      <c r="AB43" s="138"/>
      <c r="AC43" s="138"/>
      <c r="AD43" s="138"/>
      <c r="AE43" s="138" t="s">
        <v>105</v>
      </c>
      <c r="AF43" s="138">
        <v>0</v>
      </c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1" x14ac:dyDescent="0.2">
      <c r="A44" s="139">
        <v>13</v>
      </c>
      <c r="B44" s="146" t="s">
        <v>149</v>
      </c>
      <c r="C44" s="175" t="s">
        <v>150</v>
      </c>
      <c r="D44" s="148" t="s">
        <v>134</v>
      </c>
      <c r="E44" s="153">
        <v>0.4123</v>
      </c>
      <c r="F44" s="156"/>
      <c r="G44" s="157">
        <f>ROUND(E44*F44,2)</f>
        <v>0</v>
      </c>
      <c r="H44" s="156"/>
      <c r="I44" s="157">
        <f>ROUND(E44*H44,2)</f>
        <v>0</v>
      </c>
      <c r="J44" s="156"/>
      <c r="K44" s="157">
        <f>ROUND(E44*J44,2)</f>
        <v>0</v>
      </c>
      <c r="L44" s="157">
        <v>21</v>
      </c>
      <c r="M44" s="157">
        <f>G44*(1+L44/100)</f>
        <v>0</v>
      </c>
      <c r="N44" s="148">
        <v>0</v>
      </c>
      <c r="O44" s="148">
        <f>ROUND(E44*N44,5)</f>
        <v>0</v>
      </c>
      <c r="P44" s="148">
        <v>0</v>
      </c>
      <c r="Q44" s="148">
        <f>ROUND(E44*P44,5)</f>
        <v>0</v>
      </c>
      <c r="R44" s="148"/>
      <c r="S44" s="148"/>
      <c r="T44" s="149">
        <v>1.74</v>
      </c>
      <c r="U44" s="148">
        <f>ROUND(E44*T44,2)</f>
        <v>0.72</v>
      </c>
      <c r="V44" s="138"/>
      <c r="W44" s="138"/>
      <c r="X44" s="138"/>
      <c r="Y44" s="138"/>
      <c r="Z44" s="138"/>
      <c r="AA44" s="138"/>
      <c r="AB44" s="138"/>
      <c r="AC44" s="138"/>
      <c r="AD44" s="138"/>
      <c r="AE44" s="138" t="s">
        <v>103</v>
      </c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x14ac:dyDescent="0.2">
      <c r="A45" s="140" t="s">
        <v>98</v>
      </c>
      <c r="B45" s="147" t="s">
        <v>57</v>
      </c>
      <c r="C45" s="177" t="s">
        <v>58</v>
      </c>
      <c r="D45" s="151"/>
      <c r="E45" s="155"/>
      <c r="F45" s="158"/>
      <c r="G45" s="158">
        <f>SUMIF(AE46:AE52,"&lt;&gt;NOR",G46:G52)</f>
        <v>0</v>
      </c>
      <c r="H45" s="158"/>
      <c r="I45" s="158">
        <f>SUM(I46:I52)</f>
        <v>0</v>
      </c>
      <c r="J45" s="158"/>
      <c r="K45" s="158">
        <f>SUM(K46:K52)</f>
        <v>0</v>
      </c>
      <c r="L45" s="158"/>
      <c r="M45" s="158">
        <f>SUM(M46:M52)</f>
        <v>0</v>
      </c>
      <c r="N45" s="151"/>
      <c r="O45" s="151">
        <f>SUM(O46:O52)</f>
        <v>0.15910000000000002</v>
      </c>
      <c r="P45" s="151"/>
      <c r="Q45" s="151">
        <f>SUM(Q46:Q52)</f>
        <v>5.0340000000000003E-2</v>
      </c>
      <c r="R45" s="151"/>
      <c r="S45" s="151"/>
      <c r="T45" s="152"/>
      <c r="U45" s="151">
        <f>SUM(U46:U52)</f>
        <v>4.6499999999999995</v>
      </c>
      <c r="AE45" t="s">
        <v>99</v>
      </c>
    </row>
    <row r="46" spans="1:60" ht="22.5" outlineLevel="1" x14ac:dyDescent="0.2">
      <c r="A46" s="139">
        <v>14</v>
      </c>
      <c r="B46" s="146" t="s">
        <v>151</v>
      </c>
      <c r="C46" s="175" t="s">
        <v>152</v>
      </c>
      <c r="D46" s="148" t="s">
        <v>153</v>
      </c>
      <c r="E46" s="153">
        <v>2</v>
      </c>
      <c r="F46" s="156"/>
      <c r="G46" s="157">
        <f>ROUND(E46*F46,2)</f>
        <v>0</v>
      </c>
      <c r="H46" s="156"/>
      <c r="I46" s="157">
        <f>ROUND(E46*H46,2)</f>
        <v>0</v>
      </c>
      <c r="J46" s="156"/>
      <c r="K46" s="157">
        <f>ROUND(E46*J46,2)</f>
        <v>0</v>
      </c>
      <c r="L46" s="157">
        <v>21</v>
      </c>
      <c r="M46" s="157">
        <f>G46*(1+L46/100)</f>
        <v>0</v>
      </c>
      <c r="N46" s="148">
        <v>0</v>
      </c>
      <c r="O46" s="148">
        <f>ROUND(E46*N46,5)</f>
        <v>0</v>
      </c>
      <c r="P46" s="148">
        <v>2.5170000000000001E-2</v>
      </c>
      <c r="Q46" s="148">
        <f>ROUND(E46*P46,5)</f>
        <v>5.0340000000000003E-2</v>
      </c>
      <c r="R46" s="148"/>
      <c r="S46" s="148"/>
      <c r="T46" s="149">
        <v>0.47</v>
      </c>
      <c r="U46" s="148">
        <f>ROUND(E46*T46,2)</f>
        <v>0.94</v>
      </c>
      <c r="V46" s="138"/>
      <c r="W46" s="138"/>
      <c r="X46" s="138"/>
      <c r="Y46" s="138"/>
      <c r="Z46" s="138"/>
      <c r="AA46" s="138"/>
      <c r="AB46" s="138"/>
      <c r="AC46" s="138"/>
      <c r="AD46" s="138"/>
      <c r="AE46" s="138" t="s">
        <v>103</v>
      </c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ht="22.5" outlineLevel="1" x14ac:dyDescent="0.2">
      <c r="A47" s="139">
        <v>15</v>
      </c>
      <c r="B47" s="146" t="s">
        <v>154</v>
      </c>
      <c r="C47" s="175" t="s">
        <v>155</v>
      </c>
      <c r="D47" s="148" t="s">
        <v>153</v>
      </c>
      <c r="E47" s="153">
        <v>2</v>
      </c>
      <c r="F47" s="156"/>
      <c r="G47" s="157">
        <f>ROUND(E47*F47,2)</f>
        <v>0</v>
      </c>
      <c r="H47" s="156"/>
      <c r="I47" s="157">
        <f>ROUND(E47*H47,2)</f>
        <v>0</v>
      </c>
      <c r="J47" s="156"/>
      <c r="K47" s="157">
        <f>ROUND(E47*J47,2)</f>
        <v>0</v>
      </c>
      <c r="L47" s="157">
        <v>21</v>
      </c>
      <c r="M47" s="157">
        <f>G47*(1+L47/100)</f>
        <v>0</v>
      </c>
      <c r="N47" s="148">
        <v>7.5800000000000006E-2</v>
      </c>
      <c r="O47" s="148">
        <f>ROUND(E47*N47,5)</f>
        <v>0.15160000000000001</v>
      </c>
      <c r="P47" s="148">
        <v>0</v>
      </c>
      <c r="Q47" s="148">
        <f>ROUND(E47*P47,5)</f>
        <v>0</v>
      </c>
      <c r="R47" s="148"/>
      <c r="S47" s="148"/>
      <c r="T47" s="149">
        <v>0.5</v>
      </c>
      <c r="U47" s="148">
        <f>ROUND(E47*T47,2)</f>
        <v>1</v>
      </c>
      <c r="V47" s="138"/>
      <c r="W47" s="138"/>
      <c r="X47" s="138"/>
      <c r="Y47" s="138"/>
      <c r="Z47" s="138"/>
      <c r="AA47" s="138"/>
      <c r="AB47" s="138"/>
      <c r="AC47" s="138"/>
      <c r="AD47" s="138"/>
      <c r="AE47" s="138" t="s">
        <v>103</v>
      </c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ht="22.5" outlineLevel="1" x14ac:dyDescent="0.2">
      <c r="A48" s="139">
        <v>16</v>
      </c>
      <c r="B48" s="146" t="s">
        <v>156</v>
      </c>
      <c r="C48" s="175" t="s">
        <v>157</v>
      </c>
      <c r="D48" s="148" t="s">
        <v>108</v>
      </c>
      <c r="E48" s="153">
        <v>3</v>
      </c>
      <c r="F48" s="156"/>
      <c r="G48" s="157">
        <f>ROUND(E48*F48,2)</f>
        <v>0</v>
      </c>
      <c r="H48" s="156"/>
      <c r="I48" s="157">
        <f>ROUND(E48*H48,2)</f>
        <v>0</v>
      </c>
      <c r="J48" s="156"/>
      <c r="K48" s="157">
        <f>ROUND(E48*J48,2)</f>
        <v>0</v>
      </c>
      <c r="L48" s="157">
        <v>21</v>
      </c>
      <c r="M48" s="157">
        <f>G48*(1+L48/100)</f>
        <v>0</v>
      </c>
      <c r="N48" s="148">
        <v>2.5000000000000001E-3</v>
      </c>
      <c r="O48" s="148">
        <f>ROUND(E48*N48,5)</f>
        <v>7.4999999999999997E-3</v>
      </c>
      <c r="P48" s="148">
        <v>0</v>
      </c>
      <c r="Q48" s="148">
        <f>ROUND(E48*P48,5)</f>
        <v>0</v>
      </c>
      <c r="R48" s="148"/>
      <c r="S48" s="148"/>
      <c r="T48" s="149">
        <v>0.8</v>
      </c>
      <c r="U48" s="148">
        <f>ROUND(E48*T48,2)</f>
        <v>2.4</v>
      </c>
      <c r="V48" s="138"/>
      <c r="W48" s="138"/>
      <c r="X48" s="138"/>
      <c r="Y48" s="138"/>
      <c r="Z48" s="138"/>
      <c r="AA48" s="138"/>
      <c r="AB48" s="138"/>
      <c r="AC48" s="138"/>
      <c r="AD48" s="138"/>
      <c r="AE48" s="138" t="s">
        <v>103</v>
      </c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outlineLevel="1" x14ac:dyDescent="0.2">
      <c r="A49" s="139"/>
      <c r="B49" s="146"/>
      <c r="C49" s="222" t="s">
        <v>158</v>
      </c>
      <c r="D49" s="223"/>
      <c r="E49" s="224"/>
      <c r="F49" s="225"/>
      <c r="G49" s="226"/>
      <c r="H49" s="157"/>
      <c r="I49" s="157"/>
      <c r="J49" s="157"/>
      <c r="K49" s="157"/>
      <c r="L49" s="157"/>
      <c r="M49" s="157"/>
      <c r="N49" s="148"/>
      <c r="O49" s="148"/>
      <c r="P49" s="148"/>
      <c r="Q49" s="148"/>
      <c r="R49" s="148"/>
      <c r="S49" s="148"/>
      <c r="T49" s="149"/>
      <c r="U49" s="148"/>
      <c r="V49" s="138"/>
      <c r="W49" s="138"/>
      <c r="X49" s="138"/>
      <c r="Y49" s="138"/>
      <c r="Z49" s="138"/>
      <c r="AA49" s="138"/>
      <c r="AB49" s="138"/>
      <c r="AC49" s="138"/>
      <c r="AD49" s="138"/>
      <c r="AE49" s="138" t="s">
        <v>114</v>
      </c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41" t="str">
        <f>C49</f>
        <v>Dodávka a montáž tvarovek pro napojení lapačů střešních splavenin na stávající dešťovou kanalizaci</v>
      </c>
      <c r="BB49" s="138"/>
      <c r="BC49" s="138"/>
      <c r="BD49" s="138"/>
      <c r="BE49" s="138"/>
      <c r="BF49" s="138"/>
      <c r="BG49" s="138"/>
      <c r="BH49" s="138"/>
    </row>
    <row r="50" spans="1:60" outlineLevel="1" x14ac:dyDescent="0.2">
      <c r="A50" s="139"/>
      <c r="B50" s="146"/>
      <c r="C50" s="176" t="s">
        <v>159</v>
      </c>
      <c r="D50" s="150"/>
      <c r="E50" s="154">
        <v>3</v>
      </c>
      <c r="F50" s="157"/>
      <c r="G50" s="157"/>
      <c r="H50" s="157"/>
      <c r="I50" s="157"/>
      <c r="J50" s="157"/>
      <c r="K50" s="157"/>
      <c r="L50" s="157"/>
      <c r="M50" s="157"/>
      <c r="N50" s="148"/>
      <c r="O50" s="148"/>
      <c r="P50" s="148"/>
      <c r="Q50" s="148"/>
      <c r="R50" s="148"/>
      <c r="S50" s="148"/>
      <c r="T50" s="149"/>
      <c r="U50" s="148"/>
      <c r="V50" s="138"/>
      <c r="W50" s="138"/>
      <c r="X50" s="138"/>
      <c r="Y50" s="138"/>
      <c r="Z50" s="138"/>
      <c r="AA50" s="138"/>
      <c r="AB50" s="138"/>
      <c r="AC50" s="138"/>
      <c r="AD50" s="138"/>
      <c r="AE50" s="138" t="s">
        <v>105</v>
      </c>
      <c r="AF50" s="138">
        <v>0</v>
      </c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1" x14ac:dyDescent="0.2">
      <c r="A51" s="139">
        <v>17</v>
      </c>
      <c r="B51" s="146" t="s">
        <v>160</v>
      </c>
      <c r="C51" s="175" t="s">
        <v>161</v>
      </c>
      <c r="D51" s="148" t="s">
        <v>134</v>
      </c>
      <c r="E51" s="153">
        <v>0.2094</v>
      </c>
      <c r="F51" s="156"/>
      <c r="G51" s="157">
        <f>ROUND(E51*F51,2)</f>
        <v>0</v>
      </c>
      <c r="H51" s="156"/>
      <c r="I51" s="157">
        <f>ROUND(E51*H51,2)</f>
        <v>0</v>
      </c>
      <c r="J51" s="156"/>
      <c r="K51" s="157">
        <f>ROUND(E51*J51,2)</f>
        <v>0</v>
      </c>
      <c r="L51" s="157">
        <v>21</v>
      </c>
      <c r="M51" s="157">
        <f>G51*(1+L51/100)</f>
        <v>0</v>
      </c>
      <c r="N51" s="148">
        <v>0</v>
      </c>
      <c r="O51" s="148">
        <f>ROUND(E51*N51,5)</f>
        <v>0</v>
      </c>
      <c r="P51" s="148">
        <v>0</v>
      </c>
      <c r="Q51" s="148">
        <f>ROUND(E51*P51,5)</f>
        <v>0</v>
      </c>
      <c r="R51" s="148"/>
      <c r="S51" s="148"/>
      <c r="T51" s="149">
        <v>1.47</v>
      </c>
      <c r="U51" s="148">
        <f>ROUND(E51*T51,2)</f>
        <v>0.31</v>
      </c>
      <c r="V51" s="138"/>
      <c r="W51" s="138"/>
      <c r="X51" s="138"/>
      <c r="Y51" s="138"/>
      <c r="Z51" s="138"/>
      <c r="AA51" s="138"/>
      <c r="AB51" s="138"/>
      <c r="AC51" s="138"/>
      <c r="AD51" s="138"/>
      <c r="AE51" s="138" t="s">
        <v>103</v>
      </c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1" x14ac:dyDescent="0.2">
      <c r="A52" s="139"/>
      <c r="B52" s="146"/>
      <c r="C52" s="176" t="s">
        <v>162</v>
      </c>
      <c r="D52" s="150"/>
      <c r="E52" s="154">
        <v>0.2094</v>
      </c>
      <c r="F52" s="157"/>
      <c r="G52" s="157"/>
      <c r="H52" s="157"/>
      <c r="I52" s="157"/>
      <c r="J52" s="157"/>
      <c r="K52" s="157"/>
      <c r="L52" s="157"/>
      <c r="M52" s="157"/>
      <c r="N52" s="148"/>
      <c r="O52" s="148"/>
      <c r="P52" s="148"/>
      <c r="Q52" s="148"/>
      <c r="R52" s="148"/>
      <c r="S52" s="148"/>
      <c r="T52" s="149"/>
      <c r="U52" s="148"/>
      <c r="V52" s="138"/>
      <c r="W52" s="138"/>
      <c r="X52" s="138"/>
      <c r="Y52" s="138"/>
      <c r="Z52" s="138"/>
      <c r="AA52" s="138"/>
      <c r="AB52" s="138"/>
      <c r="AC52" s="138"/>
      <c r="AD52" s="138"/>
      <c r="AE52" s="138" t="s">
        <v>105</v>
      </c>
      <c r="AF52" s="138">
        <v>0</v>
      </c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x14ac:dyDescent="0.2">
      <c r="A53" s="140" t="s">
        <v>98</v>
      </c>
      <c r="B53" s="147" t="s">
        <v>59</v>
      </c>
      <c r="C53" s="177" t="s">
        <v>60</v>
      </c>
      <c r="D53" s="151"/>
      <c r="E53" s="155"/>
      <c r="F53" s="158"/>
      <c r="G53" s="158">
        <f>SUMIF(AE54:AE59,"&lt;&gt;NOR",G54:G59)</f>
        <v>0</v>
      </c>
      <c r="H53" s="158"/>
      <c r="I53" s="158">
        <f>SUM(I54:I59)</f>
        <v>0</v>
      </c>
      <c r="J53" s="158"/>
      <c r="K53" s="158">
        <f>SUM(K54:K59)</f>
        <v>0</v>
      </c>
      <c r="L53" s="158"/>
      <c r="M53" s="158">
        <f>SUM(M54:M59)</f>
        <v>0</v>
      </c>
      <c r="N53" s="151"/>
      <c r="O53" s="151">
        <f>SUM(O54:O59)</f>
        <v>0.28752</v>
      </c>
      <c r="P53" s="151"/>
      <c r="Q53" s="151">
        <f>SUM(Q54:Q59)</f>
        <v>0</v>
      </c>
      <c r="R53" s="151"/>
      <c r="S53" s="151"/>
      <c r="T53" s="152"/>
      <c r="U53" s="151">
        <f>SUM(U54:U59)</f>
        <v>7.54</v>
      </c>
      <c r="AE53" t="s">
        <v>99</v>
      </c>
    </row>
    <row r="54" spans="1:60" ht="22.5" outlineLevel="1" x14ac:dyDescent="0.2">
      <c r="A54" s="139">
        <v>18</v>
      </c>
      <c r="B54" s="146" t="s">
        <v>163</v>
      </c>
      <c r="C54" s="175" t="s">
        <v>164</v>
      </c>
      <c r="D54" s="148" t="s">
        <v>102</v>
      </c>
      <c r="E54" s="153">
        <v>16</v>
      </c>
      <c r="F54" s="156"/>
      <c r="G54" s="157">
        <f>ROUND(E54*F54,2)</f>
        <v>0</v>
      </c>
      <c r="H54" s="156"/>
      <c r="I54" s="157">
        <f>ROUND(E54*H54,2)</f>
        <v>0</v>
      </c>
      <c r="J54" s="156"/>
      <c r="K54" s="157">
        <f>ROUND(E54*J54,2)</f>
        <v>0</v>
      </c>
      <c r="L54" s="157">
        <v>21</v>
      </c>
      <c r="M54" s="157">
        <f>G54*(1+L54/100)</f>
        <v>0</v>
      </c>
      <c r="N54" s="148">
        <v>1.426E-2</v>
      </c>
      <c r="O54" s="148">
        <f>ROUND(E54*N54,5)</f>
        <v>0.22816</v>
      </c>
      <c r="P54" s="148">
        <v>0</v>
      </c>
      <c r="Q54" s="148">
        <f>ROUND(E54*P54,5)</f>
        <v>0</v>
      </c>
      <c r="R54" s="148"/>
      <c r="S54" s="148"/>
      <c r="T54" s="149">
        <v>0.25</v>
      </c>
      <c r="U54" s="148">
        <f>ROUND(E54*T54,2)</f>
        <v>4</v>
      </c>
      <c r="V54" s="138"/>
      <c r="W54" s="138"/>
      <c r="X54" s="138"/>
      <c r="Y54" s="138"/>
      <c r="Z54" s="138"/>
      <c r="AA54" s="138"/>
      <c r="AB54" s="138"/>
      <c r="AC54" s="138"/>
      <c r="AD54" s="138"/>
      <c r="AE54" s="138" t="s">
        <v>103</v>
      </c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2">
      <c r="A55" s="139"/>
      <c r="B55" s="146"/>
      <c r="C55" s="222" t="s">
        <v>165</v>
      </c>
      <c r="D55" s="223"/>
      <c r="E55" s="224"/>
      <c r="F55" s="225"/>
      <c r="G55" s="226"/>
      <c r="H55" s="157"/>
      <c r="I55" s="157"/>
      <c r="J55" s="157"/>
      <c r="K55" s="157"/>
      <c r="L55" s="157"/>
      <c r="M55" s="157"/>
      <c r="N55" s="148"/>
      <c r="O55" s="148"/>
      <c r="P55" s="148"/>
      <c r="Q55" s="148"/>
      <c r="R55" s="148"/>
      <c r="S55" s="148"/>
      <c r="T55" s="149"/>
      <c r="U55" s="148"/>
      <c r="V55" s="138"/>
      <c r="W55" s="138"/>
      <c r="X55" s="138"/>
      <c r="Y55" s="138"/>
      <c r="Z55" s="138"/>
      <c r="AA55" s="138"/>
      <c r="AB55" s="138"/>
      <c r="AC55" s="138"/>
      <c r="AD55" s="138"/>
      <c r="AE55" s="138" t="s">
        <v>114</v>
      </c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41" t="str">
        <f>C55</f>
        <v>Pochůzí lávka na půdě</v>
      </c>
      <c r="BB55" s="138"/>
      <c r="BC55" s="138"/>
      <c r="BD55" s="138"/>
      <c r="BE55" s="138"/>
      <c r="BF55" s="138"/>
      <c r="BG55" s="138"/>
      <c r="BH55" s="138"/>
    </row>
    <row r="56" spans="1:60" outlineLevel="1" x14ac:dyDescent="0.2">
      <c r="A56" s="139"/>
      <c r="B56" s="146"/>
      <c r="C56" s="176" t="s">
        <v>166</v>
      </c>
      <c r="D56" s="150"/>
      <c r="E56" s="154">
        <v>16</v>
      </c>
      <c r="F56" s="157"/>
      <c r="G56" s="157"/>
      <c r="H56" s="157"/>
      <c r="I56" s="157"/>
      <c r="J56" s="157"/>
      <c r="K56" s="157"/>
      <c r="L56" s="157"/>
      <c r="M56" s="157"/>
      <c r="N56" s="148"/>
      <c r="O56" s="148"/>
      <c r="P56" s="148"/>
      <c r="Q56" s="148"/>
      <c r="R56" s="148"/>
      <c r="S56" s="148"/>
      <c r="T56" s="149"/>
      <c r="U56" s="148"/>
      <c r="V56" s="138"/>
      <c r="W56" s="138"/>
      <c r="X56" s="138"/>
      <c r="Y56" s="138"/>
      <c r="Z56" s="138"/>
      <c r="AA56" s="138"/>
      <c r="AB56" s="138"/>
      <c r="AC56" s="138"/>
      <c r="AD56" s="138"/>
      <c r="AE56" s="138" t="s">
        <v>105</v>
      </c>
      <c r="AF56" s="138">
        <v>0</v>
      </c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ht="22.5" outlineLevel="1" x14ac:dyDescent="0.2">
      <c r="A57" s="139">
        <v>19</v>
      </c>
      <c r="B57" s="146" t="s">
        <v>167</v>
      </c>
      <c r="C57" s="175" t="s">
        <v>168</v>
      </c>
      <c r="D57" s="148" t="s">
        <v>102</v>
      </c>
      <c r="E57" s="153">
        <v>16</v>
      </c>
      <c r="F57" s="156"/>
      <c r="G57" s="157">
        <f>ROUND(E57*F57,2)</f>
        <v>0</v>
      </c>
      <c r="H57" s="156"/>
      <c r="I57" s="157">
        <f>ROUND(E57*H57,2)</f>
        <v>0</v>
      </c>
      <c r="J57" s="156"/>
      <c r="K57" s="157">
        <f>ROUND(E57*J57,2)</f>
        <v>0</v>
      </c>
      <c r="L57" s="157">
        <v>21</v>
      </c>
      <c r="M57" s="157">
        <f>G57*(1+L57/100)</f>
        <v>0</v>
      </c>
      <c r="N57" s="148">
        <v>3.7100000000000002E-3</v>
      </c>
      <c r="O57" s="148">
        <f>ROUND(E57*N57,5)</f>
        <v>5.9360000000000003E-2</v>
      </c>
      <c r="P57" s="148">
        <v>0</v>
      </c>
      <c r="Q57" s="148">
        <f>ROUND(E57*P57,5)</f>
        <v>0</v>
      </c>
      <c r="R57" s="148"/>
      <c r="S57" s="148"/>
      <c r="T57" s="149">
        <v>0.19</v>
      </c>
      <c r="U57" s="148">
        <f>ROUND(E57*T57,2)</f>
        <v>3.04</v>
      </c>
      <c r="V57" s="138"/>
      <c r="W57" s="138"/>
      <c r="X57" s="138"/>
      <c r="Y57" s="138"/>
      <c r="Z57" s="138"/>
      <c r="AA57" s="138"/>
      <c r="AB57" s="138"/>
      <c r="AC57" s="138"/>
      <c r="AD57" s="138"/>
      <c r="AE57" s="138" t="s">
        <v>103</v>
      </c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2">
      <c r="A58" s="139"/>
      <c r="B58" s="146"/>
      <c r="C58" s="222" t="s">
        <v>169</v>
      </c>
      <c r="D58" s="223"/>
      <c r="E58" s="224"/>
      <c r="F58" s="225"/>
      <c r="G58" s="226"/>
      <c r="H58" s="157"/>
      <c r="I58" s="157"/>
      <c r="J58" s="157"/>
      <c r="K58" s="157"/>
      <c r="L58" s="157"/>
      <c r="M58" s="157"/>
      <c r="N58" s="148"/>
      <c r="O58" s="148"/>
      <c r="P58" s="148"/>
      <c r="Q58" s="148"/>
      <c r="R58" s="148"/>
      <c r="S58" s="148"/>
      <c r="T58" s="149"/>
      <c r="U58" s="148"/>
      <c r="V58" s="138"/>
      <c r="W58" s="138"/>
      <c r="X58" s="138"/>
      <c r="Y58" s="138"/>
      <c r="Z58" s="138"/>
      <c r="AA58" s="138"/>
      <c r="AB58" s="138"/>
      <c r="AC58" s="138"/>
      <c r="AD58" s="138"/>
      <c r="AE58" s="138" t="s">
        <v>114</v>
      </c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41" t="str">
        <f>C58</f>
        <v>Množství řeziva : 0,12 m3</v>
      </c>
      <c r="BB58" s="138"/>
      <c r="BC58" s="138"/>
      <c r="BD58" s="138"/>
      <c r="BE58" s="138"/>
      <c r="BF58" s="138"/>
      <c r="BG58" s="138"/>
      <c r="BH58" s="138"/>
    </row>
    <row r="59" spans="1:60" ht="22.5" outlineLevel="1" x14ac:dyDescent="0.2">
      <c r="A59" s="139">
        <v>20</v>
      </c>
      <c r="B59" s="146" t="s">
        <v>170</v>
      </c>
      <c r="C59" s="175" t="s">
        <v>171</v>
      </c>
      <c r="D59" s="148" t="s">
        <v>134</v>
      </c>
      <c r="E59" s="153">
        <v>0.28749999999999998</v>
      </c>
      <c r="F59" s="156"/>
      <c r="G59" s="157">
        <f>ROUND(E59*F59,2)</f>
        <v>0</v>
      </c>
      <c r="H59" s="156"/>
      <c r="I59" s="157">
        <f>ROUND(E59*H59,2)</f>
        <v>0</v>
      </c>
      <c r="J59" s="156"/>
      <c r="K59" s="157">
        <f>ROUND(E59*J59,2)</f>
        <v>0</v>
      </c>
      <c r="L59" s="157">
        <v>21</v>
      </c>
      <c r="M59" s="157">
        <f>G59*(1+L59/100)</f>
        <v>0</v>
      </c>
      <c r="N59" s="148">
        <v>0</v>
      </c>
      <c r="O59" s="148">
        <f>ROUND(E59*N59,5)</f>
        <v>0</v>
      </c>
      <c r="P59" s="148">
        <v>0</v>
      </c>
      <c r="Q59" s="148">
        <f>ROUND(E59*P59,5)</f>
        <v>0</v>
      </c>
      <c r="R59" s="148"/>
      <c r="S59" s="148"/>
      <c r="T59" s="149">
        <v>1.75</v>
      </c>
      <c r="U59" s="148">
        <f>ROUND(E59*T59,2)</f>
        <v>0.5</v>
      </c>
      <c r="V59" s="138"/>
      <c r="W59" s="138"/>
      <c r="X59" s="138"/>
      <c r="Y59" s="138"/>
      <c r="Z59" s="138"/>
      <c r="AA59" s="138"/>
      <c r="AB59" s="138"/>
      <c r="AC59" s="138"/>
      <c r="AD59" s="138"/>
      <c r="AE59" s="138" t="s">
        <v>103</v>
      </c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x14ac:dyDescent="0.2">
      <c r="A60" s="140" t="s">
        <v>98</v>
      </c>
      <c r="B60" s="147" t="s">
        <v>61</v>
      </c>
      <c r="C60" s="177" t="s">
        <v>62</v>
      </c>
      <c r="D60" s="151"/>
      <c r="E60" s="155"/>
      <c r="F60" s="158"/>
      <c r="G60" s="158">
        <f>SUMIF(AE61:AE94,"&lt;&gt;NOR",G61:G94)</f>
        <v>0</v>
      </c>
      <c r="H60" s="158"/>
      <c r="I60" s="158">
        <f>SUM(I61:I94)</f>
        <v>0</v>
      </c>
      <c r="J60" s="158"/>
      <c r="K60" s="158">
        <f>SUM(K61:K94)</f>
        <v>0</v>
      </c>
      <c r="L60" s="158"/>
      <c r="M60" s="158">
        <f>SUM(M61:M94)</f>
        <v>0</v>
      </c>
      <c r="N60" s="151"/>
      <c r="O60" s="151">
        <f>SUM(O61:O94)</f>
        <v>0.876</v>
      </c>
      <c r="P60" s="151"/>
      <c r="Q60" s="151">
        <f>SUM(Q61:Q94)</f>
        <v>0.14479</v>
      </c>
      <c r="R60" s="151"/>
      <c r="S60" s="151"/>
      <c r="T60" s="152"/>
      <c r="U60" s="151">
        <f>SUM(U61:U94)</f>
        <v>95.690000000000012</v>
      </c>
      <c r="AE60" t="s">
        <v>99</v>
      </c>
    </row>
    <row r="61" spans="1:60" ht="22.5" outlineLevel="1" x14ac:dyDescent="0.2">
      <c r="A61" s="139">
        <v>21</v>
      </c>
      <c r="B61" s="146" t="s">
        <v>172</v>
      </c>
      <c r="C61" s="175" t="s">
        <v>173</v>
      </c>
      <c r="D61" s="148" t="s">
        <v>102</v>
      </c>
      <c r="E61" s="153">
        <v>110.55</v>
      </c>
      <c r="F61" s="156"/>
      <c r="G61" s="157">
        <f>ROUND(E61*F61,2)</f>
        <v>0</v>
      </c>
      <c r="H61" s="156"/>
      <c r="I61" s="157">
        <f>ROUND(E61*H61,2)</f>
        <v>0</v>
      </c>
      <c r="J61" s="156"/>
      <c r="K61" s="157">
        <f>ROUND(E61*J61,2)</f>
        <v>0</v>
      </c>
      <c r="L61" s="157">
        <v>21</v>
      </c>
      <c r="M61" s="157">
        <f>G61*(1+L61/100)</f>
        <v>0</v>
      </c>
      <c r="N61" s="148">
        <v>8.0000000000000007E-5</v>
      </c>
      <c r="O61" s="148">
        <f>ROUND(E61*N61,5)</f>
        <v>8.8400000000000006E-3</v>
      </c>
      <c r="P61" s="148">
        <v>0</v>
      </c>
      <c r="Q61" s="148">
        <f>ROUND(E61*P61,5)</f>
        <v>0</v>
      </c>
      <c r="R61" s="148"/>
      <c r="S61" s="148"/>
      <c r="T61" s="149">
        <v>0.27</v>
      </c>
      <c r="U61" s="148">
        <f>ROUND(E61*T61,2)</f>
        <v>29.85</v>
      </c>
      <c r="V61" s="138"/>
      <c r="W61" s="138"/>
      <c r="X61" s="138"/>
      <c r="Y61" s="138"/>
      <c r="Z61" s="138"/>
      <c r="AA61" s="138"/>
      <c r="AB61" s="138"/>
      <c r="AC61" s="138"/>
      <c r="AD61" s="138"/>
      <c r="AE61" s="138" t="s">
        <v>103</v>
      </c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1" x14ac:dyDescent="0.2">
      <c r="A62" s="139"/>
      <c r="B62" s="146"/>
      <c r="C62" s="222" t="s">
        <v>174</v>
      </c>
      <c r="D62" s="223"/>
      <c r="E62" s="224"/>
      <c r="F62" s="225"/>
      <c r="G62" s="226"/>
      <c r="H62" s="157"/>
      <c r="I62" s="157"/>
      <c r="J62" s="157"/>
      <c r="K62" s="157"/>
      <c r="L62" s="157"/>
      <c r="M62" s="157"/>
      <c r="N62" s="148"/>
      <c r="O62" s="148"/>
      <c r="P62" s="148"/>
      <c r="Q62" s="148"/>
      <c r="R62" s="148"/>
      <c r="S62" s="148"/>
      <c r="T62" s="149"/>
      <c r="U62" s="148"/>
      <c r="V62" s="138"/>
      <c r="W62" s="138"/>
      <c r="X62" s="138"/>
      <c r="Y62" s="138"/>
      <c r="Z62" s="138"/>
      <c r="AA62" s="138"/>
      <c r="AB62" s="138"/>
      <c r="AC62" s="138"/>
      <c r="AD62" s="138"/>
      <c r="AE62" s="138" t="s">
        <v>114</v>
      </c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41" t="str">
        <f>C62</f>
        <v>Montáž bude provedena na stávající dřevěnou konstrukci krovu</v>
      </c>
      <c r="BB62" s="138"/>
      <c r="BC62" s="138"/>
      <c r="BD62" s="138"/>
      <c r="BE62" s="138"/>
      <c r="BF62" s="138"/>
      <c r="BG62" s="138"/>
      <c r="BH62" s="138"/>
    </row>
    <row r="63" spans="1:60" outlineLevel="1" x14ac:dyDescent="0.2">
      <c r="A63" s="139"/>
      <c r="B63" s="146"/>
      <c r="C63" s="176" t="s">
        <v>175</v>
      </c>
      <c r="D63" s="150"/>
      <c r="E63" s="154">
        <v>107.55</v>
      </c>
      <c r="F63" s="157"/>
      <c r="G63" s="157"/>
      <c r="H63" s="157"/>
      <c r="I63" s="157"/>
      <c r="J63" s="157"/>
      <c r="K63" s="157"/>
      <c r="L63" s="157"/>
      <c r="M63" s="157"/>
      <c r="N63" s="148"/>
      <c r="O63" s="148"/>
      <c r="P63" s="148"/>
      <c r="Q63" s="148"/>
      <c r="R63" s="148"/>
      <c r="S63" s="148"/>
      <c r="T63" s="149"/>
      <c r="U63" s="148"/>
      <c r="V63" s="138"/>
      <c r="W63" s="138"/>
      <c r="X63" s="138"/>
      <c r="Y63" s="138"/>
      <c r="Z63" s="138"/>
      <c r="AA63" s="138"/>
      <c r="AB63" s="138"/>
      <c r="AC63" s="138"/>
      <c r="AD63" s="138"/>
      <c r="AE63" s="138" t="s">
        <v>105</v>
      </c>
      <c r="AF63" s="138">
        <v>0</v>
      </c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1" x14ac:dyDescent="0.2">
      <c r="A64" s="139"/>
      <c r="B64" s="146"/>
      <c r="C64" s="176" t="s">
        <v>176</v>
      </c>
      <c r="D64" s="150"/>
      <c r="E64" s="154">
        <v>3</v>
      </c>
      <c r="F64" s="157"/>
      <c r="G64" s="157"/>
      <c r="H64" s="157"/>
      <c r="I64" s="157"/>
      <c r="J64" s="157"/>
      <c r="K64" s="157"/>
      <c r="L64" s="157"/>
      <c r="M64" s="157"/>
      <c r="N64" s="148"/>
      <c r="O64" s="148"/>
      <c r="P64" s="148"/>
      <c r="Q64" s="148"/>
      <c r="R64" s="148"/>
      <c r="S64" s="148"/>
      <c r="T64" s="149"/>
      <c r="U64" s="148"/>
      <c r="V64" s="138"/>
      <c r="W64" s="138"/>
      <c r="X64" s="138"/>
      <c r="Y64" s="138"/>
      <c r="Z64" s="138"/>
      <c r="AA64" s="138"/>
      <c r="AB64" s="138"/>
      <c r="AC64" s="138"/>
      <c r="AD64" s="138"/>
      <c r="AE64" s="138" t="s">
        <v>105</v>
      </c>
      <c r="AF64" s="138">
        <v>0</v>
      </c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ht="22.5" outlineLevel="1" x14ac:dyDescent="0.2">
      <c r="A65" s="139">
        <v>22</v>
      </c>
      <c r="B65" s="146" t="s">
        <v>177</v>
      </c>
      <c r="C65" s="175" t="s">
        <v>178</v>
      </c>
      <c r="D65" s="148" t="s">
        <v>102</v>
      </c>
      <c r="E65" s="153">
        <v>123.456</v>
      </c>
      <c r="F65" s="156"/>
      <c r="G65" s="157">
        <f>ROUND(E65*F65,2)</f>
        <v>0</v>
      </c>
      <c r="H65" s="156"/>
      <c r="I65" s="157">
        <f>ROUND(E65*H65,2)</f>
        <v>0</v>
      </c>
      <c r="J65" s="156"/>
      <c r="K65" s="157">
        <f>ROUND(E65*J65,2)</f>
        <v>0</v>
      </c>
      <c r="L65" s="157">
        <v>21</v>
      </c>
      <c r="M65" s="157">
        <f>G65*(1+L65/100)</f>
        <v>0</v>
      </c>
      <c r="N65" s="148">
        <v>5.5999999999999999E-3</v>
      </c>
      <c r="O65" s="148">
        <f>ROUND(E65*N65,5)</f>
        <v>0.69135000000000002</v>
      </c>
      <c r="P65" s="148">
        <v>0</v>
      </c>
      <c r="Q65" s="148">
        <f>ROUND(E65*P65,5)</f>
        <v>0</v>
      </c>
      <c r="R65" s="148"/>
      <c r="S65" s="148"/>
      <c r="T65" s="149">
        <v>0</v>
      </c>
      <c r="U65" s="148">
        <f>ROUND(E65*T65,2)</f>
        <v>0</v>
      </c>
      <c r="V65" s="138"/>
      <c r="W65" s="138"/>
      <c r="X65" s="138"/>
      <c r="Y65" s="138"/>
      <c r="Z65" s="138"/>
      <c r="AA65" s="138"/>
      <c r="AB65" s="138"/>
      <c r="AC65" s="138"/>
      <c r="AD65" s="138"/>
      <c r="AE65" s="138" t="s">
        <v>179</v>
      </c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ht="22.5" outlineLevel="1" x14ac:dyDescent="0.2">
      <c r="A66" s="139"/>
      <c r="B66" s="146"/>
      <c r="C66" s="222" t="s">
        <v>180</v>
      </c>
      <c r="D66" s="223"/>
      <c r="E66" s="224"/>
      <c r="F66" s="225"/>
      <c r="G66" s="226"/>
      <c r="H66" s="157"/>
      <c r="I66" s="157"/>
      <c r="J66" s="157"/>
      <c r="K66" s="157"/>
      <c r="L66" s="157"/>
      <c r="M66" s="157"/>
      <c r="N66" s="148"/>
      <c r="O66" s="148"/>
      <c r="P66" s="148"/>
      <c r="Q66" s="148"/>
      <c r="R66" s="148"/>
      <c r="S66" s="148"/>
      <c r="T66" s="149"/>
      <c r="U66" s="148"/>
      <c r="V66" s="138"/>
      <c r="W66" s="138"/>
      <c r="X66" s="138"/>
      <c r="Y66" s="138"/>
      <c r="Z66" s="138"/>
      <c r="AA66" s="138"/>
      <c r="AB66" s="138"/>
      <c r="AC66" s="138"/>
      <c r="AD66" s="138"/>
      <c r="AE66" s="138" t="s">
        <v>114</v>
      </c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41" t="str">
        <f>C66</f>
        <v>Bude dodán plech trapézový 40/160 tl. min. 0,6 mm, povrchová úprava polyester v barvě "oxidované červené" RAL 3009 tl. min. 25 my. Z vnitřní strany bude antikondenzační úprava (flis)</v>
      </c>
      <c r="BB66" s="138"/>
      <c r="BC66" s="138"/>
      <c r="BD66" s="138"/>
      <c r="BE66" s="138"/>
      <c r="BF66" s="138"/>
      <c r="BG66" s="138"/>
      <c r="BH66" s="138"/>
    </row>
    <row r="67" spans="1:60" outlineLevel="1" x14ac:dyDescent="0.2">
      <c r="A67" s="139"/>
      <c r="B67" s="146"/>
      <c r="C67" s="176" t="s">
        <v>181</v>
      </c>
      <c r="D67" s="150"/>
      <c r="E67" s="154">
        <v>120.456</v>
      </c>
      <c r="F67" s="157"/>
      <c r="G67" s="157"/>
      <c r="H67" s="157"/>
      <c r="I67" s="157"/>
      <c r="J67" s="157"/>
      <c r="K67" s="157"/>
      <c r="L67" s="157"/>
      <c r="M67" s="157"/>
      <c r="N67" s="148"/>
      <c r="O67" s="148"/>
      <c r="P67" s="148"/>
      <c r="Q67" s="148"/>
      <c r="R67" s="148"/>
      <c r="S67" s="148"/>
      <c r="T67" s="149"/>
      <c r="U67" s="148"/>
      <c r="V67" s="138"/>
      <c r="W67" s="138"/>
      <c r="X67" s="138"/>
      <c r="Y67" s="138"/>
      <c r="Z67" s="138"/>
      <c r="AA67" s="138"/>
      <c r="AB67" s="138"/>
      <c r="AC67" s="138"/>
      <c r="AD67" s="138"/>
      <c r="AE67" s="138" t="s">
        <v>105</v>
      </c>
      <c r="AF67" s="138">
        <v>0</v>
      </c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outlineLevel="1" x14ac:dyDescent="0.2">
      <c r="A68" s="139"/>
      <c r="B68" s="146"/>
      <c r="C68" s="176" t="s">
        <v>182</v>
      </c>
      <c r="D68" s="150"/>
      <c r="E68" s="154">
        <v>3</v>
      </c>
      <c r="F68" s="157"/>
      <c r="G68" s="157"/>
      <c r="H68" s="157"/>
      <c r="I68" s="157"/>
      <c r="J68" s="157"/>
      <c r="K68" s="157"/>
      <c r="L68" s="157"/>
      <c r="M68" s="157"/>
      <c r="N68" s="148"/>
      <c r="O68" s="148"/>
      <c r="P68" s="148"/>
      <c r="Q68" s="148"/>
      <c r="R68" s="148"/>
      <c r="S68" s="148"/>
      <c r="T68" s="149"/>
      <c r="U68" s="148"/>
      <c r="V68" s="138"/>
      <c r="W68" s="138"/>
      <c r="X68" s="138"/>
      <c r="Y68" s="138"/>
      <c r="Z68" s="138"/>
      <c r="AA68" s="138"/>
      <c r="AB68" s="138"/>
      <c r="AC68" s="138"/>
      <c r="AD68" s="138"/>
      <c r="AE68" s="138" t="s">
        <v>105</v>
      </c>
      <c r="AF68" s="138">
        <v>0</v>
      </c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2">
      <c r="A69" s="139">
        <v>23</v>
      </c>
      <c r="B69" s="146" t="s">
        <v>183</v>
      </c>
      <c r="C69" s="175" t="s">
        <v>184</v>
      </c>
      <c r="D69" s="148" t="s">
        <v>108</v>
      </c>
      <c r="E69" s="153">
        <v>9</v>
      </c>
      <c r="F69" s="156"/>
      <c r="G69" s="157">
        <f>ROUND(E69*F69,2)</f>
        <v>0</v>
      </c>
      <c r="H69" s="156"/>
      <c r="I69" s="157">
        <f>ROUND(E69*H69,2)</f>
        <v>0</v>
      </c>
      <c r="J69" s="156"/>
      <c r="K69" s="157">
        <f>ROUND(E69*J69,2)</f>
        <v>0</v>
      </c>
      <c r="L69" s="157">
        <v>21</v>
      </c>
      <c r="M69" s="157">
        <f>G69*(1+L69/100)</f>
        <v>0</v>
      </c>
      <c r="N69" s="148">
        <v>0</v>
      </c>
      <c r="O69" s="148">
        <f>ROUND(E69*N69,5)</f>
        <v>0</v>
      </c>
      <c r="P69" s="148">
        <v>0</v>
      </c>
      <c r="Q69" s="148">
        <f>ROUND(E69*P69,5)</f>
        <v>0</v>
      </c>
      <c r="R69" s="148"/>
      <c r="S69" s="148"/>
      <c r="T69" s="149">
        <v>0.19</v>
      </c>
      <c r="U69" s="148">
        <f>ROUND(E69*T69,2)</f>
        <v>1.71</v>
      </c>
      <c r="V69" s="138"/>
      <c r="W69" s="138"/>
      <c r="X69" s="138"/>
      <c r="Y69" s="138"/>
      <c r="Z69" s="138"/>
      <c r="AA69" s="138"/>
      <c r="AB69" s="138"/>
      <c r="AC69" s="138"/>
      <c r="AD69" s="138"/>
      <c r="AE69" s="138" t="s">
        <v>103</v>
      </c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outlineLevel="1" x14ac:dyDescent="0.2">
      <c r="A70" s="139">
        <v>24</v>
      </c>
      <c r="B70" s="146" t="s">
        <v>185</v>
      </c>
      <c r="C70" s="175" t="s">
        <v>186</v>
      </c>
      <c r="D70" s="148" t="s">
        <v>108</v>
      </c>
      <c r="E70" s="153">
        <v>18</v>
      </c>
      <c r="F70" s="156"/>
      <c r="G70" s="157">
        <f>ROUND(E70*F70,2)</f>
        <v>0</v>
      </c>
      <c r="H70" s="156"/>
      <c r="I70" s="157">
        <f>ROUND(E70*H70,2)</f>
        <v>0</v>
      </c>
      <c r="J70" s="156"/>
      <c r="K70" s="157">
        <f>ROUND(E70*J70,2)</f>
        <v>0</v>
      </c>
      <c r="L70" s="157">
        <v>21</v>
      </c>
      <c r="M70" s="157">
        <f>G70*(1+L70/100)</f>
        <v>0</v>
      </c>
      <c r="N70" s="148">
        <v>0</v>
      </c>
      <c r="O70" s="148">
        <f>ROUND(E70*N70,5)</f>
        <v>0</v>
      </c>
      <c r="P70" s="148">
        <v>0</v>
      </c>
      <c r="Q70" s="148">
        <f>ROUND(E70*P70,5)</f>
        <v>0</v>
      </c>
      <c r="R70" s="148"/>
      <c r="S70" s="148"/>
      <c r="T70" s="149">
        <v>0.34</v>
      </c>
      <c r="U70" s="148">
        <f>ROUND(E70*T70,2)</f>
        <v>6.12</v>
      </c>
      <c r="V70" s="138"/>
      <c r="W70" s="138"/>
      <c r="X70" s="138"/>
      <c r="Y70" s="138"/>
      <c r="Z70" s="138"/>
      <c r="AA70" s="138"/>
      <c r="AB70" s="138"/>
      <c r="AC70" s="138"/>
      <c r="AD70" s="138"/>
      <c r="AE70" s="138" t="s">
        <v>103</v>
      </c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outlineLevel="1" x14ac:dyDescent="0.2">
      <c r="A71" s="139"/>
      <c r="B71" s="146"/>
      <c r="C71" s="176" t="s">
        <v>187</v>
      </c>
      <c r="D71" s="150"/>
      <c r="E71" s="154">
        <v>18</v>
      </c>
      <c r="F71" s="157"/>
      <c r="G71" s="157"/>
      <c r="H71" s="157"/>
      <c r="I71" s="157"/>
      <c r="J71" s="157"/>
      <c r="K71" s="157"/>
      <c r="L71" s="157"/>
      <c r="M71" s="157"/>
      <c r="N71" s="148"/>
      <c r="O71" s="148"/>
      <c r="P71" s="148"/>
      <c r="Q71" s="148"/>
      <c r="R71" s="148"/>
      <c r="S71" s="148"/>
      <c r="T71" s="149"/>
      <c r="U71" s="148"/>
      <c r="V71" s="138"/>
      <c r="W71" s="138"/>
      <c r="X71" s="138"/>
      <c r="Y71" s="138"/>
      <c r="Z71" s="138"/>
      <c r="AA71" s="138"/>
      <c r="AB71" s="138"/>
      <c r="AC71" s="138"/>
      <c r="AD71" s="138"/>
      <c r="AE71" s="138" t="s">
        <v>105</v>
      </c>
      <c r="AF71" s="138">
        <v>0</v>
      </c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outlineLevel="1" x14ac:dyDescent="0.2">
      <c r="A72" s="139">
        <v>25</v>
      </c>
      <c r="B72" s="146" t="s">
        <v>188</v>
      </c>
      <c r="C72" s="175" t="s">
        <v>189</v>
      </c>
      <c r="D72" s="148" t="s">
        <v>102</v>
      </c>
      <c r="E72" s="153">
        <v>14.4</v>
      </c>
      <c r="F72" s="156"/>
      <c r="G72" s="157">
        <f>ROUND(E72*F72,2)</f>
        <v>0</v>
      </c>
      <c r="H72" s="156"/>
      <c r="I72" s="157">
        <f>ROUND(E72*H72,2)</f>
        <v>0</v>
      </c>
      <c r="J72" s="156"/>
      <c r="K72" s="157">
        <f>ROUND(E72*J72,2)</f>
        <v>0</v>
      </c>
      <c r="L72" s="157">
        <v>21</v>
      </c>
      <c r="M72" s="157">
        <f>G72*(1+L72/100)</f>
        <v>0</v>
      </c>
      <c r="N72" s="148">
        <v>5.5999999999999999E-3</v>
      </c>
      <c r="O72" s="148">
        <f>ROUND(E72*N72,5)</f>
        <v>8.0640000000000003E-2</v>
      </c>
      <c r="P72" s="148">
        <v>0</v>
      </c>
      <c r="Q72" s="148">
        <f>ROUND(E72*P72,5)</f>
        <v>0</v>
      </c>
      <c r="R72" s="148"/>
      <c r="S72" s="148"/>
      <c r="T72" s="149">
        <v>0</v>
      </c>
      <c r="U72" s="148">
        <f>ROUND(E72*T72,2)</f>
        <v>0</v>
      </c>
      <c r="V72" s="138"/>
      <c r="W72" s="138"/>
      <c r="X72" s="138"/>
      <c r="Y72" s="138"/>
      <c r="Z72" s="138"/>
      <c r="AA72" s="138"/>
      <c r="AB72" s="138"/>
      <c r="AC72" s="138"/>
      <c r="AD72" s="138"/>
      <c r="AE72" s="138" t="s">
        <v>179</v>
      </c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ht="22.5" outlineLevel="1" x14ac:dyDescent="0.2">
      <c r="A73" s="139"/>
      <c r="B73" s="146"/>
      <c r="C73" s="222" t="s">
        <v>190</v>
      </c>
      <c r="D73" s="223"/>
      <c r="E73" s="224"/>
      <c r="F73" s="225"/>
      <c r="G73" s="226"/>
      <c r="H73" s="157"/>
      <c r="I73" s="157"/>
      <c r="J73" s="157"/>
      <c r="K73" s="157"/>
      <c r="L73" s="157"/>
      <c r="M73" s="157"/>
      <c r="N73" s="148"/>
      <c r="O73" s="148"/>
      <c r="P73" s="148"/>
      <c r="Q73" s="148"/>
      <c r="R73" s="148"/>
      <c r="S73" s="148"/>
      <c r="T73" s="149"/>
      <c r="U73" s="148"/>
      <c r="V73" s="138"/>
      <c r="W73" s="138"/>
      <c r="X73" s="138"/>
      <c r="Y73" s="138"/>
      <c r="Z73" s="138"/>
      <c r="AA73" s="138"/>
      <c r="AB73" s="138"/>
      <c r="AC73" s="138"/>
      <c r="AD73" s="138"/>
      <c r="AE73" s="138" t="s">
        <v>114</v>
      </c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41" t="str">
        <f>C73</f>
        <v>Bude dodán plech tl. min. 0,6 mm, povrchová úprava polyester v barvě "oxidované červené" RAL 3009 tl. min. 25 my.</v>
      </c>
      <c r="BB73" s="138"/>
      <c r="BC73" s="138"/>
      <c r="BD73" s="138"/>
      <c r="BE73" s="138"/>
      <c r="BF73" s="138"/>
      <c r="BG73" s="138"/>
      <c r="BH73" s="138"/>
    </row>
    <row r="74" spans="1:60" outlineLevel="1" x14ac:dyDescent="0.2">
      <c r="A74" s="139"/>
      <c r="B74" s="146"/>
      <c r="C74" s="176" t="s">
        <v>191</v>
      </c>
      <c r="D74" s="150"/>
      <c r="E74" s="154">
        <v>9.4499999999999993</v>
      </c>
      <c r="F74" s="157"/>
      <c r="G74" s="157"/>
      <c r="H74" s="157"/>
      <c r="I74" s="157"/>
      <c r="J74" s="157"/>
      <c r="K74" s="157"/>
      <c r="L74" s="157"/>
      <c r="M74" s="157"/>
      <c r="N74" s="148"/>
      <c r="O74" s="148"/>
      <c r="P74" s="148"/>
      <c r="Q74" s="148"/>
      <c r="R74" s="148"/>
      <c r="S74" s="148"/>
      <c r="T74" s="149"/>
      <c r="U74" s="148"/>
      <c r="V74" s="138"/>
      <c r="W74" s="138"/>
      <c r="X74" s="138"/>
      <c r="Y74" s="138"/>
      <c r="Z74" s="138"/>
      <c r="AA74" s="138"/>
      <c r="AB74" s="138"/>
      <c r="AC74" s="138"/>
      <c r="AD74" s="138"/>
      <c r="AE74" s="138" t="s">
        <v>105</v>
      </c>
      <c r="AF74" s="138">
        <v>0</v>
      </c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outlineLevel="1" x14ac:dyDescent="0.2">
      <c r="A75" s="139"/>
      <c r="B75" s="146"/>
      <c r="C75" s="176" t="s">
        <v>192</v>
      </c>
      <c r="D75" s="150"/>
      <c r="E75" s="154">
        <v>4.95</v>
      </c>
      <c r="F75" s="157"/>
      <c r="G75" s="157"/>
      <c r="H75" s="157"/>
      <c r="I75" s="157"/>
      <c r="J75" s="157"/>
      <c r="K75" s="157"/>
      <c r="L75" s="157"/>
      <c r="M75" s="157"/>
      <c r="N75" s="148"/>
      <c r="O75" s="148"/>
      <c r="P75" s="148"/>
      <c r="Q75" s="148"/>
      <c r="R75" s="148"/>
      <c r="S75" s="148"/>
      <c r="T75" s="149"/>
      <c r="U75" s="148"/>
      <c r="V75" s="138"/>
      <c r="W75" s="138"/>
      <c r="X75" s="138"/>
      <c r="Y75" s="138"/>
      <c r="Z75" s="138"/>
      <c r="AA75" s="138"/>
      <c r="AB75" s="138"/>
      <c r="AC75" s="138"/>
      <c r="AD75" s="138"/>
      <c r="AE75" s="138" t="s">
        <v>105</v>
      </c>
      <c r="AF75" s="138">
        <v>0</v>
      </c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outlineLevel="1" x14ac:dyDescent="0.2">
      <c r="A76" s="139"/>
      <c r="B76" s="146"/>
      <c r="C76" s="176" t="s">
        <v>193</v>
      </c>
      <c r="D76" s="150"/>
      <c r="E76" s="154"/>
      <c r="F76" s="157"/>
      <c r="G76" s="157"/>
      <c r="H76" s="157"/>
      <c r="I76" s="157"/>
      <c r="J76" s="157"/>
      <c r="K76" s="157"/>
      <c r="L76" s="157"/>
      <c r="M76" s="157"/>
      <c r="N76" s="148"/>
      <c r="O76" s="148"/>
      <c r="P76" s="148"/>
      <c r="Q76" s="148"/>
      <c r="R76" s="148"/>
      <c r="S76" s="148"/>
      <c r="T76" s="149"/>
      <c r="U76" s="148"/>
      <c r="V76" s="138"/>
      <c r="W76" s="138"/>
      <c r="X76" s="138"/>
      <c r="Y76" s="138"/>
      <c r="Z76" s="138"/>
      <c r="AA76" s="138"/>
      <c r="AB76" s="138"/>
      <c r="AC76" s="138"/>
      <c r="AD76" s="138"/>
      <c r="AE76" s="138" t="s">
        <v>105</v>
      </c>
      <c r="AF76" s="138">
        <v>0</v>
      </c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ht="22.5" outlineLevel="1" x14ac:dyDescent="0.2">
      <c r="A77" s="139">
        <v>26</v>
      </c>
      <c r="B77" s="146" t="s">
        <v>194</v>
      </c>
      <c r="C77" s="175" t="s">
        <v>195</v>
      </c>
      <c r="D77" s="148" t="s">
        <v>108</v>
      </c>
      <c r="E77" s="153">
        <v>12.2</v>
      </c>
      <c r="F77" s="156"/>
      <c r="G77" s="157">
        <f>ROUND(E77*F77,2)</f>
        <v>0</v>
      </c>
      <c r="H77" s="156"/>
      <c r="I77" s="157">
        <f>ROUND(E77*H77,2)</f>
        <v>0</v>
      </c>
      <c r="J77" s="156"/>
      <c r="K77" s="157">
        <f>ROUND(E77*J77,2)</f>
        <v>0</v>
      </c>
      <c r="L77" s="157">
        <v>21</v>
      </c>
      <c r="M77" s="157">
        <f>G77*(1+L77/100)</f>
        <v>0</v>
      </c>
      <c r="N77" s="148">
        <v>0</v>
      </c>
      <c r="O77" s="148">
        <f>ROUND(E77*N77,5)</f>
        <v>0</v>
      </c>
      <c r="P77" s="148">
        <v>0</v>
      </c>
      <c r="Q77" s="148">
        <f>ROUND(E77*P77,5)</f>
        <v>0</v>
      </c>
      <c r="R77" s="148"/>
      <c r="S77" s="148"/>
      <c r="T77" s="149">
        <v>0.2</v>
      </c>
      <c r="U77" s="148">
        <f>ROUND(E77*T77,2)</f>
        <v>2.44</v>
      </c>
      <c r="V77" s="138"/>
      <c r="W77" s="138"/>
      <c r="X77" s="138"/>
      <c r="Y77" s="138"/>
      <c r="Z77" s="138"/>
      <c r="AA77" s="138"/>
      <c r="AB77" s="138"/>
      <c r="AC77" s="138"/>
      <c r="AD77" s="138"/>
      <c r="AE77" s="138" t="s">
        <v>103</v>
      </c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outlineLevel="1" x14ac:dyDescent="0.2">
      <c r="A78" s="139"/>
      <c r="B78" s="146"/>
      <c r="C78" s="176" t="s">
        <v>196</v>
      </c>
      <c r="D78" s="150"/>
      <c r="E78" s="154">
        <v>12.2</v>
      </c>
      <c r="F78" s="157"/>
      <c r="G78" s="157"/>
      <c r="H78" s="157"/>
      <c r="I78" s="157"/>
      <c r="J78" s="157"/>
      <c r="K78" s="157"/>
      <c r="L78" s="157"/>
      <c r="M78" s="157"/>
      <c r="N78" s="148"/>
      <c r="O78" s="148"/>
      <c r="P78" s="148"/>
      <c r="Q78" s="148"/>
      <c r="R78" s="148"/>
      <c r="S78" s="148"/>
      <c r="T78" s="149"/>
      <c r="U78" s="148"/>
      <c r="V78" s="138"/>
      <c r="W78" s="138"/>
      <c r="X78" s="138"/>
      <c r="Y78" s="138"/>
      <c r="Z78" s="138"/>
      <c r="AA78" s="138"/>
      <c r="AB78" s="138"/>
      <c r="AC78" s="138"/>
      <c r="AD78" s="138"/>
      <c r="AE78" s="138" t="s">
        <v>105</v>
      </c>
      <c r="AF78" s="138">
        <v>0</v>
      </c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outlineLevel="1" x14ac:dyDescent="0.2">
      <c r="A79" s="139">
        <v>27</v>
      </c>
      <c r="B79" s="146" t="s">
        <v>197</v>
      </c>
      <c r="C79" s="175" t="s">
        <v>198</v>
      </c>
      <c r="D79" s="148" t="s">
        <v>108</v>
      </c>
      <c r="E79" s="153">
        <v>12.2</v>
      </c>
      <c r="F79" s="156"/>
      <c r="G79" s="157">
        <f>ROUND(E79*F79,2)</f>
        <v>0</v>
      </c>
      <c r="H79" s="156"/>
      <c r="I79" s="157">
        <f>ROUND(E79*H79,2)</f>
        <v>0</v>
      </c>
      <c r="J79" s="156"/>
      <c r="K79" s="157">
        <f>ROUND(E79*J79,2)</f>
        <v>0</v>
      </c>
      <c r="L79" s="157">
        <v>21</v>
      </c>
      <c r="M79" s="157">
        <f>G79*(1+L79/100)</f>
        <v>0</v>
      </c>
      <c r="N79" s="148">
        <v>0</v>
      </c>
      <c r="O79" s="148">
        <f>ROUND(E79*N79,5)</f>
        <v>0</v>
      </c>
      <c r="P79" s="148">
        <v>2.0500000000000002E-3</v>
      </c>
      <c r="Q79" s="148">
        <f>ROUND(E79*P79,5)</f>
        <v>2.5010000000000001E-2</v>
      </c>
      <c r="R79" s="148"/>
      <c r="S79" s="148"/>
      <c r="T79" s="149">
        <v>0.04</v>
      </c>
      <c r="U79" s="148">
        <f>ROUND(E79*T79,2)</f>
        <v>0.49</v>
      </c>
      <c r="V79" s="138"/>
      <c r="W79" s="138"/>
      <c r="X79" s="138"/>
      <c r="Y79" s="138"/>
      <c r="Z79" s="138"/>
      <c r="AA79" s="138"/>
      <c r="AB79" s="138"/>
      <c r="AC79" s="138"/>
      <c r="AD79" s="138"/>
      <c r="AE79" s="138" t="s">
        <v>103</v>
      </c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outlineLevel="1" x14ac:dyDescent="0.2">
      <c r="A80" s="139">
        <v>28</v>
      </c>
      <c r="B80" s="146" t="s">
        <v>199</v>
      </c>
      <c r="C80" s="175" t="s">
        <v>200</v>
      </c>
      <c r="D80" s="148" t="s">
        <v>153</v>
      </c>
      <c r="E80" s="153">
        <v>1</v>
      </c>
      <c r="F80" s="156"/>
      <c r="G80" s="157">
        <f>ROUND(E80*F80,2)</f>
        <v>0</v>
      </c>
      <c r="H80" s="156"/>
      <c r="I80" s="157">
        <f>ROUND(E80*H80,2)</f>
        <v>0</v>
      </c>
      <c r="J80" s="156"/>
      <c r="K80" s="157">
        <f>ROUND(E80*J80,2)</f>
        <v>0</v>
      </c>
      <c r="L80" s="157">
        <v>21</v>
      </c>
      <c r="M80" s="157">
        <f>G80*(1+L80/100)</f>
        <v>0</v>
      </c>
      <c r="N80" s="148">
        <v>0</v>
      </c>
      <c r="O80" s="148">
        <f>ROUND(E80*N80,5)</f>
        <v>0</v>
      </c>
      <c r="P80" s="148">
        <v>0</v>
      </c>
      <c r="Q80" s="148">
        <f>ROUND(E80*P80,5)</f>
        <v>0</v>
      </c>
      <c r="R80" s="148"/>
      <c r="S80" s="148"/>
      <c r="T80" s="149">
        <v>0.17</v>
      </c>
      <c r="U80" s="148">
        <f>ROUND(E80*T80,2)</f>
        <v>0.17</v>
      </c>
      <c r="V80" s="138"/>
      <c r="W80" s="138"/>
      <c r="X80" s="138"/>
      <c r="Y80" s="138"/>
      <c r="Z80" s="138"/>
      <c r="AA80" s="138"/>
      <c r="AB80" s="138"/>
      <c r="AC80" s="138"/>
      <c r="AD80" s="138"/>
      <c r="AE80" s="138" t="s">
        <v>103</v>
      </c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ht="22.5" outlineLevel="1" x14ac:dyDescent="0.2">
      <c r="A81" s="139">
        <v>29</v>
      </c>
      <c r="B81" s="146" t="s">
        <v>201</v>
      </c>
      <c r="C81" s="175" t="s">
        <v>202</v>
      </c>
      <c r="D81" s="148" t="s">
        <v>108</v>
      </c>
      <c r="E81" s="153">
        <v>10.199999999999999</v>
      </c>
      <c r="F81" s="156"/>
      <c r="G81" s="157">
        <f>ROUND(E81*F81,2)</f>
        <v>0</v>
      </c>
      <c r="H81" s="156"/>
      <c r="I81" s="157">
        <f>ROUND(E81*H81,2)</f>
        <v>0</v>
      </c>
      <c r="J81" s="156"/>
      <c r="K81" s="157">
        <f>ROUND(E81*J81,2)</f>
        <v>0</v>
      </c>
      <c r="L81" s="157">
        <v>21</v>
      </c>
      <c r="M81" s="157">
        <f>G81*(1+L81/100)</f>
        <v>0</v>
      </c>
      <c r="N81" s="148">
        <v>2.4299999999999999E-3</v>
      </c>
      <c r="O81" s="148">
        <f>ROUND(E81*N81,5)</f>
        <v>2.479E-2</v>
      </c>
      <c r="P81" s="148">
        <v>0</v>
      </c>
      <c r="Q81" s="148">
        <f>ROUND(E81*P81,5)</f>
        <v>0</v>
      </c>
      <c r="R81" s="148"/>
      <c r="S81" s="148"/>
      <c r="T81" s="149">
        <v>0.96</v>
      </c>
      <c r="U81" s="148">
        <f>ROUND(E81*T81,2)</f>
        <v>9.7899999999999991</v>
      </c>
      <c r="V81" s="138"/>
      <c r="W81" s="138"/>
      <c r="X81" s="138"/>
      <c r="Y81" s="138"/>
      <c r="Z81" s="138"/>
      <c r="AA81" s="138"/>
      <c r="AB81" s="138"/>
      <c r="AC81" s="138"/>
      <c r="AD81" s="138"/>
      <c r="AE81" s="138" t="s">
        <v>103</v>
      </c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outlineLevel="1" x14ac:dyDescent="0.2">
      <c r="A82" s="139"/>
      <c r="B82" s="146"/>
      <c r="C82" s="176" t="s">
        <v>203</v>
      </c>
      <c r="D82" s="150"/>
      <c r="E82" s="154">
        <v>10.199999999999999</v>
      </c>
      <c r="F82" s="157"/>
      <c r="G82" s="157"/>
      <c r="H82" s="157"/>
      <c r="I82" s="157"/>
      <c r="J82" s="157"/>
      <c r="K82" s="157"/>
      <c r="L82" s="157"/>
      <c r="M82" s="157"/>
      <c r="N82" s="148"/>
      <c r="O82" s="148"/>
      <c r="P82" s="148"/>
      <c r="Q82" s="148"/>
      <c r="R82" s="148"/>
      <c r="S82" s="148"/>
      <c r="T82" s="149"/>
      <c r="U82" s="148"/>
      <c r="V82" s="138"/>
      <c r="W82" s="138"/>
      <c r="X82" s="138"/>
      <c r="Y82" s="138"/>
      <c r="Z82" s="138"/>
      <c r="AA82" s="138"/>
      <c r="AB82" s="138"/>
      <c r="AC82" s="138"/>
      <c r="AD82" s="138"/>
      <c r="AE82" s="138" t="s">
        <v>105</v>
      </c>
      <c r="AF82" s="138">
        <v>0</v>
      </c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ht="22.5" outlineLevel="1" x14ac:dyDescent="0.2">
      <c r="A83" s="139">
        <v>30</v>
      </c>
      <c r="B83" s="146" t="s">
        <v>204</v>
      </c>
      <c r="C83" s="175" t="s">
        <v>205</v>
      </c>
      <c r="D83" s="148" t="s">
        <v>108</v>
      </c>
      <c r="E83" s="153">
        <v>10.199999999999999</v>
      </c>
      <c r="F83" s="156"/>
      <c r="G83" s="157">
        <f>ROUND(E83*F83,2)</f>
        <v>0</v>
      </c>
      <c r="H83" s="156"/>
      <c r="I83" s="157">
        <f>ROUND(E83*H83,2)</f>
        <v>0</v>
      </c>
      <c r="J83" s="156"/>
      <c r="K83" s="157">
        <f>ROUND(E83*J83,2)</f>
        <v>0</v>
      </c>
      <c r="L83" s="157">
        <v>21</v>
      </c>
      <c r="M83" s="157">
        <f>G83*(1+L83/100)</f>
        <v>0</v>
      </c>
      <c r="N83" s="148">
        <v>0</v>
      </c>
      <c r="O83" s="148">
        <f>ROUND(E83*N83,5)</f>
        <v>0</v>
      </c>
      <c r="P83" s="148">
        <v>1.81E-3</v>
      </c>
      <c r="Q83" s="148">
        <f>ROUND(E83*P83,5)</f>
        <v>1.8460000000000001E-2</v>
      </c>
      <c r="R83" s="148"/>
      <c r="S83" s="148"/>
      <c r="T83" s="149">
        <v>2.87</v>
      </c>
      <c r="U83" s="148">
        <f>ROUND(E83*T83,2)</f>
        <v>29.27</v>
      </c>
      <c r="V83" s="138"/>
      <c r="W83" s="138"/>
      <c r="X83" s="138"/>
      <c r="Y83" s="138"/>
      <c r="Z83" s="138"/>
      <c r="AA83" s="138"/>
      <c r="AB83" s="138"/>
      <c r="AC83" s="138"/>
      <c r="AD83" s="138"/>
      <c r="AE83" s="138" t="s">
        <v>206</v>
      </c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outlineLevel="1" x14ac:dyDescent="0.2">
      <c r="A84" s="139"/>
      <c r="B84" s="146"/>
      <c r="C84" s="176" t="s">
        <v>207</v>
      </c>
      <c r="D84" s="150"/>
      <c r="E84" s="154">
        <v>10.199999999999999</v>
      </c>
      <c r="F84" s="157"/>
      <c r="G84" s="157"/>
      <c r="H84" s="157"/>
      <c r="I84" s="157"/>
      <c r="J84" s="157"/>
      <c r="K84" s="157"/>
      <c r="L84" s="157"/>
      <c r="M84" s="157"/>
      <c r="N84" s="148"/>
      <c r="O84" s="148"/>
      <c r="P84" s="148"/>
      <c r="Q84" s="148"/>
      <c r="R84" s="148"/>
      <c r="S84" s="148"/>
      <c r="T84" s="149"/>
      <c r="U84" s="148"/>
      <c r="V84" s="138"/>
      <c r="W84" s="138"/>
      <c r="X84" s="138"/>
      <c r="Y84" s="138"/>
      <c r="Z84" s="138"/>
      <c r="AA84" s="138"/>
      <c r="AB84" s="138"/>
      <c r="AC84" s="138"/>
      <c r="AD84" s="138"/>
      <c r="AE84" s="138" t="s">
        <v>105</v>
      </c>
      <c r="AF84" s="138">
        <v>0</v>
      </c>
      <c r="AG84" s="138"/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1" x14ac:dyDescent="0.2">
      <c r="A85" s="139">
        <v>31</v>
      </c>
      <c r="B85" s="146" t="s">
        <v>208</v>
      </c>
      <c r="C85" s="175" t="s">
        <v>209</v>
      </c>
      <c r="D85" s="148" t="s">
        <v>153</v>
      </c>
      <c r="E85" s="153">
        <v>2</v>
      </c>
      <c r="F85" s="156"/>
      <c r="G85" s="157">
        <f>ROUND(E85*F85,2)</f>
        <v>0</v>
      </c>
      <c r="H85" s="156"/>
      <c r="I85" s="157">
        <f>ROUND(E85*H85,2)</f>
        <v>0</v>
      </c>
      <c r="J85" s="156"/>
      <c r="K85" s="157">
        <f>ROUND(E85*J85,2)</f>
        <v>0</v>
      </c>
      <c r="L85" s="157">
        <v>21</v>
      </c>
      <c r="M85" s="157">
        <f>G85*(1+L85/100)</f>
        <v>0</v>
      </c>
      <c r="N85" s="148">
        <v>4.0000000000000002E-4</v>
      </c>
      <c r="O85" s="148">
        <f>ROUND(E85*N85,5)</f>
        <v>8.0000000000000004E-4</v>
      </c>
      <c r="P85" s="148">
        <v>0</v>
      </c>
      <c r="Q85" s="148">
        <f>ROUND(E85*P85,5)</f>
        <v>0</v>
      </c>
      <c r="R85" s="148"/>
      <c r="S85" s="148"/>
      <c r="T85" s="149">
        <v>0.41</v>
      </c>
      <c r="U85" s="148">
        <f>ROUND(E85*T85,2)</f>
        <v>0.82</v>
      </c>
      <c r="V85" s="138"/>
      <c r="W85" s="138"/>
      <c r="X85" s="138"/>
      <c r="Y85" s="138"/>
      <c r="Z85" s="138"/>
      <c r="AA85" s="138"/>
      <c r="AB85" s="138"/>
      <c r="AC85" s="138"/>
      <c r="AD85" s="138"/>
      <c r="AE85" s="138" t="s">
        <v>103</v>
      </c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ht="22.5" outlineLevel="1" x14ac:dyDescent="0.2">
      <c r="A86" s="139">
        <v>32</v>
      </c>
      <c r="B86" s="146" t="s">
        <v>210</v>
      </c>
      <c r="C86" s="175" t="s">
        <v>211</v>
      </c>
      <c r="D86" s="148" t="s">
        <v>108</v>
      </c>
      <c r="E86" s="153">
        <v>18</v>
      </c>
      <c r="F86" s="156"/>
      <c r="G86" s="157">
        <f>ROUND(E86*F86,2)</f>
        <v>0</v>
      </c>
      <c r="H86" s="156"/>
      <c r="I86" s="157">
        <f>ROUND(E86*H86,2)</f>
        <v>0</v>
      </c>
      <c r="J86" s="156"/>
      <c r="K86" s="157">
        <f>ROUND(E86*J86,2)</f>
        <v>0</v>
      </c>
      <c r="L86" s="157">
        <v>21</v>
      </c>
      <c r="M86" s="157">
        <f>G86*(1+L86/100)</f>
        <v>0</v>
      </c>
      <c r="N86" s="148">
        <v>2.0100000000000001E-3</v>
      </c>
      <c r="O86" s="148">
        <f>ROUND(E86*N86,5)</f>
        <v>3.6179999999999997E-2</v>
      </c>
      <c r="P86" s="148">
        <v>0</v>
      </c>
      <c r="Q86" s="148">
        <f>ROUND(E86*P86,5)</f>
        <v>0</v>
      </c>
      <c r="R86" s="148"/>
      <c r="S86" s="148"/>
      <c r="T86" s="149">
        <v>0.26</v>
      </c>
      <c r="U86" s="148">
        <f>ROUND(E86*T86,2)</f>
        <v>4.68</v>
      </c>
      <c r="V86" s="138"/>
      <c r="W86" s="138"/>
      <c r="X86" s="138"/>
      <c r="Y86" s="138"/>
      <c r="Z86" s="138"/>
      <c r="AA86" s="138"/>
      <c r="AB86" s="138"/>
      <c r="AC86" s="138"/>
      <c r="AD86" s="138"/>
      <c r="AE86" s="138" t="s">
        <v>103</v>
      </c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outlineLevel="1" x14ac:dyDescent="0.2">
      <c r="A87" s="139">
        <v>33</v>
      </c>
      <c r="B87" s="146" t="s">
        <v>212</v>
      </c>
      <c r="C87" s="175" t="s">
        <v>213</v>
      </c>
      <c r="D87" s="148" t="s">
        <v>108</v>
      </c>
      <c r="E87" s="153">
        <v>18</v>
      </c>
      <c r="F87" s="156"/>
      <c r="G87" s="157">
        <f>ROUND(E87*F87,2)</f>
        <v>0</v>
      </c>
      <c r="H87" s="156"/>
      <c r="I87" s="157">
        <f>ROUND(E87*H87,2)</f>
        <v>0</v>
      </c>
      <c r="J87" s="156"/>
      <c r="K87" s="157">
        <f>ROUND(E87*J87,2)</f>
        <v>0</v>
      </c>
      <c r="L87" s="157">
        <v>21</v>
      </c>
      <c r="M87" s="157">
        <f>G87*(1+L87/100)</f>
        <v>0</v>
      </c>
      <c r="N87" s="148">
        <v>0</v>
      </c>
      <c r="O87" s="148">
        <f>ROUND(E87*N87,5)</f>
        <v>0</v>
      </c>
      <c r="P87" s="148">
        <v>3.3600000000000001E-3</v>
      </c>
      <c r="Q87" s="148">
        <f>ROUND(E87*P87,5)</f>
        <v>6.0479999999999999E-2</v>
      </c>
      <c r="R87" s="148"/>
      <c r="S87" s="148"/>
      <c r="T87" s="149">
        <v>0.06</v>
      </c>
      <c r="U87" s="148">
        <f>ROUND(E87*T87,2)</f>
        <v>1.08</v>
      </c>
      <c r="V87" s="138"/>
      <c r="W87" s="138"/>
      <c r="X87" s="138"/>
      <c r="Y87" s="138"/>
      <c r="Z87" s="138"/>
      <c r="AA87" s="138"/>
      <c r="AB87" s="138"/>
      <c r="AC87" s="138"/>
      <c r="AD87" s="138"/>
      <c r="AE87" s="138" t="s">
        <v>103</v>
      </c>
      <c r="AF87" s="138"/>
      <c r="AG87" s="138"/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outlineLevel="1" x14ac:dyDescent="0.2">
      <c r="A88" s="139"/>
      <c r="B88" s="146"/>
      <c r="C88" s="176" t="s">
        <v>187</v>
      </c>
      <c r="D88" s="150"/>
      <c r="E88" s="154">
        <v>18</v>
      </c>
      <c r="F88" s="157"/>
      <c r="G88" s="157"/>
      <c r="H88" s="157"/>
      <c r="I88" s="157"/>
      <c r="J88" s="157"/>
      <c r="K88" s="157"/>
      <c r="L88" s="157"/>
      <c r="M88" s="157"/>
      <c r="N88" s="148"/>
      <c r="O88" s="148"/>
      <c r="P88" s="148"/>
      <c r="Q88" s="148"/>
      <c r="R88" s="148"/>
      <c r="S88" s="148"/>
      <c r="T88" s="149"/>
      <c r="U88" s="148"/>
      <c r="V88" s="138"/>
      <c r="W88" s="138"/>
      <c r="X88" s="138"/>
      <c r="Y88" s="138"/>
      <c r="Z88" s="138"/>
      <c r="AA88" s="138"/>
      <c r="AB88" s="138"/>
      <c r="AC88" s="138"/>
      <c r="AD88" s="138"/>
      <c r="AE88" s="138" t="s">
        <v>105</v>
      </c>
      <c r="AF88" s="138">
        <v>0</v>
      </c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outlineLevel="1" x14ac:dyDescent="0.2">
      <c r="A89" s="139">
        <v>34</v>
      </c>
      <c r="B89" s="146" t="s">
        <v>214</v>
      </c>
      <c r="C89" s="175" t="s">
        <v>215</v>
      </c>
      <c r="D89" s="148" t="s">
        <v>153</v>
      </c>
      <c r="E89" s="153">
        <v>19</v>
      </c>
      <c r="F89" s="156"/>
      <c r="G89" s="157">
        <f>ROUND(E89*F89,2)</f>
        <v>0</v>
      </c>
      <c r="H89" s="156"/>
      <c r="I89" s="157">
        <f>ROUND(E89*H89,2)</f>
        <v>0</v>
      </c>
      <c r="J89" s="156"/>
      <c r="K89" s="157">
        <f>ROUND(E89*J89,2)</f>
        <v>0</v>
      </c>
      <c r="L89" s="157">
        <v>21</v>
      </c>
      <c r="M89" s="157">
        <f>G89*(1+L89/100)</f>
        <v>0</v>
      </c>
      <c r="N89" s="148">
        <v>0</v>
      </c>
      <c r="O89" s="148">
        <f>ROUND(E89*N89,5)</f>
        <v>0</v>
      </c>
      <c r="P89" s="148">
        <v>9.6000000000000002E-4</v>
      </c>
      <c r="Q89" s="148">
        <f>ROUND(E89*P89,5)</f>
        <v>1.8239999999999999E-2</v>
      </c>
      <c r="R89" s="148"/>
      <c r="S89" s="148"/>
      <c r="T89" s="149">
        <v>0.05</v>
      </c>
      <c r="U89" s="148">
        <f>ROUND(E89*T89,2)</f>
        <v>0.95</v>
      </c>
      <c r="V89" s="138"/>
      <c r="W89" s="138"/>
      <c r="X89" s="138"/>
      <c r="Y89" s="138"/>
      <c r="Z89" s="138"/>
      <c r="AA89" s="138"/>
      <c r="AB89" s="138"/>
      <c r="AC89" s="138"/>
      <c r="AD89" s="138"/>
      <c r="AE89" s="138" t="s">
        <v>103</v>
      </c>
      <c r="AF89" s="138"/>
      <c r="AG89" s="138"/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ht="22.5" outlineLevel="1" x14ac:dyDescent="0.2">
      <c r="A90" s="139">
        <v>35</v>
      </c>
      <c r="B90" s="146" t="s">
        <v>216</v>
      </c>
      <c r="C90" s="175" t="s">
        <v>217</v>
      </c>
      <c r="D90" s="148" t="s">
        <v>108</v>
      </c>
      <c r="E90" s="153">
        <v>10</v>
      </c>
      <c r="F90" s="156"/>
      <c r="G90" s="157">
        <f>ROUND(E90*F90,2)</f>
        <v>0</v>
      </c>
      <c r="H90" s="156"/>
      <c r="I90" s="157">
        <f>ROUND(E90*H90,2)</f>
        <v>0</v>
      </c>
      <c r="J90" s="156"/>
      <c r="K90" s="157">
        <f>ROUND(E90*J90,2)</f>
        <v>0</v>
      </c>
      <c r="L90" s="157">
        <v>21</v>
      </c>
      <c r="M90" s="157">
        <f>G90*(1+L90/100)</f>
        <v>0</v>
      </c>
      <c r="N90" s="148">
        <v>3.3400000000000001E-3</v>
      </c>
      <c r="O90" s="148">
        <f>ROUND(E90*N90,5)</f>
        <v>3.3399999999999999E-2</v>
      </c>
      <c r="P90" s="148">
        <v>0</v>
      </c>
      <c r="Q90" s="148">
        <f>ROUND(E90*P90,5)</f>
        <v>0</v>
      </c>
      <c r="R90" s="148"/>
      <c r="S90" s="148"/>
      <c r="T90" s="149">
        <v>0.28999999999999998</v>
      </c>
      <c r="U90" s="148">
        <f>ROUND(E90*T90,2)</f>
        <v>2.9</v>
      </c>
      <c r="V90" s="138"/>
      <c r="W90" s="138"/>
      <c r="X90" s="138"/>
      <c r="Y90" s="138"/>
      <c r="Z90" s="138"/>
      <c r="AA90" s="138"/>
      <c r="AB90" s="138"/>
      <c r="AC90" s="138"/>
      <c r="AD90" s="138"/>
      <c r="AE90" s="138" t="s">
        <v>103</v>
      </c>
      <c r="AF90" s="138"/>
      <c r="AG90" s="138"/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outlineLevel="1" x14ac:dyDescent="0.2">
      <c r="A91" s="139"/>
      <c r="B91" s="146"/>
      <c r="C91" s="176" t="s">
        <v>218</v>
      </c>
      <c r="D91" s="150"/>
      <c r="E91" s="154">
        <v>10</v>
      </c>
      <c r="F91" s="157"/>
      <c r="G91" s="157"/>
      <c r="H91" s="157"/>
      <c r="I91" s="157"/>
      <c r="J91" s="157"/>
      <c r="K91" s="157"/>
      <c r="L91" s="157"/>
      <c r="M91" s="157"/>
      <c r="N91" s="148"/>
      <c r="O91" s="148"/>
      <c r="P91" s="148"/>
      <c r="Q91" s="148"/>
      <c r="R91" s="148"/>
      <c r="S91" s="148"/>
      <c r="T91" s="149"/>
      <c r="U91" s="148"/>
      <c r="V91" s="138"/>
      <c r="W91" s="138"/>
      <c r="X91" s="138"/>
      <c r="Y91" s="138"/>
      <c r="Z91" s="138"/>
      <c r="AA91" s="138"/>
      <c r="AB91" s="138"/>
      <c r="AC91" s="138"/>
      <c r="AD91" s="138"/>
      <c r="AE91" s="138" t="s">
        <v>105</v>
      </c>
      <c r="AF91" s="138">
        <v>0</v>
      </c>
      <c r="AG91" s="138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outlineLevel="1" x14ac:dyDescent="0.2">
      <c r="A92" s="139">
        <v>36</v>
      </c>
      <c r="B92" s="146" t="s">
        <v>219</v>
      </c>
      <c r="C92" s="175" t="s">
        <v>220</v>
      </c>
      <c r="D92" s="148" t="s">
        <v>108</v>
      </c>
      <c r="E92" s="153">
        <v>10</v>
      </c>
      <c r="F92" s="156"/>
      <c r="G92" s="157">
        <f>ROUND(E92*F92,2)</f>
        <v>0</v>
      </c>
      <c r="H92" s="156"/>
      <c r="I92" s="157">
        <f>ROUND(E92*H92,2)</f>
        <v>0</v>
      </c>
      <c r="J92" s="156"/>
      <c r="K92" s="157">
        <f>ROUND(E92*J92,2)</f>
        <v>0</v>
      </c>
      <c r="L92" s="157">
        <v>21</v>
      </c>
      <c r="M92" s="157">
        <f>G92*(1+L92/100)</f>
        <v>0</v>
      </c>
      <c r="N92" s="148">
        <v>0</v>
      </c>
      <c r="O92" s="148">
        <f>ROUND(E92*N92,5)</f>
        <v>0</v>
      </c>
      <c r="P92" s="148">
        <v>2.2599999999999999E-3</v>
      </c>
      <c r="Q92" s="148">
        <f>ROUND(E92*P92,5)</f>
        <v>2.2599999999999999E-2</v>
      </c>
      <c r="R92" s="148"/>
      <c r="S92" s="148"/>
      <c r="T92" s="149">
        <v>0.05</v>
      </c>
      <c r="U92" s="148">
        <f>ROUND(E92*T92,2)</f>
        <v>0.5</v>
      </c>
      <c r="V92" s="138"/>
      <c r="W92" s="138"/>
      <c r="X92" s="138"/>
      <c r="Y92" s="138"/>
      <c r="Z92" s="138"/>
      <c r="AA92" s="138"/>
      <c r="AB92" s="138"/>
      <c r="AC92" s="138"/>
      <c r="AD92" s="138"/>
      <c r="AE92" s="138" t="s">
        <v>103</v>
      </c>
      <c r="AF92" s="138"/>
      <c r="AG92" s="138"/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outlineLevel="1" x14ac:dyDescent="0.2">
      <c r="A93" s="139">
        <v>37</v>
      </c>
      <c r="B93" s="146" t="s">
        <v>221</v>
      </c>
      <c r="C93" s="175" t="s">
        <v>222</v>
      </c>
      <c r="D93" s="148" t="s">
        <v>134</v>
      </c>
      <c r="E93" s="153">
        <v>1.0206</v>
      </c>
      <c r="F93" s="156"/>
      <c r="G93" s="157">
        <f>ROUND(E93*F93,2)</f>
        <v>0</v>
      </c>
      <c r="H93" s="156"/>
      <c r="I93" s="157">
        <f>ROUND(E93*H93,2)</f>
        <v>0</v>
      </c>
      <c r="J93" s="156"/>
      <c r="K93" s="157">
        <f>ROUND(E93*J93,2)</f>
        <v>0</v>
      </c>
      <c r="L93" s="157">
        <v>21</v>
      </c>
      <c r="M93" s="157">
        <f>G93*(1+L93/100)</f>
        <v>0</v>
      </c>
      <c r="N93" s="148">
        <v>0</v>
      </c>
      <c r="O93" s="148">
        <f>ROUND(E93*N93,5)</f>
        <v>0</v>
      </c>
      <c r="P93" s="148">
        <v>0</v>
      </c>
      <c r="Q93" s="148">
        <f>ROUND(E93*P93,5)</f>
        <v>0</v>
      </c>
      <c r="R93" s="148"/>
      <c r="S93" s="148"/>
      <c r="T93" s="149">
        <v>4.82</v>
      </c>
      <c r="U93" s="148">
        <f>ROUND(E93*T93,2)</f>
        <v>4.92</v>
      </c>
      <c r="V93" s="138"/>
      <c r="W93" s="138"/>
      <c r="X93" s="138"/>
      <c r="Y93" s="138"/>
      <c r="Z93" s="138"/>
      <c r="AA93" s="138"/>
      <c r="AB93" s="138"/>
      <c r="AC93" s="138"/>
      <c r="AD93" s="138"/>
      <c r="AE93" s="138" t="s">
        <v>103</v>
      </c>
      <c r="AF93" s="138"/>
      <c r="AG93" s="138"/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outlineLevel="1" x14ac:dyDescent="0.2">
      <c r="A94" s="139"/>
      <c r="B94" s="146"/>
      <c r="C94" s="176" t="s">
        <v>223</v>
      </c>
      <c r="D94" s="150"/>
      <c r="E94" s="154">
        <v>1.0206</v>
      </c>
      <c r="F94" s="157"/>
      <c r="G94" s="157"/>
      <c r="H94" s="157"/>
      <c r="I94" s="157"/>
      <c r="J94" s="157"/>
      <c r="K94" s="157"/>
      <c r="L94" s="157"/>
      <c r="M94" s="157"/>
      <c r="N94" s="148"/>
      <c r="O94" s="148"/>
      <c r="P94" s="148"/>
      <c r="Q94" s="148"/>
      <c r="R94" s="148"/>
      <c r="S94" s="148"/>
      <c r="T94" s="149"/>
      <c r="U94" s="148"/>
      <c r="V94" s="138"/>
      <c r="W94" s="138"/>
      <c r="X94" s="138"/>
      <c r="Y94" s="138"/>
      <c r="Z94" s="138"/>
      <c r="AA94" s="138"/>
      <c r="AB94" s="138"/>
      <c r="AC94" s="138"/>
      <c r="AD94" s="138"/>
      <c r="AE94" s="138" t="s">
        <v>105</v>
      </c>
      <c r="AF94" s="138">
        <v>0</v>
      </c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x14ac:dyDescent="0.2">
      <c r="A95" s="140" t="s">
        <v>98</v>
      </c>
      <c r="B95" s="147" t="s">
        <v>63</v>
      </c>
      <c r="C95" s="177" t="s">
        <v>64</v>
      </c>
      <c r="D95" s="151"/>
      <c r="E95" s="155"/>
      <c r="F95" s="158"/>
      <c r="G95" s="158">
        <f>SUMIF(AE96:AE103,"&lt;&gt;NOR",G96:G103)</f>
        <v>0</v>
      </c>
      <c r="H95" s="158"/>
      <c r="I95" s="158">
        <f>SUM(I96:I103)</f>
        <v>0</v>
      </c>
      <c r="J95" s="158"/>
      <c r="K95" s="158">
        <f>SUM(K96:K103)</f>
        <v>0</v>
      </c>
      <c r="L95" s="158"/>
      <c r="M95" s="158">
        <f>SUM(M96:M103)</f>
        <v>0</v>
      </c>
      <c r="N95" s="151"/>
      <c r="O95" s="151">
        <f>SUM(O96:O103)</f>
        <v>8.7500000000000008E-3</v>
      </c>
      <c r="P95" s="151"/>
      <c r="Q95" s="151">
        <f>SUM(Q96:Q103)</f>
        <v>2.5190999999999999</v>
      </c>
      <c r="R95" s="151"/>
      <c r="S95" s="151"/>
      <c r="T95" s="152"/>
      <c r="U95" s="151">
        <f>SUM(U96:U103)</f>
        <v>66.87</v>
      </c>
      <c r="AE95" t="s">
        <v>99</v>
      </c>
    </row>
    <row r="96" spans="1:60" outlineLevel="1" x14ac:dyDescent="0.2">
      <c r="A96" s="139">
        <v>38</v>
      </c>
      <c r="B96" s="146" t="s">
        <v>224</v>
      </c>
      <c r="C96" s="175" t="s">
        <v>225</v>
      </c>
      <c r="D96" s="148" t="s">
        <v>102</v>
      </c>
      <c r="E96" s="153">
        <v>107.55</v>
      </c>
      <c r="F96" s="156"/>
      <c r="G96" s="157">
        <f>ROUND(E96*F96,2)</f>
        <v>0</v>
      </c>
      <c r="H96" s="156"/>
      <c r="I96" s="157">
        <f>ROUND(E96*H96,2)</f>
        <v>0</v>
      </c>
      <c r="J96" s="156"/>
      <c r="K96" s="157">
        <f>ROUND(E96*J96,2)</f>
        <v>0</v>
      </c>
      <c r="L96" s="157">
        <v>21</v>
      </c>
      <c r="M96" s="157">
        <f>G96*(1+L96/100)</f>
        <v>0</v>
      </c>
      <c r="N96" s="148">
        <v>0</v>
      </c>
      <c r="O96" s="148">
        <f>ROUND(E96*N96,5)</f>
        <v>0</v>
      </c>
      <c r="P96" s="148">
        <v>2.1999999999999999E-2</v>
      </c>
      <c r="Q96" s="148">
        <f>ROUND(E96*P96,5)</f>
        <v>2.3660999999999999</v>
      </c>
      <c r="R96" s="148"/>
      <c r="S96" s="148"/>
      <c r="T96" s="149">
        <v>0.48</v>
      </c>
      <c r="U96" s="148">
        <f>ROUND(E96*T96,2)</f>
        <v>51.62</v>
      </c>
      <c r="V96" s="138"/>
      <c r="W96" s="138"/>
      <c r="X96" s="138"/>
      <c r="Y96" s="138"/>
      <c r="Z96" s="138"/>
      <c r="AA96" s="138"/>
      <c r="AB96" s="138"/>
      <c r="AC96" s="138"/>
      <c r="AD96" s="138"/>
      <c r="AE96" s="138" t="s">
        <v>103</v>
      </c>
      <c r="AF96" s="138"/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ht="33.75" outlineLevel="1" x14ac:dyDescent="0.2">
      <c r="A97" s="139"/>
      <c r="B97" s="146"/>
      <c r="C97" s="222" t="s">
        <v>226</v>
      </c>
      <c r="D97" s="223"/>
      <c r="E97" s="224"/>
      <c r="F97" s="225"/>
      <c r="G97" s="226"/>
      <c r="H97" s="157"/>
      <c r="I97" s="157"/>
      <c r="J97" s="157"/>
      <c r="K97" s="157"/>
      <c r="L97" s="157"/>
      <c r="M97" s="157"/>
      <c r="N97" s="148"/>
      <c r="O97" s="148"/>
      <c r="P97" s="148"/>
      <c r="Q97" s="148"/>
      <c r="R97" s="148"/>
      <c r="S97" s="148"/>
      <c r="T97" s="149"/>
      <c r="U97" s="148"/>
      <c r="V97" s="138"/>
      <c r="W97" s="138"/>
      <c r="X97" s="138"/>
      <c r="Y97" s="138"/>
      <c r="Z97" s="138"/>
      <c r="AA97" s="138"/>
      <c r="AB97" s="138"/>
      <c r="AC97" s="138"/>
      <c r="AD97" s="138"/>
      <c r="AE97" s="138" t="s">
        <v>114</v>
      </c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41" t="str">
        <f>C97</f>
        <v>Demontáž musí být prováděná proškolenými pracovníky vybavenými náležitými ochrannými pomůckami. Musí být respektovány předpisy upravující manipulaci a práci s nebezpečným odpadem obsahujícím azbestocementová vlákna.</v>
      </c>
      <c r="BB97" s="138"/>
      <c r="BC97" s="138"/>
      <c r="BD97" s="138"/>
      <c r="BE97" s="138"/>
      <c r="BF97" s="138"/>
      <c r="BG97" s="138"/>
      <c r="BH97" s="138"/>
    </row>
    <row r="98" spans="1:60" outlineLevel="1" x14ac:dyDescent="0.2">
      <c r="A98" s="139"/>
      <c r="B98" s="146"/>
      <c r="C98" s="176" t="s">
        <v>175</v>
      </c>
      <c r="D98" s="150"/>
      <c r="E98" s="154">
        <v>107.55</v>
      </c>
      <c r="F98" s="157"/>
      <c r="G98" s="157"/>
      <c r="H98" s="157"/>
      <c r="I98" s="157"/>
      <c r="J98" s="157"/>
      <c r="K98" s="157"/>
      <c r="L98" s="157"/>
      <c r="M98" s="157"/>
      <c r="N98" s="148"/>
      <c r="O98" s="148"/>
      <c r="P98" s="148"/>
      <c r="Q98" s="148"/>
      <c r="R98" s="148"/>
      <c r="S98" s="148"/>
      <c r="T98" s="149"/>
      <c r="U98" s="148"/>
      <c r="V98" s="138"/>
      <c r="W98" s="138"/>
      <c r="X98" s="138"/>
      <c r="Y98" s="138"/>
      <c r="Z98" s="138"/>
      <c r="AA98" s="138"/>
      <c r="AB98" s="138"/>
      <c r="AC98" s="138"/>
      <c r="AD98" s="138"/>
      <c r="AE98" s="138" t="s">
        <v>105</v>
      </c>
      <c r="AF98" s="138">
        <v>0</v>
      </c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</row>
    <row r="99" spans="1:60" outlineLevel="1" x14ac:dyDescent="0.2">
      <c r="A99" s="139">
        <v>39</v>
      </c>
      <c r="B99" s="146" t="s">
        <v>227</v>
      </c>
      <c r="C99" s="175" t="s">
        <v>228</v>
      </c>
      <c r="D99" s="148" t="s">
        <v>108</v>
      </c>
      <c r="E99" s="153">
        <v>9</v>
      </c>
      <c r="F99" s="156"/>
      <c r="G99" s="157">
        <f>ROUND(E99*F99,2)</f>
        <v>0</v>
      </c>
      <c r="H99" s="156"/>
      <c r="I99" s="157">
        <f>ROUND(E99*H99,2)</f>
        <v>0</v>
      </c>
      <c r="J99" s="156"/>
      <c r="K99" s="157">
        <f>ROUND(E99*J99,2)</f>
        <v>0</v>
      </c>
      <c r="L99" s="157">
        <v>21</v>
      </c>
      <c r="M99" s="157">
        <f>G99*(1+L99/100)</f>
        <v>0</v>
      </c>
      <c r="N99" s="148">
        <v>0</v>
      </c>
      <c r="O99" s="148">
        <f>ROUND(E99*N99,5)</f>
        <v>0</v>
      </c>
      <c r="P99" s="148">
        <v>1.7000000000000001E-2</v>
      </c>
      <c r="Q99" s="148">
        <f>ROUND(E99*P99,5)</f>
        <v>0.153</v>
      </c>
      <c r="R99" s="148"/>
      <c r="S99" s="148"/>
      <c r="T99" s="149">
        <v>0.11</v>
      </c>
      <c r="U99" s="148">
        <f>ROUND(E99*T99,2)</f>
        <v>0.99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 t="s">
        <v>103</v>
      </c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ht="22.5" outlineLevel="1" x14ac:dyDescent="0.2">
      <c r="A100" s="139">
        <v>40</v>
      </c>
      <c r="B100" s="146" t="s">
        <v>229</v>
      </c>
      <c r="C100" s="175" t="s">
        <v>230</v>
      </c>
      <c r="D100" s="148" t="s">
        <v>102</v>
      </c>
      <c r="E100" s="153">
        <v>87.5</v>
      </c>
      <c r="F100" s="156"/>
      <c r="G100" s="157">
        <f>ROUND(E100*F100,2)</f>
        <v>0</v>
      </c>
      <c r="H100" s="156"/>
      <c r="I100" s="157">
        <f>ROUND(E100*H100,2)</f>
        <v>0</v>
      </c>
      <c r="J100" s="156"/>
      <c r="K100" s="157">
        <f>ROUND(E100*J100,2)</f>
        <v>0</v>
      </c>
      <c r="L100" s="157">
        <v>21</v>
      </c>
      <c r="M100" s="157">
        <f>G100*(1+L100/100)</f>
        <v>0</v>
      </c>
      <c r="N100" s="148">
        <v>1E-4</v>
      </c>
      <c r="O100" s="148">
        <f>ROUND(E100*N100,5)</f>
        <v>8.7500000000000008E-3</v>
      </c>
      <c r="P100" s="148">
        <v>0</v>
      </c>
      <c r="Q100" s="148">
        <f>ROUND(E100*P100,5)</f>
        <v>0</v>
      </c>
      <c r="R100" s="148"/>
      <c r="S100" s="148"/>
      <c r="T100" s="149">
        <v>0.1</v>
      </c>
      <c r="U100" s="148">
        <f>ROUND(E100*T100,2)</f>
        <v>8.75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 t="s">
        <v>103</v>
      </c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outlineLevel="1" x14ac:dyDescent="0.2">
      <c r="A101" s="139"/>
      <c r="B101" s="146"/>
      <c r="C101" s="176" t="s">
        <v>231</v>
      </c>
      <c r="D101" s="150"/>
      <c r="E101" s="154">
        <v>87.5</v>
      </c>
      <c r="F101" s="157"/>
      <c r="G101" s="157"/>
      <c r="H101" s="157"/>
      <c r="I101" s="157"/>
      <c r="J101" s="157"/>
      <c r="K101" s="157"/>
      <c r="L101" s="157"/>
      <c r="M101" s="157"/>
      <c r="N101" s="148"/>
      <c r="O101" s="148"/>
      <c r="P101" s="148"/>
      <c r="Q101" s="148"/>
      <c r="R101" s="148"/>
      <c r="S101" s="148"/>
      <c r="T101" s="149"/>
      <c r="U101" s="14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 t="s">
        <v>105</v>
      </c>
      <c r="AF101" s="138">
        <v>0</v>
      </c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outlineLevel="1" x14ac:dyDescent="0.2">
      <c r="A102" s="139">
        <v>41</v>
      </c>
      <c r="B102" s="146" t="s">
        <v>232</v>
      </c>
      <c r="C102" s="175" t="s">
        <v>233</v>
      </c>
      <c r="D102" s="148" t="s">
        <v>134</v>
      </c>
      <c r="E102" s="153">
        <v>2.5278999999999998</v>
      </c>
      <c r="F102" s="156"/>
      <c r="G102" s="157">
        <f>ROUND(E102*F102,2)</f>
        <v>0</v>
      </c>
      <c r="H102" s="156"/>
      <c r="I102" s="157">
        <f>ROUND(E102*H102,2)</f>
        <v>0</v>
      </c>
      <c r="J102" s="156"/>
      <c r="K102" s="157">
        <f>ROUND(E102*J102,2)</f>
        <v>0</v>
      </c>
      <c r="L102" s="157">
        <v>21</v>
      </c>
      <c r="M102" s="157">
        <f>G102*(1+L102/100)</f>
        <v>0</v>
      </c>
      <c r="N102" s="148">
        <v>0</v>
      </c>
      <c r="O102" s="148">
        <f>ROUND(E102*N102,5)</f>
        <v>0</v>
      </c>
      <c r="P102" s="148">
        <v>0</v>
      </c>
      <c r="Q102" s="148">
        <f>ROUND(E102*P102,5)</f>
        <v>0</v>
      </c>
      <c r="R102" s="148"/>
      <c r="S102" s="148"/>
      <c r="T102" s="149">
        <v>2.1800000000000002</v>
      </c>
      <c r="U102" s="148">
        <f>ROUND(E102*T102,2)</f>
        <v>5.51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 t="s">
        <v>103</v>
      </c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outlineLevel="1" x14ac:dyDescent="0.2">
      <c r="A103" s="139"/>
      <c r="B103" s="146"/>
      <c r="C103" s="176" t="s">
        <v>234</v>
      </c>
      <c r="D103" s="150"/>
      <c r="E103" s="154">
        <v>2.5278999999999998</v>
      </c>
      <c r="F103" s="157"/>
      <c r="G103" s="157"/>
      <c r="H103" s="157"/>
      <c r="I103" s="157"/>
      <c r="J103" s="157"/>
      <c r="K103" s="157"/>
      <c r="L103" s="157"/>
      <c r="M103" s="157"/>
      <c r="N103" s="148"/>
      <c r="O103" s="148"/>
      <c r="P103" s="148"/>
      <c r="Q103" s="148"/>
      <c r="R103" s="148"/>
      <c r="S103" s="148"/>
      <c r="T103" s="149"/>
      <c r="U103" s="14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 t="s">
        <v>105</v>
      </c>
      <c r="AF103" s="138">
        <v>0</v>
      </c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x14ac:dyDescent="0.2">
      <c r="A104" s="140" t="s">
        <v>98</v>
      </c>
      <c r="B104" s="147" t="s">
        <v>65</v>
      </c>
      <c r="C104" s="177" t="s">
        <v>66</v>
      </c>
      <c r="D104" s="151"/>
      <c r="E104" s="155"/>
      <c r="F104" s="158"/>
      <c r="G104" s="158">
        <f>SUMIF(AE105:AE112,"&lt;&gt;NOR",G105:G112)</f>
        <v>0</v>
      </c>
      <c r="H104" s="158"/>
      <c r="I104" s="158">
        <f>SUM(I105:I112)</f>
        <v>0</v>
      </c>
      <c r="J104" s="158"/>
      <c r="K104" s="158">
        <f>SUM(K105:K112)</f>
        <v>0</v>
      </c>
      <c r="L104" s="158"/>
      <c r="M104" s="158">
        <f>SUM(M105:M112)</f>
        <v>0</v>
      </c>
      <c r="N104" s="151"/>
      <c r="O104" s="151">
        <f>SUM(O105:O112)</f>
        <v>3.0000000000000001E-3</v>
      </c>
      <c r="P104" s="151"/>
      <c r="Q104" s="151">
        <f>SUM(Q105:Q112)</f>
        <v>6.0999999999999999E-2</v>
      </c>
      <c r="R104" s="151"/>
      <c r="S104" s="151"/>
      <c r="T104" s="152"/>
      <c r="U104" s="151">
        <f>SUM(U105:U112)</f>
        <v>3.56</v>
      </c>
      <c r="AE104" t="s">
        <v>99</v>
      </c>
    </row>
    <row r="105" spans="1:60" ht="22.5" outlineLevel="1" x14ac:dyDescent="0.2">
      <c r="A105" s="139">
        <v>42</v>
      </c>
      <c r="B105" s="146" t="s">
        <v>235</v>
      </c>
      <c r="C105" s="175" t="s">
        <v>236</v>
      </c>
      <c r="D105" s="148" t="s">
        <v>237</v>
      </c>
      <c r="E105" s="153">
        <v>1</v>
      </c>
      <c r="F105" s="156"/>
      <c r="G105" s="157">
        <f>ROUND(E105*F105,2)</f>
        <v>0</v>
      </c>
      <c r="H105" s="156"/>
      <c r="I105" s="157">
        <f>ROUND(E105*H105,2)</f>
        <v>0</v>
      </c>
      <c r="J105" s="156"/>
      <c r="K105" s="157">
        <f>ROUND(E105*J105,2)</f>
        <v>0</v>
      </c>
      <c r="L105" s="157">
        <v>21</v>
      </c>
      <c r="M105" s="157">
        <f>G105*(1+L105/100)</f>
        <v>0</v>
      </c>
      <c r="N105" s="148">
        <v>3.0000000000000001E-3</v>
      </c>
      <c r="O105" s="148">
        <f>ROUND(E105*N105,5)</f>
        <v>3.0000000000000001E-3</v>
      </c>
      <c r="P105" s="148">
        <v>1E-3</v>
      </c>
      <c r="Q105" s="148">
        <f>ROUND(E105*P105,5)</f>
        <v>1E-3</v>
      </c>
      <c r="R105" s="148"/>
      <c r="S105" s="148"/>
      <c r="T105" s="149">
        <v>0.05</v>
      </c>
      <c r="U105" s="148">
        <f>ROUND(E105*T105,2)</f>
        <v>0.05</v>
      </c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 t="s">
        <v>103</v>
      </c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ht="22.5" outlineLevel="1" x14ac:dyDescent="0.2">
      <c r="A106" s="139"/>
      <c r="B106" s="146"/>
      <c r="C106" s="222" t="s">
        <v>238</v>
      </c>
      <c r="D106" s="223"/>
      <c r="E106" s="224"/>
      <c r="F106" s="225"/>
      <c r="G106" s="226"/>
      <c r="H106" s="157"/>
      <c r="I106" s="157"/>
      <c r="J106" s="157"/>
      <c r="K106" s="157"/>
      <c r="L106" s="157"/>
      <c r="M106" s="157"/>
      <c r="N106" s="148"/>
      <c r="O106" s="148"/>
      <c r="P106" s="148"/>
      <c r="Q106" s="148"/>
      <c r="R106" s="148"/>
      <c r="S106" s="148"/>
      <c r="T106" s="149"/>
      <c r="U106" s="14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 t="s">
        <v>114</v>
      </c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41" t="str">
        <f>C106</f>
        <v>Bude provedeno odříznutí sloupku zábradlí z tenkostěnného profilu, bude zakráceno zábradlí, sloupek zpět navařen vč. kotvicího plechu a bude sloupek osazen zpět s kotvením do podlahy</v>
      </c>
      <c r="BB106" s="138"/>
      <c r="BC106" s="138"/>
      <c r="BD106" s="138"/>
      <c r="BE106" s="138"/>
      <c r="BF106" s="138"/>
      <c r="BG106" s="138"/>
      <c r="BH106" s="138"/>
    </row>
    <row r="107" spans="1:60" ht="22.5" outlineLevel="1" x14ac:dyDescent="0.2">
      <c r="A107" s="139">
        <v>43</v>
      </c>
      <c r="B107" s="146" t="s">
        <v>239</v>
      </c>
      <c r="C107" s="175" t="s">
        <v>240</v>
      </c>
      <c r="D107" s="148" t="s">
        <v>102</v>
      </c>
      <c r="E107" s="153">
        <v>3</v>
      </c>
      <c r="F107" s="156"/>
      <c r="G107" s="157">
        <f>ROUND(E107*F107,2)</f>
        <v>0</v>
      </c>
      <c r="H107" s="156"/>
      <c r="I107" s="157">
        <f>ROUND(E107*H107,2)</f>
        <v>0</v>
      </c>
      <c r="J107" s="156"/>
      <c r="K107" s="157">
        <f>ROUND(E107*J107,2)</f>
        <v>0</v>
      </c>
      <c r="L107" s="157">
        <v>21</v>
      </c>
      <c r="M107" s="157">
        <f>G107*(1+L107/100)</f>
        <v>0</v>
      </c>
      <c r="N107" s="148">
        <v>0</v>
      </c>
      <c r="O107" s="148">
        <f>ROUND(E107*N107,5)</f>
        <v>0</v>
      </c>
      <c r="P107" s="148">
        <v>0.02</v>
      </c>
      <c r="Q107" s="148">
        <f>ROUND(E107*P107,5)</f>
        <v>0.06</v>
      </c>
      <c r="R107" s="148"/>
      <c r="S107" s="148"/>
      <c r="T107" s="149">
        <v>0.42</v>
      </c>
      <c r="U107" s="148">
        <f>ROUND(E107*T107,2)</f>
        <v>1.26</v>
      </c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 t="s">
        <v>103</v>
      </c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outlineLevel="1" x14ac:dyDescent="0.2">
      <c r="A108" s="139"/>
      <c r="B108" s="146"/>
      <c r="C108" s="176" t="s">
        <v>159</v>
      </c>
      <c r="D108" s="150"/>
      <c r="E108" s="154">
        <v>3</v>
      </c>
      <c r="F108" s="157"/>
      <c r="G108" s="157"/>
      <c r="H108" s="157"/>
      <c r="I108" s="157"/>
      <c r="J108" s="157"/>
      <c r="K108" s="157"/>
      <c r="L108" s="157"/>
      <c r="M108" s="157"/>
      <c r="N108" s="148"/>
      <c r="O108" s="148"/>
      <c r="P108" s="148"/>
      <c r="Q108" s="148"/>
      <c r="R108" s="148"/>
      <c r="S108" s="148"/>
      <c r="T108" s="149"/>
      <c r="U108" s="14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 t="s">
        <v>105</v>
      </c>
      <c r="AF108" s="138">
        <v>0</v>
      </c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ht="22.5" outlineLevel="1" x14ac:dyDescent="0.2">
      <c r="A109" s="139">
        <v>44</v>
      </c>
      <c r="B109" s="146" t="s">
        <v>241</v>
      </c>
      <c r="C109" s="175" t="s">
        <v>242</v>
      </c>
      <c r="D109" s="148" t="s">
        <v>102</v>
      </c>
      <c r="E109" s="153">
        <v>3</v>
      </c>
      <c r="F109" s="156"/>
      <c r="G109" s="157">
        <f>ROUND(E109*F109,2)</f>
        <v>0</v>
      </c>
      <c r="H109" s="156"/>
      <c r="I109" s="157">
        <f>ROUND(E109*H109,2)</f>
        <v>0</v>
      </c>
      <c r="J109" s="156"/>
      <c r="K109" s="157">
        <f>ROUND(E109*J109,2)</f>
        <v>0</v>
      </c>
      <c r="L109" s="157">
        <v>21</v>
      </c>
      <c r="M109" s="157">
        <f>G109*(1+L109/100)</f>
        <v>0</v>
      </c>
      <c r="N109" s="148">
        <v>0</v>
      </c>
      <c r="O109" s="148">
        <f>ROUND(E109*N109,5)</f>
        <v>0</v>
      </c>
      <c r="P109" s="148">
        <v>0</v>
      </c>
      <c r="Q109" s="148">
        <f>ROUND(E109*P109,5)</f>
        <v>0</v>
      </c>
      <c r="R109" s="148"/>
      <c r="S109" s="148"/>
      <c r="T109" s="149">
        <v>0.68</v>
      </c>
      <c r="U109" s="148">
        <f>ROUND(E109*T109,2)</f>
        <v>2.04</v>
      </c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 t="s">
        <v>103</v>
      </c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ht="22.5" outlineLevel="1" x14ac:dyDescent="0.2">
      <c r="A110" s="139"/>
      <c r="B110" s="146"/>
      <c r="C110" s="222" t="s">
        <v>243</v>
      </c>
      <c r="D110" s="223"/>
      <c r="E110" s="224"/>
      <c r="F110" s="225"/>
      <c r="G110" s="226"/>
      <c r="H110" s="157"/>
      <c r="I110" s="157"/>
      <c r="J110" s="157"/>
      <c r="K110" s="157"/>
      <c r="L110" s="157"/>
      <c r="M110" s="157"/>
      <c r="N110" s="148"/>
      <c r="O110" s="148"/>
      <c r="P110" s="148"/>
      <c r="Q110" s="148"/>
      <c r="R110" s="148"/>
      <c r="S110" s="148"/>
      <c r="T110" s="149"/>
      <c r="U110" s="14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 t="s">
        <v>114</v>
      </c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41" t="str">
        <f>C110</f>
        <v>Původní krytina z polykarbonátových desek bude nahrazena trapézovým plechem poplastovaným v barvě krytiny</v>
      </c>
      <c r="BB110" s="138"/>
      <c r="BC110" s="138"/>
      <c r="BD110" s="138"/>
      <c r="BE110" s="138"/>
      <c r="BF110" s="138"/>
      <c r="BG110" s="138"/>
      <c r="BH110" s="138"/>
    </row>
    <row r="111" spans="1:60" outlineLevel="1" x14ac:dyDescent="0.2">
      <c r="A111" s="139">
        <v>45</v>
      </c>
      <c r="B111" s="146" t="s">
        <v>244</v>
      </c>
      <c r="C111" s="175" t="s">
        <v>245</v>
      </c>
      <c r="D111" s="148" t="s">
        <v>134</v>
      </c>
      <c r="E111" s="153">
        <v>6.4000000000000001E-2</v>
      </c>
      <c r="F111" s="156"/>
      <c r="G111" s="157">
        <f>ROUND(E111*F111,2)</f>
        <v>0</v>
      </c>
      <c r="H111" s="156"/>
      <c r="I111" s="157">
        <f>ROUND(E111*H111,2)</f>
        <v>0</v>
      </c>
      <c r="J111" s="156"/>
      <c r="K111" s="157">
        <f>ROUND(E111*J111,2)</f>
        <v>0</v>
      </c>
      <c r="L111" s="157">
        <v>21</v>
      </c>
      <c r="M111" s="157">
        <f>G111*(1+L111/100)</f>
        <v>0</v>
      </c>
      <c r="N111" s="148">
        <v>0</v>
      </c>
      <c r="O111" s="148">
        <f>ROUND(E111*N111,5)</f>
        <v>0</v>
      </c>
      <c r="P111" s="148">
        <v>0</v>
      </c>
      <c r="Q111" s="148">
        <f>ROUND(E111*P111,5)</f>
        <v>0</v>
      </c>
      <c r="R111" s="148"/>
      <c r="S111" s="148"/>
      <c r="T111" s="149">
        <v>3.33</v>
      </c>
      <c r="U111" s="148">
        <f>ROUND(E111*T111,2)</f>
        <v>0.21</v>
      </c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 t="s">
        <v>103</v>
      </c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outlineLevel="1" x14ac:dyDescent="0.2">
      <c r="A112" s="139"/>
      <c r="B112" s="146"/>
      <c r="C112" s="176" t="s">
        <v>246</v>
      </c>
      <c r="D112" s="150"/>
      <c r="E112" s="154">
        <v>6.4000000000000001E-2</v>
      </c>
      <c r="F112" s="157"/>
      <c r="G112" s="157"/>
      <c r="H112" s="157"/>
      <c r="I112" s="157"/>
      <c r="J112" s="157"/>
      <c r="K112" s="157"/>
      <c r="L112" s="157"/>
      <c r="M112" s="157"/>
      <c r="N112" s="148"/>
      <c r="O112" s="148"/>
      <c r="P112" s="148"/>
      <c r="Q112" s="148"/>
      <c r="R112" s="148"/>
      <c r="S112" s="148"/>
      <c r="T112" s="149"/>
      <c r="U112" s="14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 t="s">
        <v>105</v>
      </c>
      <c r="AF112" s="138">
        <v>0</v>
      </c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x14ac:dyDescent="0.2">
      <c r="A113" s="140" t="s">
        <v>98</v>
      </c>
      <c r="B113" s="147" t="s">
        <v>67</v>
      </c>
      <c r="C113" s="177" t="s">
        <v>68</v>
      </c>
      <c r="D113" s="151"/>
      <c r="E113" s="155"/>
      <c r="F113" s="158"/>
      <c r="G113" s="158">
        <f>SUMIF(AE114:AE114,"&lt;&gt;NOR",G114:G114)</f>
        <v>0</v>
      </c>
      <c r="H113" s="158"/>
      <c r="I113" s="158">
        <f>SUM(I114:I114)</f>
        <v>0</v>
      </c>
      <c r="J113" s="158"/>
      <c r="K113" s="158">
        <f>SUM(K114:K114)</f>
        <v>0</v>
      </c>
      <c r="L113" s="158"/>
      <c r="M113" s="158">
        <f>SUM(M114:M114)</f>
        <v>0</v>
      </c>
      <c r="N113" s="151"/>
      <c r="O113" s="151">
        <f>SUM(O114:O114)</f>
        <v>5.0000000000000001E-4</v>
      </c>
      <c r="P113" s="151"/>
      <c r="Q113" s="151">
        <f>SUM(Q114:Q114)</f>
        <v>0</v>
      </c>
      <c r="R113" s="151"/>
      <c r="S113" s="151"/>
      <c r="T113" s="152"/>
      <c r="U113" s="151">
        <f>SUM(U114:U114)</f>
        <v>0.61</v>
      </c>
      <c r="AE113" t="s">
        <v>99</v>
      </c>
    </row>
    <row r="114" spans="1:60" outlineLevel="1" x14ac:dyDescent="0.2">
      <c r="A114" s="139">
        <v>46</v>
      </c>
      <c r="B114" s="146" t="s">
        <v>247</v>
      </c>
      <c r="C114" s="175" t="s">
        <v>248</v>
      </c>
      <c r="D114" s="148" t="s">
        <v>102</v>
      </c>
      <c r="E114" s="153">
        <v>2</v>
      </c>
      <c r="F114" s="156"/>
      <c r="G114" s="157">
        <f>ROUND(E114*F114,2)</f>
        <v>0</v>
      </c>
      <c r="H114" s="156"/>
      <c r="I114" s="157">
        <f>ROUND(E114*H114,2)</f>
        <v>0</v>
      </c>
      <c r="J114" s="156"/>
      <c r="K114" s="157">
        <f>ROUND(E114*J114,2)</f>
        <v>0</v>
      </c>
      <c r="L114" s="157">
        <v>21</v>
      </c>
      <c r="M114" s="157">
        <f>G114*(1+L114/100)</f>
        <v>0</v>
      </c>
      <c r="N114" s="148">
        <v>2.5000000000000001E-4</v>
      </c>
      <c r="O114" s="148">
        <f>ROUND(E114*N114,5)</f>
        <v>5.0000000000000001E-4</v>
      </c>
      <c r="P114" s="148">
        <v>0</v>
      </c>
      <c r="Q114" s="148">
        <f>ROUND(E114*P114,5)</f>
        <v>0</v>
      </c>
      <c r="R114" s="148"/>
      <c r="S114" s="148"/>
      <c r="T114" s="149">
        <v>0.30599999999999999</v>
      </c>
      <c r="U114" s="148">
        <f>ROUND(E114*T114,2)</f>
        <v>0.61</v>
      </c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 t="s">
        <v>103</v>
      </c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x14ac:dyDescent="0.2">
      <c r="A115" s="140" t="s">
        <v>98</v>
      </c>
      <c r="B115" s="147" t="s">
        <v>69</v>
      </c>
      <c r="C115" s="177" t="s">
        <v>70</v>
      </c>
      <c r="D115" s="151"/>
      <c r="E115" s="155"/>
      <c r="F115" s="158"/>
      <c r="G115" s="158">
        <f>SUMIF(AE116:AE117,"&lt;&gt;NOR",G116:G117)</f>
        <v>0</v>
      </c>
      <c r="H115" s="158"/>
      <c r="I115" s="158">
        <f>SUM(I116:I117)</f>
        <v>0</v>
      </c>
      <c r="J115" s="158"/>
      <c r="K115" s="158">
        <f>SUM(K116:K117)</f>
        <v>0</v>
      </c>
      <c r="L115" s="158"/>
      <c r="M115" s="158">
        <f>SUM(M116:M117)</f>
        <v>0</v>
      </c>
      <c r="N115" s="151"/>
      <c r="O115" s="151">
        <f>SUM(O116:O117)</f>
        <v>0.01</v>
      </c>
      <c r="P115" s="151"/>
      <c r="Q115" s="151">
        <f>SUM(Q116:Q117)</f>
        <v>0</v>
      </c>
      <c r="R115" s="151"/>
      <c r="S115" s="151"/>
      <c r="T115" s="152"/>
      <c r="U115" s="151">
        <f>SUM(U116:U117)</f>
        <v>1.1000000000000001</v>
      </c>
      <c r="AE115" t="s">
        <v>99</v>
      </c>
    </row>
    <row r="116" spans="1:60" ht="22.5" outlineLevel="1" x14ac:dyDescent="0.2">
      <c r="A116" s="139">
        <v>47</v>
      </c>
      <c r="B116" s="146" t="s">
        <v>249</v>
      </c>
      <c r="C116" s="175" t="s">
        <v>250</v>
      </c>
      <c r="D116" s="148" t="s">
        <v>153</v>
      </c>
      <c r="E116" s="153">
        <v>1</v>
      </c>
      <c r="F116" s="156"/>
      <c r="G116" s="157">
        <f>ROUND(E116*F116,2)</f>
        <v>0</v>
      </c>
      <c r="H116" s="156"/>
      <c r="I116" s="157">
        <f>ROUND(E116*H116,2)</f>
        <v>0</v>
      </c>
      <c r="J116" s="156"/>
      <c r="K116" s="157">
        <f>ROUND(E116*J116,2)</f>
        <v>0</v>
      </c>
      <c r="L116" s="157">
        <v>21</v>
      </c>
      <c r="M116" s="157">
        <f>G116*(1+L116/100)</f>
        <v>0</v>
      </c>
      <c r="N116" s="148">
        <v>5.0000000000000001E-3</v>
      </c>
      <c r="O116" s="148">
        <f>ROUND(E116*N116,5)</f>
        <v>5.0000000000000001E-3</v>
      </c>
      <c r="P116" s="148">
        <v>0</v>
      </c>
      <c r="Q116" s="148">
        <f>ROUND(E116*P116,5)</f>
        <v>0</v>
      </c>
      <c r="R116" s="148"/>
      <c r="S116" s="148"/>
      <c r="T116" s="149">
        <v>0.55000000000000004</v>
      </c>
      <c r="U116" s="148">
        <f>ROUND(E116*T116,2)</f>
        <v>0.55000000000000004</v>
      </c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 t="s">
        <v>103</v>
      </c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ht="22.5" outlineLevel="1" x14ac:dyDescent="0.2">
      <c r="A117" s="139">
        <v>48</v>
      </c>
      <c r="B117" s="146" t="s">
        <v>251</v>
      </c>
      <c r="C117" s="175" t="s">
        <v>252</v>
      </c>
      <c r="D117" s="148" t="s">
        <v>153</v>
      </c>
      <c r="E117" s="153">
        <v>1</v>
      </c>
      <c r="F117" s="156"/>
      <c r="G117" s="157">
        <f>ROUND(E117*F117,2)</f>
        <v>0</v>
      </c>
      <c r="H117" s="156"/>
      <c r="I117" s="157">
        <f>ROUND(E117*H117,2)</f>
        <v>0</v>
      </c>
      <c r="J117" s="156"/>
      <c r="K117" s="157">
        <f>ROUND(E117*J117,2)</f>
        <v>0</v>
      </c>
      <c r="L117" s="157">
        <v>21</v>
      </c>
      <c r="M117" s="157">
        <f>G117*(1+L117/100)</f>
        <v>0</v>
      </c>
      <c r="N117" s="148">
        <v>5.0000000000000001E-3</v>
      </c>
      <c r="O117" s="148">
        <f>ROUND(E117*N117,5)</f>
        <v>5.0000000000000001E-3</v>
      </c>
      <c r="P117" s="148">
        <v>0</v>
      </c>
      <c r="Q117" s="148">
        <f>ROUND(E117*P117,5)</f>
        <v>0</v>
      </c>
      <c r="R117" s="148"/>
      <c r="S117" s="148"/>
      <c r="T117" s="149">
        <v>0.55000000000000004</v>
      </c>
      <c r="U117" s="148">
        <f>ROUND(E117*T117,2)</f>
        <v>0.55000000000000004</v>
      </c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 t="s">
        <v>103</v>
      </c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x14ac:dyDescent="0.2">
      <c r="A118" s="140" t="s">
        <v>98</v>
      </c>
      <c r="B118" s="147" t="s">
        <v>71</v>
      </c>
      <c r="C118" s="177" t="s">
        <v>72</v>
      </c>
      <c r="D118" s="151"/>
      <c r="E118" s="155"/>
      <c r="F118" s="158"/>
      <c r="G118" s="158">
        <f>SUMIF(AE119:AE134,"&lt;&gt;NOR",G119:G134)</f>
        <v>0</v>
      </c>
      <c r="H118" s="158"/>
      <c r="I118" s="158">
        <f>SUM(I119:I134)</f>
        <v>0</v>
      </c>
      <c r="J118" s="158"/>
      <c r="K118" s="158">
        <f>SUM(K119:K134)</f>
        <v>0</v>
      </c>
      <c r="L118" s="158"/>
      <c r="M118" s="158">
        <f>SUM(M119:M134)</f>
        <v>0</v>
      </c>
      <c r="N118" s="151"/>
      <c r="O118" s="151">
        <f>SUM(O119:O134)</f>
        <v>0</v>
      </c>
      <c r="P118" s="151"/>
      <c r="Q118" s="151">
        <f>SUM(Q119:Q134)</f>
        <v>0</v>
      </c>
      <c r="R118" s="151"/>
      <c r="S118" s="151"/>
      <c r="T118" s="152"/>
      <c r="U118" s="151">
        <f>SUM(U119:U134)</f>
        <v>0</v>
      </c>
      <c r="AE118" t="s">
        <v>99</v>
      </c>
    </row>
    <row r="119" spans="1:60" outlineLevel="1" x14ac:dyDescent="0.2">
      <c r="A119" s="139">
        <v>49</v>
      </c>
      <c r="B119" s="146" t="s">
        <v>253</v>
      </c>
      <c r="C119" s="175" t="s">
        <v>254</v>
      </c>
      <c r="D119" s="148" t="s">
        <v>255</v>
      </c>
      <c r="E119" s="153">
        <v>1</v>
      </c>
      <c r="F119" s="156"/>
      <c r="G119" s="157">
        <f>ROUND(E119*F119,2)</f>
        <v>0</v>
      </c>
      <c r="H119" s="156"/>
      <c r="I119" s="157">
        <f>ROUND(E119*H119,2)</f>
        <v>0</v>
      </c>
      <c r="J119" s="156"/>
      <c r="K119" s="157">
        <f>ROUND(E119*J119,2)</f>
        <v>0</v>
      </c>
      <c r="L119" s="157">
        <v>21</v>
      </c>
      <c r="M119" s="157">
        <f>G119*(1+L119/100)</f>
        <v>0</v>
      </c>
      <c r="N119" s="148">
        <v>0</v>
      </c>
      <c r="O119" s="148">
        <f>ROUND(E119*N119,5)</f>
        <v>0</v>
      </c>
      <c r="P119" s="148">
        <v>0</v>
      </c>
      <c r="Q119" s="148">
        <f>ROUND(E119*P119,5)</f>
        <v>0</v>
      </c>
      <c r="R119" s="148"/>
      <c r="S119" s="148"/>
      <c r="T119" s="149">
        <v>0</v>
      </c>
      <c r="U119" s="148">
        <f>ROUND(E119*T119,2)</f>
        <v>0</v>
      </c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 t="s">
        <v>103</v>
      </c>
      <c r="AF119" s="138"/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ht="45" outlineLevel="1" x14ac:dyDescent="0.2">
      <c r="A120" s="139"/>
      <c r="B120" s="146"/>
      <c r="C120" s="222" t="s">
        <v>273</v>
      </c>
      <c r="D120" s="223"/>
      <c r="E120" s="224"/>
      <c r="F120" s="225"/>
      <c r="G120" s="226"/>
      <c r="H120" s="157"/>
      <c r="I120" s="157"/>
      <c r="J120" s="157"/>
      <c r="K120" s="157"/>
      <c r="L120" s="157"/>
      <c r="M120" s="157"/>
      <c r="N120" s="148"/>
      <c r="O120" s="148"/>
      <c r="P120" s="148"/>
      <c r="Q120" s="148"/>
      <c r="R120" s="148"/>
      <c r="S120" s="148"/>
      <c r="T120" s="149"/>
      <c r="U120" s="14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 t="s">
        <v>114</v>
      </c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41" t="str">
        <f>C120</f>
        <v>Náklady na vybudování, provoz a odstranění zařízení staveniště, včetně zřízení připojení na energie a zajištění měření jejich spotřeby, náklady na energie spotřebované v rámci provozu zařízení staveniště, náklady na zřízení sociálního zařízení, náklady na zajištění prostor pro konání kontrolních dnů, případně pro umožnění činností TDS, AD, koordinátora BOZP, SÚ.</v>
      </c>
      <c r="BB120" s="138"/>
      <c r="BC120" s="138"/>
      <c r="BD120" s="138"/>
      <c r="BE120" s="138"/>
      <c r="BF120" s="138"/>
      <c r="BG120" s="138"/>
      <c r="BH120" s="138"/>
    </row>
    <row r="121" spans="1:60" ht="56.25" outlineLevel="1" x14ac:dyDescent="0.2">
      <c r="A121" s="139"/>
      <c r="B121" s="146"/>
      <c r="C121" s="222" t="s">
        <v>274</v>
      </c>
      <c r="D121" s="223"/>
      <c r="E121" s="224"/>
      <c r="F121" s="225"/>
      <c r="G121" s="226"/>
      <c r="H121" s="157"/>
      <c r="I121" s="157"/>
      <c r="J121" s="157"/>
      <c r="K121" s="157"/>
      <c r="L121" s="157"/>
      <c r="M121" s="157"/>
      <c r="N121" s="148"/>
      <c r="O121" s="148"/>
      <c r="P121" s="148"/>
      <c r="Q121" s="148"/>
      <c r="R121" s="148"/>
      <c r="S121" s="148"/>
      <c r="T121" s="149"/>
      <c r="U121" s="14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 t="s">
        <v>114</v>
      </c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41" t="str">
        <f>C121</f>
        <v>Zhotovitel zajistí na vlastní náklady veškerá potřebná povolení k užívání veřejných ploch, včetně záboru veřejného prostranství na náklady zhotovitele, bude-li toto stavba vyžadovat.  Zhotovitel zajistí na vlastní náklady zabezpečení provádění díla tak, aby v souvislosti s prováděním díla nedošlo ke zranění osob a škodám na majetku osob a subjektů užívajících objekty a pozemky dotčené stavbou, k poškození stávajících staveb, jejich součástí, zařízení a přilehlých nemovitostí.</v>
      </c>
      <c r="BB121" s="138"/>
      <c r="BC121" s="138"/>
      <c r="BD121" s="138"/>
      <c r="BE121" s="138"/>
      <c r="BF121" s="138"/>
      <c r="BG121" s="138"/>
      <c r="BH121" s="138"/>
    </row>
    <row r="122" spans="1:60" ht="22.5" outlineLevel="1" x14ac:dyDescent="0.2">
      <c r="A122" s="139"/>
      <c r="B122" s="146"/>
      <c r="C122" s="222" t="s">
        <v>256</v>
      </c>
      <c r="D122" s="223"/>
      <c r="E122" s="224"/>
      <c r="F122" s="225"/>
      <c r="G122" s="226"/>
      <c r="H122" s="157"/>
      <c r="I122" s="157"/>
      <c r="J122" s="157"/>
      <c r="K122" s="157"/>
      <c r="L122" s="157"/>
      <c r="M122" s="157"/>
      <c r="N122" s="148"/>
      <c r="O122" s="148"/>
      <c r="P122" s="148"/>
      <c r="Q122" s="148"/>
      <c r="R122" s="148"/>
      <c r="S122" s="148"/>
      <c r="T122" s="149"/>
      <c r="U122" s="148"/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 t="s">
        <v>114</v>
      </c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41" t="str">
        <f>C122</f>
        <v>Položka rovněž zahrnuje náklady na úpravu povrchů po odstranění zařízení staveniště a úklid ploch, na kterých bylo zařízení staveniště provozováno.</v>
      </c>
      <c r="BB122" s="138"/>
      <c r="BC122" s="138"/>
      <c r="BD122" s="138"/>
      <c r="BE122" s="138"/>
      <c r="BF122" s="138"/>
      <c r="BG122" s="138"/>
      <c r="BH122" s="138"/>
    </row>
    <row r="123" spans="1:60" outlineLevel="1" x14ac:dyDescent="0.2">
      <c r="A123" s="139"/>
      <c r="B123" s="146"/>
      <c r="C123" s="176" t="s">
        <v>257</v>
      </c>
      <c r="D123" s="150"/>
      <c r="E123" s="154">
        <v>1</v>
      </c>
      <c r="F123" s="157"/>
      <c r="G123" s="157"/>
      <c r="H123" s="157"/>
      <c r="I123" s="157"/>
      <c r="J123" s="157"/>
      <c r="K123" s="157"/>
      <c r="L123" s="157"/>
      <c r="M123" s="157"/>
      <c r="N123" s="148"/>
      <c r="O123" s="148"/>
      <c r="P123" s="148"/>
      <c r="Q123" s="148"/>
      <c r="R123" s="148"/>
      <c r="S123" s="148"/>
      <c r="T123" s="149"/>
      <c r="U123" s="148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 t="s">
        <v>105</v>
      </c>
      <c r="AF123" s="138">
        <v>0</v>
      </c>
      <c r="AG123" s="138"/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</row>
    <row r="124" spans="1:60" outlineLevel="1" x14ac:dyDescent="0.2">
      <c r="A124" s="139">
        <v>50</v>
      </c>
      <c r="B124" s="146" t="s">
        <v>253</v>
      </c>
      <c r="C124" s="175" t="s">
        <v>258</v>
      </c>
      <c r="D124" s="148" t="s">
        <v>255</v>
      </c>
      <c r="E124" s="153">
        <v>1</v>
      </c>
      <c r="F124" s="156"/>
      <c r="G124" s="157">
        <f>ROUND(E124*F124,2)</f>
        <v>0</v>
      </c>
      <c r="H124" s="156"/>
      <c r="I124" s="157">
        <f>ROUND(E124*H124,2)</f>
        <v>0</v>
      </c>
      <c r="J124" s="156"/>
      <c r="K124" s="157">
        <f>ROUND(E124*J124,2)</f>
        <v>0</v>
      </c>
      <c r="L124" s="157">
        <v>21</v>
      </c>
      <c r="M124" s="157">
        <f>G124*(1+L124/100)</f>
        <v>0</v>
      </c>
      <c r="N124" s="148">
        <v>0</v>
      </c>
      <c r="O124" s="148">
        <f>ROUND(E124*N124,5)</f>
        <v>0</v>
      </c>
      <c r="P124" s="148">
        <v>0</v>
      </c>
      <c r="Q124" s="148">
        <f>ROUND(E124*P124,5)</f>
        <v>0</v>
      </c>
      <c r="R124" s="148"/>
      <c r="S124" s="148"/>
      <c r="T124" s="149">
        <v>0</v>
      </c>
      <c r="U124" s="148">
        <f>ROUND(E124*T124,2)</f>
        <v>0</v>
      </c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 t="s">
        <v>103</v>
      </c>
      <c r="AF124" s="138"/>
      <c r="AG124" s="138"/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ht="45" outlineLevel="1" x14ac:dyDescent="0.2">
      <c r="A125" s="139"/>
      <c r="B125" s="146"/>
      <c r="C125" s="222" t="s">
        <v>259</v>
      </c>
      <c r="D125" s="223"/>
      <c r="E125" s="224"/>
      <c r="F125" s="225"/>
      <c r="G125" s="226"/>
      <c r="H125" s="157"/>
      <c r="I125" s="157"/>
      <c r="J125" s="157"/>
      <c r="K125" s="157"/>
      <c r="L125" s="157"/>
      <c r="M125" s="157"/>
      <c r="N125" s="148"/>
      <c r="O125" s="148"/>
      <c r="P125" s="148"/>
      <c r="Q125" s="148"/>
      <c r="R125" s="148"/>
      <c r="S125" s="148"/>
      <c r="T125" s="149"/>
      <c r="U125" s="14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 t="s">
        <v>114</v>
      </c>
      <c r="AF125" s="138"/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41" t="str">
        <f>C125</f>
        <v>Náklady vynaložené na ztížené podmínky při provádění prací tam, kde jsou stavební práce zcela nebo zčásti omezovány provozem jiných osob. Jde zejména o zvýšené náklady související s omezeným provozem v areálu objednatele nebo o náklady v důsledku nezbytného respektování stávající dopravy v okolí stavby ovlivňující stavební práce.</v>
      </c>
      <c r="BB125" s="138"/>
      <c r="BC125" s="138"/>
      <c r="BD125" s="138"/>
      <c r="BE125" s="138"/>
      <c r="BF125" s="138"/>
      <c r="BG125" s="138"/>
      <c r="BH125" s="138"/>
    </row>
    <row r="126" spans="1:60" ht="33.75" outlineLevel="1" x14ac:dyDescent="0.2">
      <c r="A126" s="139"/>
      <c r="B126" s="146"/>
      <c r="C126" s="222" t="s">
        <v>260</v>
      </c>
      <c r="D126" s="223"/>
      <c r="E126" s="224"/>
      <c r="F126" s="225"/>
      <c r="G126" s="226"/>
      <c r="H126" s="157"/>
      <c r="I126" s="157"/>
      <c r="J126" s="157"/>
      <c r="K126" s="157"/>
      <c r="L126" s="157"/>
      <c r="M126" s="157"/>
      <c r="N126" s="148"/>
      <c r="O126" s="148"/>
      <c r="P126" s="148"/>
      <c r="Q126" s="148"/>
      <c r="R126" s="148"/>
      <c r="S126" s="148"/>
      <c r="T126" s="149"/>
      <c r="U126" s="14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 t="s">
        <v>114</v>
      </c>
      <c r="AF126" s="138"/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41" t="str">
        <f>C126</f>
        <v>Do této položky patří dále náklady na ztížené provádění stavebních prací v důsledku blízkosti školského zařízení (nutnost ochranných konstrukcí, ochranných zábradlí a hrazení, záchytných sítí mimo sítě na lešení, stříšek, apod.).</v>
      </c>
      <c r="BB126" s="138"/>
      <c r="BC126" s="138"/>
      <c r="BD126" s="138"/>
      <c r="BE126" s="138"/>
      <c r="BF126" s="138"/>
      <c r="BG126" s="138"/>
      <c r="BH126" s="138"/>
    </row>
    <row r="127" spans="1:60" outlineLevel="1" x14ac:dyDescent="0.2">
      <c r="A127" s="139">
        <v>51</v>
      </c>
      <c r="B127" s="146" t="s">
        <v>261</v>
      </c>
      <c r="C127" s="175" t="s">
        <v>262</v>
      </c>
      <c r="D127" s="148" t="s">
        <v>255</v>
      </c>
      <c r="E127" s="153">
        <v>1</v>
      </c>
      <c r="F127" s="156"/>
      <c r="G127" s="157">
        <f>ROUND(E127*F127,2)</f>
        <v>0</v>
      </c>
      <c r="H127" s="156"/>
      <c r="I127" s="157">
        <f>ROUND(E127*H127,2)</f>
        <v>0</v>
      </c>
      <c r="J127" s="156"/>
      <c r="K127" s="157">
        <f>ROUND(E127*J127,2)</f>
        <v>0</v>
      </c>
      <c r="L127" s="157">
        <v>21</v>
      </c>
      <c r="M127" s="157">
        <f>G127*(1+L127/100)</f>
        <v>0</v>
      </c>
      <c r="N127" s="148">
        <v>0</v>
      </c>
      <c r="O127" s="148">
        <f>ROUND(E127*N127,5)</f>
        <v>0</v>
      </c>
      <c r="P127" s="148">
        <v>0</v>
      </c>
      <c r="Q127" s="148">
        <f>ROUND(E127*P127,5)</f>
        <v>0</v>
      </c>
      <c r="R127" s="148"/>
      <c r="S127" s="148"/>
      <c r="T127" s="149">
        <v>0</v>
      </c>
      <c r="U127" s="148">
        <f>ROUND(E127*T127,2)</f>
        <v>0</v>
      </c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 t="s">
        <v>103</v>
      </c>
      <c r="AF127" s="138"/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ht="22.5" outlineLevel="1" x14ac:dyDescent="0.2">
      <c r="A128" s="139"/>
      <c r="B128" s="146"/>
      <c r="C128" s="222" t="s">
        <v>263</v>
      </c>
      <c r="D128" s="223"/>
      <c r="E128" s="224"/>
      <c r="F128" s="225"/>
      <c r="G128" s="226"/>
      <c r="H128" s="157"/>
      <c r="I128" s="157"/>
      <c r="J128" s="157"/>
      <c r="K128" s="157"/>
      <c r="L128" s="157"/>
      <c r="M128" s="157"/>
      <c r="N128" s="148"/>
      <c r="O128" s="148"/>
      <c r="P128" s="148"/>
      <c r="Q128" s="148"/>
      <c r="R128" s="148"/>
      <c r="S128" s="148"/>
      <c r="T128" s="149"/>
      <c r="U128" s="14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 t="s">
        <v>114</v>
      </c>
      <c r="AF128" s="138"/>
      <c r="AG128" s="138"/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41" t="str">
        <f>C128</f>
        <v>Detekce a vytýčení známých a předpokládaných vnitřních a v případě nutnosti i vnějších povrchových a podpovrchových vedení a rozvodů inženýrských sítí v místě stavby před jejím započetím.</v>
      </c>
      <c r="BB128" s="138"/>
      <c r="BC128" s="138"/>
      <c r="BD128" s="138"/>
      <c r="BE128" s="138"/>
      <c r="BF128" s="138"/>
      <c r="BG128" s="138"/>
      <c r="BH128" s="138"/>
    </row>
    <row r="129" spans="1:60" outlineLevel="1" x14ac:dyDescent="0.2">
      <c r="A129" s="139">
        <v>52</v>
      </c>
      <c r="B129" s="146" t="s">
        <v>264</v>
      </c>
      <c r="C129" s="175" t="s">
        <v>265</v>
      </c>
      <c r="D129" s="148" t="s">
        <v>255</v>
      </c>
      <c r="E129" s="153">
        <v>1</v>
      </c>
      <c r="F129" s="156"/>
      <c r="G129" s="157">
        <f>ROUND(E129*F129,2)</f>
        <v>0</v>
      </c>
      <c r="H129" s="156"/>
      <c r="I129" s="157">
        <f>ROUND(E129*H129,2)</f>
        <v>0</v>
      </c>
      <c r="J129" s="156"/>
      <c r="K129" s="157">
        <f>ROUND(E129*J129,2)</f>
        <v>0</v>
      </c>
      <c r="L129" s="157">
        <v>21</v>
      </c>
      <c r="M129" s="157">
        <f>G129*(1+L129/100)</f>
        <v>0</v>
      </c>
      <c r="N129" s="148">
        <v>0</v>
      </c>
      <c r="O129" s="148">
        <f>ROUND(E129*N129,5)</f>
        <v>0</v>
      </c>
      <c r="P129" s="148">
        <v>0</v>
      </c>
      <c r="Q129" s="148">
        <f>ROUND(E129*P129,5)</f>
        <v>0</v>
      </c>
      <c r="R129" s="148"/>
      <c r="S129" s="148"/>
      <c r="T129" s="149">
        <v>0</v>
      </c>
      <c r="U129" s="148">
        <f>ROUND(E129*T129,2)</f>
        <v>0</v>
      </c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 t="s">
        <v>103</v>
      </c>
      <c r="AF129" s="138"/>
      <c r="AG129" s="138"/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ht="45" outlineLevel="1" x14ac:dyDescent="0.2">
      <c r="A130" s="139"/>
      <c r="B130" s="146"/>
      <c r="C130" s="222" t="s">
        <v>266</v>
      </c>
      <c r="D130" s="223"/>
      <c r="E130" s="224"/>
      <c r="F130" s="225"/>
      <c r="G130" s="226"/>
      <c r="H130" s="157"/>
      <c r="I130" s="157"/>
      <c r="J130" s="157"/>
      <c r="K130" s="157"/>
      <c r="L130" s="157"/>
      <c r="M130" s="157"/>
      <c r="N130" s="148"/>
      <c r="O130" s="148"/>
      <c r="P130" s="148"/>
      <c r="Q130" s="148"/>
      <c r="R130" s="148"/>
      <c r="S130" s="148"/>
      <c r="T130" s="149"/>
      <c r="U130" s="14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 t="s">
        <v>114</v>
      </c>
      <c r="AF130" s="138"/>
      <c r="AG130" s="138"/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41" t="str">
        <f>C130</f>
        <v>Zpracování a kompletace projektové dokumentace skutečného provedení stavby se zakreslením změn 3 x v tištěné podobě 1 x v digitální podobě na CD nosiči, ve formátu vektorové CAD grafiky DGN (BENTLEY MicroStation), DWG (AutoCAD Graphics Autodesk) a/nebo DXF (Data eXchange File). Textové části je možno vytvářet ve formátech RTF (Rich Text File) nebo DOC Microsoft Word).</v>
      </c>
      <c r="BB130" s="138"/>
      <c r="BC130" s="138"/>
      <c r="BD130" s="138"/>
      <c r="BE130" s="138"/>
      <c r="BF130" s="138"/>
      <c r="BG130" s="138"/>
      <c r="BH130" s="138"/>
    </row>
    <row r="131" spans="1:60" outlineLevel="1" x14ac:dyDescent="0.2">
      <c r="A131" s="139">
        <v>53</v>
      </c>
      <c r="B131" s="146" t="s">
        <v>267</v>
      </c>
      <c r="C131" s="175" t="s">
        <v>268</v>
      </c>
      <c r="D131" s="148" t="s">
        <v>255</v>
      </c>
      <c r="E131" s="153">
        <v>1</v>
      </c>
      <c r="F131" s="156"/>
      <c r="G131" s="157">
        <f>ROUND(E131*F131,2)</f>
        <v>0</v>
      </c>
      <c r="H131" s="156"/>
      <c r="I131" s="157">
        <f>ROUND(E131*H131,2)</f>
        <v>0</v>
      </c>
      <c r="J131" s="156"/>
      <c r="K131" s="157">
        <f>ROUND(E131*J131,2)</f>
        <v>0</v>
      </c>
      <c r="L131" s="157">
        <v>21</v>
      </c>
      <c r="M131" s="157">
        <f>G131*(1+L131/100)</f>
        <v>0</v>
      </c>
      <c r="N131" s="148">
        <v>0</v>
      </c>
      <c r="O131" s="148">
        <f>ROUND(E131*N131,5)</f>
        <v>0</v>
      </c>
      <c r="P131" s="148">
        <v>0</v>
      </c>
      <c r="Q131" s="148">
        <f>ROUND(E131*P131,5)</f>
        <v>0</v>
      </c>
      <c r="R131" s="148"/>
      <c r="S131" s="148"/>
      <c r="T131" s="149">
        <v>0</v>
      </c>
      <c r="U131" s="148">
        <f>ROUND(E131*T131,2)</f>
        <v>0</v>
      </c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 t="s">
        <v>103</v>
      </c>
      <c r="AF131" s="138"/>
      <c r="AG131" s="138"/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ht="22.5" outlineLevel="1" x14ac:dyDescent="0.2">
      <c r="A132" s="139"/>
      <c r="B132" s="146"/>
      <c r="C132" s="222" t="s">
        <v>269</v>
      </c>
      <c r="D132" s="223"/>
      <c r="E132" s="224"/>
      <c r="F132" s="225"/>
      <c r="G132" s="226"/>
      <c r="H132" s="157"/>
      <c r="I132" s="157"/>
      <c r="J132" s="157"/>
      <c r="K132" s="157"/>
      <c r="L132" s="157"/>
      <c r="M132" s="157"/>
      <c r="N132" s="148"/>
      <c r="O132" s="148"/>
      <c r="P132" s="148"/>
      <c r="Q132" s="148"/>
      <c r="R132" s="148"/>
      <c r="S132" s="148"/>
      <c r="T132" s="149"/>
      <c r="U132" s="14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 t="s">
        <v>114</v>
      </c>
      <c r="AF132" s="138"/>
      <c r="AG132" s="138"/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41" t="str">
        <f>C132</f>
        <v>Náklady na vyhotovení podrobného časového harmonogramu prací v termínu do 10 dnů po předání staveniště.</v>
      </c>
      <c r="BB132" s="138"/>
      <c r="BC132" s="138"/>
      <c r="BD132" s="138"/>
      <c r="BE132" s="138"/>
      <c r="BF132" s="138"/>
      <c r="BG132" s="138"/>
      <c r="BH132" s="138"/>
    </row>
    <row r="133" spans="1:60" outlineLevel="1" x14ac:dyDescent="0.2">
      <c r="A133" s="139">
        <v>54</v>
      </c>
      <c r="B133" s="146" t="s">
        <v>270</v>
      </c>
      <c r="C133" s="175" t="s">
        <v>271</v>
      </c>
      <c r="D133" s="148" t="s">
        <v>255</v>
      </c>
      <c r="E133" s="153">
        <v>1</v>
      </c>
      <c r="F133" s="156"/>
      <c r="G133" s="157">
        <f>ROUND(E133*F133,2)</f>
        <v>0</v>
      </c>
      <c r="H133" s="156"/>
      <c r="I133" s="157">
        <f>ROUND(E133*H133,2)</f>
        <v>0</v>
      </c>
      <c r="J133" s="156"/>
      <c r="K133" s="157">
        <f>ROUND(E133*J133,2)</f>
        <v>0</v>
      </c>
      <c r="L133" s="157">
        <v>21</v>
      </c>
      <c r="M133" s="157">
        <f>G133*(1+L133/100)</f>
        <v>0</v>
      </c>
      <c r="N133" s="148">
        <v>0</v>
      </c>
      <c r="O133" s="148">
        <f>ROUND(E133*N133,5)</f>
        <v>0</v>
      </c>
      <c r="P133" s="148">
        <v>0</v>
      </c>
      <c r="Q133" s="148">
        <f>ROUND(E133*P133,5)</f>
        <v>0</v>
      </c>
      <c r="R133" s="148"/>
      <c r="S133" s="148"/>
      <c r="T133" s="149">
        <v>0</v>
      </c>
      <c r="U133" s="148">
        <f>ROUND(E133*T133,2)</f>
        <v>0</v>
      </c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 t="s">
        <v>103</v>
      </c>
      <c r="AF133" s="138"/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ht="33.75" outlineLevel="1" x14ac:dyDescent="0.2">
      <c r="A134" s="166"/>
      <c r="B134" s="167"/>
      <c r="C134" s="227" t="s">
        <v>272</v>
      </c>
      <c r="D134" s="228"/>
      <c r="E134" s="229"/>
      <c r="F134" s="230"/>
      <c r="G134" s="231"/>
      <c r="H134" s="168"/>
      <c r="I134" s="168"/>
      <c r="J134" s="168"/>
      <c r="K134" s="168"/>
      <c r="L134" s="168"/>
      <c r="M134" s="168"/>
      <c r="N134" s="169"/>
      <c r="O134" s="169"/>
      <c r="P134" s="169"/>
      <c r="Q134" s="169"/>
      <c r="R134" s="169"/>
      <c r="S134" s="169"/>
      <c r="T134" s="170"/>
      <c r="U134" s="169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 t="s">
        <v>114</v>
      </c>
      <c r="AF134" s="138"/>
      <c r="AG134" s="138"/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41" t="str">
        <f>C134</f>
        <v>Kompletace atestů, certifikátů, revizních zpráv a ostatních dokladů potřebných k předání, příp. ke kolaudaci stavby 3 x v tištěné formě, 1 x v digitální formě na CD nosiči, v obecně dostupných formátech.</v>
      </c>
      <c r="BB134" s="138"/>
      <c r="BC134" s="138"/>
      <c r="BD134" s="138"/>
      <c r="BE134" s="138"/>
      <c r="BF134" s="138"/>
      <c r="BG134" s="138"/>
      <c r="BH134" s="138"/>
    </row>
    <row r="135" spans="1:60" x14ac:dyDescent="0.2">
      <c r="A135" s="6"/>
      <c r="B135" s="7" t="s">
        <v>193</v>
      </c>
      <c r="C135" s="178" t="s">
        <v>193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AC135">
        <v>15</v>
      </c>
      <c r="AD135">
        <v>21</v>
      </c>
    </row>
    <row r="136" spans="1:60" x14ac:dyDescent="0.2">
      <c r="A136" s="171"/>
      <c r="B136" s="172">
        <v>26</v>
      </c>
      <c r="C136" s="179" t="s">
        <v>193</v>
      </c>
      <c r="D136" s="173"/>
      <c r="E136" s="173"/>
      <c r="F136" s="173"/>
      <c r="G136" s="174">
        <f>G8+G28+G31+G35+G38+G45+G53+G60+G95+G104+G113+G115+G118</f>
        <v>0</v>
      </c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AC136">
        <f>SUMIF(L7:L134,AC135,G7:G134)</f>
        <v>0</v>
      </c>
      <c r="AD136">
        <f>SUMIF(L7:L134,AD135,G7:G134)</f>
        <v>0</v>
      </c>
      <c r="AE136" t="s">
        <v>275</v>
      </c>
    </row>
    <row r="137" spans="1:60" x14ac:dyDescent="0.2">
      <c r="A137" s="6"/>
      <c r="B137" s="7" t="s">
        <v>193</v>
      </c>
      <c r="C137" s="178" t="s">
        <v>193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60" x14ac:dyDescent="0.2">
      <c r="A138" s="6"/>
      <c r="B138" s="7" t="s">
        <v>193</v>
      </c>
      <c r="C138" s="178" t="s">
        <v>193</v>
      </c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 x14ac:dyDescent="0.2">
      <c r="A139" s="208">
        <v>33</v>
      </c>
      <c r="B139" s="208"/>
      <c r="C139" s="209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">
      <c r="A140" s="210"/>
      <c r="B140" s="211"/>
      <c r="C140" s="212"/>
      <c r="D140" s="211"/>
      <c r="E140" s="211"/>
      <c r="F140" s="211"/>
      <c r="G140" s="213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AE140" t="s">
        <v>276</v>
      </c>
    </row>
    <row r="141" spans="1:60" x14ac:dyDescent="0.2">
      <c r="A141" s="214"/>
      <c r="B141" s="215"/>
      <c r="C141" s="216"/>
      <c r="D141" s="215"/>
      <c r="E141" s="215"/>
      <c r="F141" s="215"/>
      <c r="G141" s="217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">
      <c r="A142" s="214"/>
      <c r="B142" s="215"/>
      <c r="C142" s="216"/>
      <c r="D142" s="215"/>
      <c r="E142" s="215"/>
      <c r="F142" s="215"/>
      <c r="G142" s="217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A143" s="214"/>
      <c r="B143" s="215"/>
      <c r="C143" s="216"/>
      <c r="D143" s="215"/>
      <c r="E143" s="215"/>
      <c r="F143" s="215"/>
      <c r="G143" s="217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218"/>
      <c r="B144" s="219"/>
      <c r="C144" s="220"/>
      <c r="D144" s="219"/>
      <c r="E144" s="219"/>
      <c r="F144" s="219"/>
      <c r="G144" s="221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6"/>
      <c r="B145" s="7" t="s">
        <v>193</v>
      </c>
      <c r="C145" s="178" t="s">
        <v>193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C146" s="180"/>
      <c r="AE146" t="s">
        <v>277</v>
      </c>
    </row>
  </sheetData>
  <sheetProtection password="CC4E" sheet="1" objects="1" scenarios="1"/>
  <protectedRanges>
    <protectedRange sqref="F9 F11 F14 F22 F25 F29 F32:F34 F36 F39 F42 F44 F46:F48 F51 F54 F57 F59 F61 F65 F69 F72 F70 F77 F79:F81 F83 F85:F87 F89:F90 F92:F93 F96 F99:F100 F102 F105 F107 F109 F111 F114 F116:F117 F119 F124 F127 F129 F131 F133 A140" name="editovatelné"/>
  </protectedRanges>
  <mergeCells count="26">
    <mergeCell ref="C40:G40"/>
    <mergeCell ref="A1:G1"/>
    <mergeCell ref="C2:G2"/>
    <mergeCell ref="C3:G3"/>
    <mergeCell ref="C4:G4"/>
    <mergeCell ref="C15:G15"/>
    <mergeCell ref="C122:G122"/>
    <mergeCell ref="C49:G49"/>
    <mergeCell ref="C55:G55"/>
    <mergeCell ref="C58:G58"/>
    <mergeCell ref="C62:G62"/>
    <mergeCell ref="C66:G66"/>
    <mergeCell ref="C73:G73"/>
    <mergeCell ref="C97:G97"/>
    <mergeCell ref="C106:G106"/>
    <mergeCell ref="C110:G110"/>
    <mergeCell ref="C120:G120"/>
    <mergeCell ref="C121:G121"/>
    <mergeCell ref="A139:C139"/>
    <mergeCell ref="A140:G144"/>
    <mergeCell ref="C125:G125"/>
    <mergeCell ref="C126:G126"/>
    <mergeCell ref="C128:G128"/>
    <mergeCell ref="C130:G130"/>
    <mergeCell ref="C132:G132"/>
    <mergeCell ref="C134:G13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Štefl Miroslav</cp:lastModifiedBy>
  <cp:lastPrinted>2014-02-28T09:52:57Z</cp:lastPrinted>
  <dcterms:created xsi:type="dcterms:W3CDTF">2009-04-08T07:15:50Z</dcterms:created>
  <dcterms:modified xsi:type="dcterms:W3CDTF">2018-01-26T06:41:26Z</dcterms:modified>
</cp:coreProperties>
</file>