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420" windowWidth="16035" windowHeight="9435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'Rekapitulace'!$G$14</definedName>
    <definedName name="Dodavka0">'Položky'!#REF!</definedName>
    <definedName name="HSV">'Rekapitulace'!$E$14</definedName>
    <definedName name="HSV0">'Položky'!#REF!</definedName>
    <definedName name="HZS">'Rekapitulace'!$I$14</definedName>
    <definedName name="HZS0">'Položky'!#REF!</definedName>
    <definedName name="JKSO">'Krycí list'!$F$4</definedName>
    <definedName name="MJ">'Krycí list'!$G$4</definedName>
    <definedName name="Mont">'Rekapitulace'!$H$14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Objednatel">'Krycí list'!$C$8</definedName>
    <definedName name="_xlnm.Print_Area" localSheetId="0">'Krycí list'!$A$1:$G$45</definedName>
    <definedName name="_xlnm.Print_Area" localSheetId="2">'Položky'!$A$1:$G$67</definedName>
    <definedName name="_xlnm.Print_Area" localSheetId="1">'Rekapitulace'!$A$1:$I$20</definedName>
    <definedName name="PocetMJ">'Krycí list'!$G$7</definedName>
    <definedName name="Poznamka">'Krycí list'!$B$37</definedName>
    <definedName name="Projektant">'Krycí list'!$C$7</definedName>
    <definedName name="PSV">'Rekapitulace'!$F$14</definedName>
    <definedName name="PSV0">'Položky'!#REF!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'Rekapitulace'!$H$20</definedName>
    <definedName name="VRNKc">'Rekapitulace'!$E$19</definedName>
    <definedName name="VRNnazev">'Rekapitulace'!$A$19</definedName>
    <definedName name="VRNproc">'Rekapitulace'!$F$19</definedName>
    <definedName name="VRNzakl">'Rekapitulace'!$G$19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  <definedName name="_xlnm.Print_Titles" localSheetId="1">'Rekapitulace'!$1:$6</definedName>
    <definedName name="_xlnm.Print_Titles" localSheetId="2">'Položky'!$1:$6</definedName>
  </definedNames>
  <calcPr calcId="145621"/>
</workbook>
</file>

<file path=xl/sharedStrings.xml><?xml version="1.0" encoding="utf-8"?>
<sst xmlns="http://schemas.openxmlformats.org/spreadsheetml/2006/main" count="218" uniqueCount="154">
  <si>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</si>
  <si>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</si>
  <si>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</si>
  <si>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</si>
  <si>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</si>
  <si>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</si>
  <si>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</si>
  <si>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</si>
  <si>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</si>
  <si>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</si>
  <si>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</si>
  <si>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</si>
  <si>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</si>
  <si>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</si>
  <si>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</si>
  <si>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</si>
  <si>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</si>
  <si>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</si>
  <si>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</si>
  <si>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</si>
  <si>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</si>
  <si>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</si>
  <si>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</si>
  <si>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</si>
  <si>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</si>
  <si>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</si>
  <si>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</si>
  <si>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</si>
  <si>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</si>
  <si>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</si>
  <si>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</si>
  <si>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</si>
  <si>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</si>
  <si>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</si>
  <si>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</si>
  <si>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</si>
  <si>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</si>
  <si>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</si>
  <si>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</si>
  <si>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</si>
  <si>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</si>
  <si>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</si>
  <si>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</si>
  <si>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</si>
  <si>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</si>
  <si>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</si>
  <si>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</si>
  <si>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</si>
  <si>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</si>
  <si>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</si>
  <si>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</si>
  <si>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</si>
  <si>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</si>
  <si>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</si>
  <si>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</si>
  <si>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</si>
  <si>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</si>
  <si>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</si>
  <si>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</si>
  <si>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</si>
  <si>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</si>
  <si>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</si>
  <si>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</si>
  <si>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</si>
  <si>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</si>
  <si>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</si>
  <si>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</si>
  <si>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</si>
  <si>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</si>
  <si>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Oprava plochy před novým hřbitovem, Dačice</t>
  </si>
  <si>
    <t>113 20-2111.R00</t>
  </si>
  <si>
    <t xml:space="preserve">Vytrhání obrub z krajníků nebo obrubníků stojatých </t>
  </si>
  <si>
    <t>m</t>
  </si>
  <si>
    <t>Stávající obrubníky před vchodem.</t>
  </si>
  <si>
    <t>12+5+3</t>
  </si>
  <si>
    <t>113 15-1114.R00</t>
  </si>
  <si>
    <t xml:space="preserve">Frézování krytu pl.do 500 m2,pruh do 75 cm,tl.5 cm </t>
  </si>
  <si>
    <t>m2</t>
  </si>
  <si>
    <t>Vyrovnání do úrovně penetračního makadamu ploch po opravách asfaltobetonem a 2 x napojení na státní silnici II/151,  60 m2</t>
  </si>
  <si>
    <t>122 10-0010.RA0</t>
  </si>
  <si>
    <t xml:space="preserve">Odkopávky nezapažené v hornině 1-4 </t>
  </si>
  <si>
    <t>m3</t>
  </si>
  <si>
    <t>Plocha chodníku vpravo 26,17 m2 hl. 0,22 m, plocha vjezdu před bránou 11,57 m2, 2 x plocha napojení na silnici II/1 51 17,19+36,40 m2 hl. 0,38 m</t>
  </si>
  <si>
    <t>26,17*0,22</t>
  </si>
  <si>
    <t>11,57*0,38</t>
  </si>
  <si>
    <t>(11,19+36,40)*0,38</t>
  </si>
  <si>
    <t>162 50-1102.R00</t>
  </si>
  <si>
    <t xml:space="preserve">Vodorovné přemístění výkopku z hor.1-4 do 3000 m </t>
  </si>
  <si>
    <t>199 00-0002.R00</t>
  </si>
  <si>
    <t xml:space="preserve">Poplatek za skládku horniny 1- 4 </t>
  </si>
  <si>
    <t>181 10-1102.R00</t>
  </si>
  <si>
    <t xml:space="preserve">Úprava pláně v zářezech v hor. 1-4, se zhutněním </t>
  </si>
  <si>
    <t>Plocha odkopávky 26,17+11,57+17,19+36,40 m2</t>
  </si>
  <si>
    <t>26,17+11,57+17,19+36,40</t>
  </si>
  <si>
    <t>5</t>
  </si>
  <si>
    <t>Komunikace</t>
  </si>
  <si>
    <t>564 85-1111.R00</t>
  </si>
  <si>
    <t xml:space="preserve">Podklad ze štěrkodrti po zhutnění tloušťky 15 cm </t>
  </si>
  <si>
    <t>Konstrukce ŠD chodníku 26,17 m2</t>
  </si>
  <si>
    <t>26,17</t>
  </si>
  <si>
    <t>564 87-1111.R00</t>
  </si>
  <si>
    <t xml:space="preserve">Podklad ze štěrkodrti po zhutnění tloušťky 25 cm </t>
  </si>
  <si>
    <t>Plocha napojení na státní silnici II/151 11,57+17,19+36,40 m2</t>
  </si>
  <si>
    <t>11,57+17,19+36,40</t>
  </si>
  <si>
    <t>573 21-1111.R00</t>
  </si>
  <si>
    <t xml:space="preserve">Postřik živičný spojovací z asfaltu 0,5-0,7 kg/m2 </t>
  </si>
  <si>
    <t>Výměra plochy 943,62 m2, měřeno AutoCadem.</t>
  </si>
  <si>
    <t>572 75-3111.R00</t>
  </si>
  <si>
    <t xml:space="preserve">Vyrovnání povrchu krytů asfaltovým betonem </t>
  </si>
  <si>
    <t>t</t>
  </si>
  <si>
    <t>577 14-2212.RT2</t>
  </si>
  <si>
    <t>Beton asfalt. ACO 8,ACO 11,ACO 16, š.nad 3 m, 5 cm plochy 201-1000 m2</t>
  </si>
  <si>
    <t>Plocha z asfaltobetonu 943,62 m2</t>
  </si>
  <si>
    <t>91</t>
  </si>
  <si>
    <t>Doplňující práce na komunikaci</t>
  </si>
  <si>
    <t>917 86-2111.R00</t>
  </si>
  <si>
    <t xml:space="preserve">Osazení stojat. obrub. bet. s opěrou,lože z B 12,5 </t>
  </si>
  <si>
    <t>Osazení nájezdových obrub 19,25 m, chodníkových 15,19 m.</t>
  </si>
  <si>
    <t>19,25</t>
  </si>
  <si>
    <t>15,19</t>
  </si>
  <si>
    <t>592-17476</t>
  </si>
  <si>
    <t xml:space="preserve">Obrubník silniční nájezdový 1000/150/150 šedý </t>
  </si>
  <si>
    <t>kus</t>
  </si>
  <si>
    <t>Osazení obrub, připočte se 1% ztratné a zaokrouhlí na celé metry. (19,25+0,1925+0,5575)</t>
  </si>
  <si>
    <t>19,25+0,1925+0,5575</t>
  </si>
  <si>
    <t>592-17421</t>
  </si>
  <si>
    <t xml:space="preserve">Obrubník chodníkový ABO 14-10 1000/100/250 </t>
  </si>
  <si>
    <t>Osazení obrub, připočte se 1% ztratné a zaokrouhlí na celé metry. (15,19+0,1519+0,6581)</t>
  </si>
  <si>
    <t>15,19+0,1519+0,6581</t>
  </si>
  <si>
    <t>93</t>
  </si>
  <si>
    <t>Dokončovací práce inž.staveb</t>
  </si>
  <si>
    <t>938 90-8411.R00</t>
  </si>
  <si>
    <t xml:space="preserve">Očištění povrchu krytu vodou </t>
  </si>
  <si>
    <t>Čištění zametacím a čistícím vozem.</t>
  </si>
  <si>
    <t>97</t>
  </si>
  <si>
    <t>Prorážení otvorů</t>
  </si>
  <si>
    <t>979 08-2113.R00</t>
  </si>
  <si>
    <t xml:space="preserve">Vodorovná doprava suti po suchu do 1000 m </t>
  </si>
  <si>
    <t>Vytrhané obruby s betonovou patkou.</t>
  </si>
  <si>
    <t>979 08-2119.R00</t>
  </si>
  <si>
    <t xml:space="preserve">Příplatek k přesunu suti za každých dalších 1000 m </t>
  </si>
  <si>
    <t>99</t>
  </si>
  <si>
    <t>Staveništní přesun hmot</t>
  </si>
  <si>
    <t>998 22-2011.R00</t>
  </si>
  <si>
    <t xml:space="preserve">Přesun hmot, pozemní komunikace, kryt z kameniva </t>
  </si>
  <si>
    <t>943,62*0,05*2,45</t>
  </si>
  <si>
    <t>M46</t>
  </si>
  <si>
    <t>Zemní práce při montážích</t>
  </si>
  <si>
    <t>460 03-0011.R00</t>
  </si>
  <si>
    <t xml:space="preserve">Sejmutí drnu </t>
  </si>
  <si>
    <t>Délka obvodu plochy (66+3+11+4+75+9+14); pruh šířky 0,50 m.</t>
  </si>
  <si>
    <t>(66+3+11+4+75+9+14)/2</t>
  </si>
  <si>
    <t>Ladislav Marek, projektová kancelář Brno.</t>
  </si>
  <si>
    <t>Město Dačice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</si>
</sst>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#,##0.00\ &quot;Kč&quot;"/>
    <numFmt numFmtId="166" formatCode="0.0"/>
  </numFmts>
  <fonts count="18">
    <font>
      <sz val="10"/>
      <name val="Arial CE"/>
      <family val="2"/>
    </font>
    <font>
      <sz val="10"/>
      <name val="Arial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sz val="8"/>
      <color indexed="50"/>
      <name val="Arial CE"/>
      <family val="2"/>
    </font>
    <font>
      <sz val="8"/>
      <color indexed="12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61">
    <border>
      <left/>
      <right/>
      <top/>
      <bottom/>
      <diagonal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 style="thin"/>
      <right/>
      <top style="thin"/>
      <bottom style="medium"/>
    </border>
    <border>
      <left/>
      <right style="medium"/>
      <top/>
      <bottom style="medium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/>
      <right style="double"/>
      <top/>
      <bottom style="double"/>
    </border>
    <border>
      <left style="thin"/>
      <right style="medium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09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49" fontId="3" fillId="2" borderId="5" xfId="0" applyNumberFormat="1" applyFont="1" applyFill="1" applyBorder="1"/>
    <xf numFmtId="49" fontId="0" fillId="2" borderId="6" xfId="0" applyNumberFormat="1" applyFill="1" applyBorder="1"/>
    <xf numFmtId="0" fontId="4" fillId="2" borderId="0" xfId="0" applyFont="1" applyFill="1" applyBorder="1"/>
    <xf numFmtId="0" fontId="0" fillId="2" borderId="0" xfId="0" applyFill="1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49" fontId="0" fillId="0" borderId="13" xfId="0" applyNumberFormat="1" applyBorder="1" applyAlignment="1">
      <alignment horizontal="left"/>
    </xf>
    <xf numFmtId="0" fontId="0" fillId="0" borderId="11" xfId="0" applyNumberFormat="1" applyBorder="1"/>
    <xf numFmtId="0" fontId="0" fillId="0" borderId="10" xfId="0" applyNumberFormat="1" applyBorder="1"/>
    <xf numFmtId="0" fontId="0" fillId="0" borderId="12" xfId="0" applyNumberFormat="1" applyBorder="1"/>
    <xf numFmtId="0" fontId="0" fillId="0" borderId="0" xfId="0" applyNumberFormat="1"/>
    <xf numFmtId="3" fontId="0" fillId="0" borderId="12" xfId="0" applyNumberFormat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5" xfId="0" applyBorder="1"/>
    <xf numFmtId="0" fontId="0" fillId="0" borderId="13" xfId="0" applyBorder="1"/>
    <xf numFmtId="3" fontId="0" fillId="0" borderId="0" xfId="0" applyNumberFormat="1"/>
    <xf numFmtId="0" fontId="2" fillId="0" borderId="18" xfId="0" applyFont="1" applyBorder="1" applyAlignment="1">
      <alignment horizontal="centerContinuous" vertical="center"/>
    </xf>
    <xf numFmtId="0" fontId="7" fillId="0" borderId="19" xfId="0" applyFont="1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0" fontId="6" fillId="0" borderId="21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centerContinuous"/>
    </xf>
    <xf numFmtId="0" fontId="6" fillId="0" borderId="22" xfId="0" applyFont="1" applyBorder="1" applyAlignment="1">
      <alignment horizontal="centerContinuous"/>
    </xf>
    <xf numFmtId="0" fontId="0" fillId="0" borderId="22" xfId="0" applyBorder="1" applyAlignment="1">
      <alignment horizontal="centerContinuous"/>
    </xf>
    <xf numFmtId="0" fontId="0" fillId="0" borderId="24" xfId="0" applyBorder="1"/>
    <xf numFmtId="0" fontId="0" fillId="0" borderId="25" xfId="0" applyBorder="1"/>
    <xf numFmtId="3" fontId="0" fillId="0" borderId="26" xfId="0" applyNumberFormat="1" applyBorder="1"/>
    <xf numFmtId="0" fontId="0" fillId="0" borderId="27" xfId="0" applyBorder="1"/>
    <xf numFmtId="3" fontId="0" fillId="0" borderId="28" xfId="0" applyNumberFormat="1" applyBorder="1"/>
    <xf numFmtId="0" fontId="0" fillId="0" borderId="29" xfId="0" applyBorder="1"/>
    <xf numFmtId="3" fontId="0" fillId="0" borderId="15" xfId="0" applyNumberFormat="1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14" xfId="0" applyFont="1" applyBorder="1"/>
    <xf numFmtId="3" fontId="0" fillId="0" borderId="33" xfId="0" applyNumberFormat="1" applyBorder="1"/>
    <xf numFmtId="0" fontId="0" fillId="0" borderId="34" xfId="0" applyBorder="1"/>
    <xf numFmtId="3" fontId="0" fillId="0" borderId="35" xfId="0" applyNumberFormat="1" applyBorder="1"/>
    <xf numFmtId="0" fontId="0" fillId="0" borderId="36" xfId="0" applyBorder="1"/>
    <xf numFmtId="0" fontId="0" fillId="0" borderId="37" xfId="0" applyBorder="1"/>
    <xf numFmtId="0" fontId="0" fillId="0" borderId="0" xfId="0" applyBorder="1" applyAlignment="1">
      <alignment horizontal="right"/>
    </xf>
    <xf numFmtId="164" fontId="0" fillId="0" borderId="0" xfId="0" applyNumberFormat="1" applyBorder="1"/>
    <xf numFmtId="0" fontId="0" fillId="0" borderId="11" xfId="0" applyNumberFormat="1" applyBorder="1" applyAlignment="1">
      <alignment horizontal="right"/>
    </xf>
    <xf numFmtId="165" fontId="0" fillId="0" borderId="0" xfId="0" applyNumberFormat="1" applyBorder="1"/>
    <xf numFmtId="0" fontId="7" fillId="0" borderId="34" xfId="0" applyFont="1" applyFill="1" applyBorder="1"/>
    <xf numFmtId="0" fontId="7" fillId="0" borderId="35" xfId="0" applyFont="1" applyFill="1" applyBorder="1"/>
    <xf numFmtId="0" fontId="7" fillId="0" borderId="38" xfId="0" applyFont="1" applyFill="1" applyBorder="1"/>
    <xf numFmtId="165" fontId="7" fillId="0" borderId="35" xfId="0" applyNumberFormat="1" applyFont="1" applyFill="1" applyBorder="1"/>
    <xf numFmtId="0" fontId="7" fillId="0" borderId="39" xfId="0" applyFont="1" applyFill="1" applyBorder="1"/>
    <xf numFmtId="0" fontId="7" fillId="0" borderId="0" xfId="0" applyFont="1"/>
    <xf numFmtId="0" fontId="0" fillId="0" borderId="0" xfId="0" applyAlignment="1">
      <alignment/>
    </xf>
    <xf numFmtId="0" fontId="0" fillId="0" borderId="0" xfId="0" applyAlignment="1">
      <alignment vertical="justify"/>
    </xf>
    <xf numFmtId="0" fontId="4" fillId="0" borderId="40" xfId="20" applyFont="1" applyBorder="1">
      <alignment/>
      <protection/>
    </xf>
    <xf numFmtId="0" fontId="0" fillId="0" borderId="40" xfId="20" applyBorder="1">
      <alignment/>
      <protection/>
    </xf>
    <xf numFmtId="0" fontId="0" fillId="0" borderId="40" xfId="20" applyBorder="1" applyAlignment="1">
      <alignment horizontal="right"/>
      <protection/>
    </xf>
    <xf numFmtId="0" fontId="0" fillId="0" borderId="40" xfId="20" applyFont="1" applyBorder="1">
      <alignment/>
      <protection/>
    </xf>
    <xf numFmtId="0" fontId="0" fillId="0" borderId="40" xfId="0" applyNumberFormat="1" applyBorder="1" applyAlignment="1">
      <alignment horizontal="left"/>
    </xf>
    <xf numFmtId="0" fontId="0" fillId="0" borderId="41" xfId="0" applyNumberFormat="1" applyBorder="1"/>
    <xf numFmtId="0" fontId="4" fillId="0" borderId="42" xfId="20" applyFont="1" applyBorder="1">
      <alignment/>
      <protection/>
    </xf>
    <xf numFmtId="0" fontId="0" fillId="0" borderId="42" xfId="20" applyBorder="1">
      <alignment/>
      <protection/>
    </xf>
    <xf numFmtId="0" fontId="0" fillId="0" borderId="42" xfId="20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6" fillId="0" borderId="21" xfId="0" applyNumberFormat="1" applyFont="1" applyFill="1" applyBorder="1"/>
    <xf numFmtId="0" fontId="6" fillId="0" borderId="22" xfId="0" applyFont="1" applyFill="1" applyBorder="1"/>
    <xf numFmtId="0" fontId="6" fillId="0" borderId="23" xfId="0" applyFont="1" applyFill="1" applyBorder="1"/>
    <xf numFmtId="0" fontId="6" fillId="0" borderId="43" xfId="0" applyFont="1" applyFill="1" applyBorder="1"/>
    <xf numFmtId="0" fontId="6" fillId="0" borderId="44" xfId="0" applyFont="1" applyFill="1" applyBorder="1"/>
    <xf numFmtId="0" fontId="6" fillId="0" borderId="45" xfId="0" applyFont="1" applyFill="1" applyBorder="1"/>
    <xf numFmtId="0" fontId="9" fillId="0" borderId="0" xfId="0" applyFont="1" applyFill="1" applyBorder="1"/>
    <xf numFmtId="0" fontId="0" fillId="0" borderId="0" xfId="0" applyFill="1" applyBorder="1"/>
    <xf numFmtId="3" fontId="0" fillId="0" borderId="7" xfId="0" applyNumberFormat="1" applyFont="1" applyFill="1" applyBorder="1"/>
    <xf numFmtId="0" fontId="6" fillId="0" borderId="21" xfId="0" applyFont="1" applyFill="1" applyBorder="1"/>
    <xf numFmtId="3" fontId="6" fillId="0" borderId="23" xfId="0" applyNumberFormat="1" applyFont="1" applyFill="1" applyBorder="1"/>
    <xf numFmtId="0" fontId="6" fillId="0" borderId="0" xfId="0" applyFont="1"/>
    <xf numFmtId="0" fontId="2" fillId="0" borderId="0" xfId="0" applyFont="1" applyFill="1" applyAlignment="1">
      <alignment horizontal="centerContinuous"/>
    </xf>
    <xf numFmtId="3" fontId="2" fillId="0" borderId="0" xfId="0" applyNumberFormat="1" applyFont="1" applyFill="1" applyAlignment="1">
      <alignment horizontal="centerContinuous"/>
    </xf>
    <xf numFmtId="0" fontId="0" fillId="0" borderId="0" xfId="0" applyFill="1"/>
    <xf numFmtId="0" fontId="6" fillId="0" borderId="27" xfId="0" applyFont="1" applyFill="1" applyBorder="1"/>
    <xf numFmtId="0" fontId="6" fillId="0" borderId="28" xfId="0" applyFont="1" applyFill="1" applyBorder="1"/>
    <xf numFmtId="0" fontId="0" fillId="0" borderId="46" xfId="0" applyFill="1" applyBorder="1"/>
    <xf numFmtId="0" fontId="6" fillId="0" borderId="47" xfId="0" applyFont="1" applyFill="1" applyBorder="1" applyAlignment="1">
      <alignment horizontal="right"/>
    </xf>
    <xf numFmtId="0" fontId="6" fillId="0" borderId="28" xfId="0" applyFont="1" applyFill="1" applyBorder="1" applyAlignment="1">
      <alignment horizontal="right"/>
    </xf>
    <xf numFmtId="0" fontId="6" fillId="0" borderId="29" xfId="0" applyFont="1" applyFill="1" applyBorder="1" applyAlignment="1">
      <alignment horizontal="center"/>
    </xf>
    <xf numFmtId="4" fontId="5" fillId="0" borderId="28" xfId="0" applyNumberFormat="1" applyFont="1" applyFill="1" applyBorder="1" applyAlignment="1">
      <alignment horizontal="right"/>
    </xf>
    <xf numFmtId="4" fontId="5" fillId="0" borderId="46" xfId="0" applyNumberFormat="1" applyFont="1" applyFill="1" applyBorder="1" applyAlignment="1">
      <alignment horizontal="right"/>
    </xf>
    <xf numFmtId="0" fontId="0" fillId="0" borderId="32" xfId="0" applyFont="1" applyFill="1" applyBorder="1"/>
    <xf numFmtId="0" fontId="0" fillId="0" borderId="25" xfId="0" applyFont="1" applyFill="1" applyBorder="1"/>
    <xf numFmtId="0" fontId="0" fillId="0" borderId="48" xfId="0" applyFont="1" applyFill="1" applyBorder="1"/>
    <xf numFmtId="3" fontId="0" fillId="0" borderId="31" xfId="0" applyNumberFormat="1" applyFont="1" applyFill="1" applyBorder="1" applyAlignment="1">
      <alignment horizontal="right"/>
    </xf>
    <xf numFmtId="166" fontId="0" fillId="0" borderId="49" xfId="0" applyNumberFormat="1" applyFont="1" applyFill="1" applyBorder="1" applyAlignment="1">
      <alignment horizontal="right"/>
    </xf>
    <xf numFmtId="3" fontId="0" fillId="0" borderId="50" xfId="0" applyNumberFormat="1" applyFont="1" applyFill="1" applyBorder="1" applyAlignment="1">
      <alignment horizontal="right"/>
    </xf>
    <xf numFmtId="4" fontId="0" fillId="0" borderId="25" xfId="0" applyNumberFormat="1" applyFont="1" applyFill="1" applyBorder="1" applyAlignment="1">
      <alignment horizontal="right"/>
    </xf>
    <xf numFmtId="3" fontId="0" fillId="0" borderId="48" xfId="0" applyNumberFormat="1" applyFont="1" applyFill="1" applyBorder="1" applyAlignment="1">
      <alignment horizontal="right"/>
    </xf>
    <xf numFmtId="0" fontId="0" fillId="0" borderId="34" xfId="0" applyFill="1" applyBorder="1"/>
    <xf numFmtId="0" fontId="6" fillId="0" borderId="35" xfId="0" applyFont="1" applyFill="1" applyBorder="1"/>
    <xf numFmtId="0" fontId="0" fillId="0" borderId="35" xfId="0" applyFill="1" applyBorder="1"/>
    <xf numFmtId="4" fontId="0" fillId="0" borderId="51" xfId="0" applyNumberFormat="1" applyFill="1" applyBorder="1"/>
    <xf numFmtId="4" fontId="0" fillId="0" borderId="34" xfId="0" applyNumberFormat="1" applyFill="1" applyBorder="1"/>
    <xf numFmtId="4" fontId="0" fillId="0" borderId="35" xfId="0" applyNumberFormat="1" applyFill="1" applyBorder="1"/>
    <xf numFmtId="3" fontId="9" fillId="0" borderId="0" xfId="0" applyNumberFormat="1" applyFont="1"/>
    <xf numFmtId="4" fontId="9" fillId="0" borderId="0" xfId="0" applyNumberFormat="1" applyFont="1"/>
    <xf numFmtId="4" fontId="0" fillId="0" borderId="0" xfId="0" applyNumberFormat="1"/>
    <xf numFmtId="0" fontId="0" fillId="0" borderId="0" xfId="20">
      <alignment/>
      <protection/>
    </xf>
    <xf numFmtId="0" fontId="0" fillId="0" borderId="0" xfId="20" applyFill="1">
      <alignment/>
      <protection/>
    </xf>
    <xf numFmtId="0" fontId="11" fillId="0" borderId="0" xfId="20" applyFont="1" applyFill="1" applyAlignment="1">
      <alignment horizontal="centerContinuous"/>
      <protection/>
    </xf>
    <xf numFmtId="0" fontId="12" fillId="0" borderId="0" xfId="20" applyFont="1" applyFill="1" applyAlignment="1">
      <alignment horizontal="centerContinuous"/>
      <protection/>
    </xf>
    <xf numFmtId="0" fontId="12" fillId="0" borderId="0" xfId="20" applyFont="1" applyFill="1" applyAlignment="1">
      <alignment horizontal="right"/>
      <protection/>
    </xf>
    <xf numFmtId="0" fontId="4" fillId="0" borderId="40" xfId="20" applyFont="1" applyFill="1" applyBorder="1">
      <alignment/>
      <protection/>
    </xf>
    <xf numFmtId="0" fontId="0" fillId="0" borderId="40" xfId="20" applyFill="1" applyBorder="1">
      <alignment/>
      <protection/>
    </xf>
    <xf numFmtId="0" fontId="9" fillId="0" borderId="40" xfId="20" applyFont="1" applyFill="1" applyBorder="1" applyAlignment="1">
      <alignment horizontal="right"/>
      <protection/>
    </xf>
    <xf numFmtId="0" fontId="0" fillId="0" borderId="40" xfId="20" applyFill="1" applyBorder="1" applyAlignment="1">
      <alignment horizontal="left"/>
      <protection/>
    </xf>
    <xf numFmtId="0" fontId="0" fillId="0" borderId="41" xfId="20" applyFill="1" applyBorder="1">
      <alignment/>
      <protection/>
    </xf>
    <xf numFmtId="0" fontId="4" fillId="0" borderId="42" xfId="20" applyFont="1" applyFill="1" applyBorder="1">
      <alignment/>
      <protection/>
    </xf>
    <xf numFmtId="0" fontId="0" fillId="0" borderId="42" xfId="20" applyFill="1" applyBorder="1">
      <alignment/>
      <protection/>
    </xf>
    <xf numFmtId="0" fontId="9" fillId="0" borderId="0" xfId="20" applyFont="1" applyFill="1">
      <alignment/>
      <protection/>
    </xf>
    <xf numFmtId="0" fontId="0" fillId="0" borderId="0" xfId="20" applyFont="1" applyFill="1">
      <alignment/>
      <protection/>
    </xf>
    <xf numFmtId="0" fontId="0" fillId="0" borderId="0" xfId="20" applyFill="1" applyAlignment="1">
      <alignment horizontal="right"/>
      <protection/>
    </xf>
    <xf numFmtId="0" fontId="0" fillId="0" borderId="0" xfId="20" applyFill="1" applyAlignment="1">
      <alignment/>
      <protection/>
    </xf>
    <xf numFmtId="49" fontId="5" fillId="0" borderId="49" xfId="20" applyNumberFormat="1" applyFont="1" applyFill="1" applyBorder="1">
      <alignment/>
      <protection/>
    </xf>
    <xf numFmtId="0" fontId="5" fillId="0" borderId="30" xfId="20" applyFont="1" applyFill="1" applyBorder="1" applyAlignment="1">
      <alignment horizontal="center"/>
      <protection/>
    </xf>
    <xf numFmtId="0" fontId="5" fillId="0" borderId="30" xfId="20" applyNumberFormat="1" applyFont="1" applyFill="1" applyBorder="1" applyAlignment="1">
      <alignment horizontal="center"/>
      <protection/>
    </xf>
    <xf numFmtId="0" fontId="5" fillId="0" borderId="49" xfId="20" applyFont="1" applyFill="1" applyBorder="1" applyAlignment="1">
      <alignment horizontal="center"/>
      <protection/>
    </xf>
    <xf numFmtId="0" fontId="6" fillId="0" borderId="52" xfId="20" applyFont="1" applyFill="1" applyBorder="1" applyAlignment="1">
      <alignment horizontal="center"/>
      <protection/>
    </xf>
    <xf numFmtId="49" fontId="6" fillId="0" borderId="52" xfId="20" applyNumberFormat="1" applyFont="1" applyFill="1" applyBorder="1" applyAlignment="1">
      <alignment horizontal="left"/>
      <protection/>
    </xf>
    <xf numFmtId="0" fontId="6" fillId="0" borderId="52" xfId="20" applyFont="1" applyFill="1" applyBorder="1">
      <alignment/>
      <protection/>
    </xf>
    <xf numFmtId="0" fontId="0" fillId="0" borderId="52" xfId="20" applyFill="1" applyBorder="1" applyAlignment="1">
      <alignment horizontal="center"/>
      <protection/>
    </xf>
    <xf numFmtId="0" fontId="0" fillId="0" borderId="52" xfId="20" applyNumberFormat="1" applyFill="1" applyBorder="1" applyAlignment="1">
      <alignment horizontal="right"/>
      <protection/>
    </xf>
    <xf numFmtId="0" fontId="0" fillId="0" borderId="52" xfId="20" applyNumberFormat="1" applyFill="1" applyBorder="1">
      <alignment/>
      <protection/>
    </xf>
    <xf numFmtId="0" fontId="0" fillId="0" borderId="0" xfId="20" applyNumberFormat="1">
      <alignment/>
      <protection/>
    </xf>
    <xf numFmtId="0" fontId="13" fillId="0" borderId="0" xfId="20" applyFont="1">
      <alignment/>
      <protection/>
    </xf>
    <xf numFmtId="0" fontId="0" fillId="0" borderId="52" xfId="20" applyFont="1" applyFill="1" applyBorder="1" applyAlignment="1">
      <alignment horizontal="center"/>
      <protection/>
    </xf>
    <xf numFmtId="49" fontId="8" fillId="0" borderId="52" xfId="20" applyNumberFormat="1" applyFont="1" applyFill="1" applyBorder="1" applyAlignment="1">
      <alignment horizontal="left"/>
      <protection/>
    </xf>
    <xf numFmtId="0" fontId="8" fillId="0" borderId="52" xfId="20" applyFont="1" applyFill="1" applyBorder="1" applyAlignment="1">
      <alignment wrapText="1"/>
      <protection/>
    </xf>
    <xf numFmtId="49" fontId="8" fillId="0" borderId="52" xfId="20" applyNumberFormat="1" applyFont="1" applyFill="1" applyBorder="1" applyAlignment="1">
      <alignment horizontal="center" shrinkToFit="1"/>
      <protection/>
    </xf>
    <xf numFmtId="4" fontId="8" fillId="0" borderId="52" xfId="20" applyNumberFormat="1" applyFont="1" applyFill="1" applyBorder="1" applyAlignment="1">
      <alignment horizontal="right"/>
      <protection/>
    </xf>
    <xf numFmtId="4" fontId="8" fillId="0" borderId="52" xfId="20" applyNumberFormat="1" applyFont="1" applyFill="1" applyBorder="1">
      <alignment/>
      <protection/>
    </xf>
    <xf numFmtId="0" fontId="9" fillId="0" borderId="52" xfId="20" applyFont="1" applyFill="1" applyBorder="1" applyAlignment="1">
      <alignment horizontal="center"/>
      <protection/>
    </xf>
    <xf numFmtId="49" fontId="9" fillId="0" borderId="52" xfId="20" applyNumberFormat="1" applyFont="1" applyFill="1" applyBorder="1" applyAlignment="1">
      <alignment horizontal="left"/>
      <protection/>
    </xf>
    <xf numFmtId="4" fontId="15" fillId="0" borderId="52" xfId="20" applyNumberFormat="1" applyFont="1" applyFill="1" applyBorder="1" applyAlignment="1">
      <alignment horizontal="right" wrapText="1"/>
      <protection/>
    </xf>
    <xf numFmtId="0" fontId="15" fillId="0" borderId="52" xfId="20" applyFont="1" applyFill="1" applyBorder="1" applyAlignment="1">
      <alignment horizontal="left" wrapText="1"/>
      <protection/>
    </xf>
    <xf numFmtId="0" fontId="15" fillId="0" borderId="52" xfId="0" applyFont="1" applyFill="1" applyBorder="1" applyAlignment="1">
      <alignment horizontal="right"/>
    </xf>
    <xf numFmtId="0" fontId="13" fillId="0" borderId="0" xfId="20" applyFont="1">
      <alignment/>
      <protection/>
    </xf>
    <xf numFmtId="0" fontId="0" fillId="0" borderId="53" xfId="20" applyFill="1" applyBorder="1" applyAlignment="1">
      <alignment horizontal="center"/>
      <protection/>
    </xf>
    <xf numFmtId="49" fontId="4" fillId="0" borderId="53" xfId="20" applyNumberFormat="1" applyFont="1" applyFill="1" applyBorder="1" applyAlignment="1">
      <alignment horizontal="left"/>
      <protection/>
    </xf>
    <xf numFmtId="0" fontId="4" fillId="0" borderId="53" xfId="20" applyFont="1" applyFill="1" applyBorder="1">
      <alignment/>
      <protection/>
    </xf>
    <xf numFmtId="4" fontId="0" fillId="0" borderId="53" xfId="20" applyNumberFormat="1" applyFill="1" applyBorder="1" applyAlignment="1">
      <alignment horizontal="right"/>
      <protection/>
    </xf>
    <xf numFmtId="4" fontId="6" fillId="0" borderId="53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16" fillId="0" borderId="0" xfId="20" applyFont="1" applyAlignment="1">
      <alignment/>
      <protection/>
    </xf>
    <xf numFmtId="0" fontId="0" fillId="0" borderId="0" xfId="20" applyAlignment="1">
      <alignment horizontal="right"/>
      <protection/>
    </xf>
    <xf numFmtId="0" fontId="17" fillId="0" borderId="0" xfId="20" applyFont="1" applyBorder="1">
      <alignment/>
      <protection/>
    </xf>
    <xf numFmtId="3" fontId="17" fillId="0" borderId="0" xfId="20" applyNumberFormat="1" applyFont="1" applyBorder="1" applyAlignment="1">
      <alignment horizontal="right"/>
      <protection/>
    </xf>
    <xf numFmtId="4" fontId="17" fillId="0" borderId="0" xfId="20" applyNumberFormat="1" applyFont="1" applyBorder="1">
      <alignment/>
      <protection/>
    </xf>
    <xf numFmtId="0" fontId="16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49" fontId="9" fillId="0" borderId="5" xfId="0" applyNumberFormat="1" applyFont="1" applyFill="1" applyBorder="1"/>
    <xf numFmtId="165" fontId="0" fillId="3" borderId="15" xfId="0" applyNumberFormat="1" applyFill="1" applyBorder="1" applyProtection="1">
      <protection locked="0"/>
    </xf>
    <xf numFmtId="4" fontId="8" fillId="3" borderId="52" xfId="20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 horizontal="left" wrapText="1"/>
    </xf>
    <xf numFmtId="0" fontId="5" fillId="0" borderId="15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6" fillId="0" borderId="54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6" fillId="0" borderId="48" xfId="0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0" fillId="0" borderId="55" xfId="20" applyFont="1" applyBorder="1" applyAlignment="1">
      <alignment horizontal="center"/>
      <protection/>
    </xf>
    <xf numFmtId="0" fontId="0" fillId="0" borderId="56" xfId="20" applyFont="1" applyBorder="1" applyAlignment="1">
      <alignment horizontal="center"/>
      <protection/>
    </xf>
    <xf numFmtId="0" fontId="0" fillId="0" borderId="57" xfId="20" applyFont="1" applyBorder="1" applyAlignment="1">
      <alignment horizontal="center"/>
      <protection/>
    </xf>
    <xf numFmtId="0" fontId="0" fillId="0" borderId="58" xfId="20" applyFont="1" applyBorder="1" applyAlignment="1">
      <alignment horizontal="center"/>
      <protection/>
    </xf>
    <xf numFmtId="0" fontId="0" fillId="0" borderId="42" xfId="20" applyFont="1" applyBorder="1" applyAlignment="1">
      <alignment horizontal="left"/>
      <protection/>
    </xf>
    <xf numFmtId="0" fontId="0" fillId="0" borderId="59" xfId="20" applyFont="1" applyBorder="1" applyAlignment="1">
      <alignment horizontal="left"/>
      <protection/>
    </xf>
    <xf numFmtId="3" fontId="6" fillId="0" borderId="35" xfId="0" applyNumberFormat="1" applyFont="1" applyFill="1" applyBorder="1" applyAlignment="1">
      <alignment horizontal="right"/>
    </xf>
    <xf numFmtId="3" fontId="6" fillId="0" borderId="51" xfId="0" applyNumberFormat="1" applyFont="1" applyFill="1" applyBorder="1" applyAlignment="1">
      <alignment horizontal="right"/>
    </xf>
    <xf numFmtId="0" fontId="15" fillId="0" borderId="13" xfId="20" applyFont="1" applyFill="1" applyBorder="1" applyAlignment="1">
      <alignment horizontal="left" wrapText="1"/>
      <protection/>
    </xf>
    <xf numFmtId="0" fontId="0" fillId="0" borderId="0" xfId="0" applyFill="1" applyAlignment="1">
      <alignment horizontal="left" wrapText="1"/>
    </xf>
    <xf numFmtId="0" fontId="14" fillId="0" borderId="13" xfId="20" applyFont="1" applyFill="1" applyBorder="1" applyAlignment="1">
      <alignment horizontal="left" wrapText="1" indent="1"/>
      <protection/>
    </xf>
    <xf numFmtId="0" fontId="0" fillId="0" borderId="0" xfId="0" applyFill="1"/>
    <xf numFmtId="0" fontId="0" fillId="0" borderId="6" xfId="0" applyFill="1" applyBorder="1"/>
    <xf numFmtId="0" fontId="10" fillId="0" borderId="0" xfId="20" applyFont="1" applyAlignment="1">
      <alignment horizontal="center"/>
      <protection/>
    </xf>
    <xf numFmtId="0" fontId="0" fillId="0" borderId="55" xfId="20" applyFont="1" applyFill="1" applyBorder="1" applyAlignment="1">
      <alignment horizontal="center"/>
      <protection/>
    </xf>
    <xf numFmtId="0" fontId="0" fillId="0" borderId="56" xfId="20" applyFont="1" applyFill="1" applyBorder="1" applyAlignment="1">
      <alignment horizontal="center"/>
      <protection/>
    </xf>
    <xf numFmtId="49" fontId="0" fillId="0" borderId="57" xfId="20" applyNumberFormat="1" applyFont="1" applyFill="1" applyBorder="1" applyAlignment="1">
      <alignment horizontal="center"/>
      <protection/>
    </xf>
    <xf numFmtId="0" fontId="0" fillId="0" borderId="58" xfId="20" applyFont="1" applyFill="1" applyBorder="1" applyAlignment="1">
      <alignment horizontal="center"/>
      <protection/>
    </xf>
    <xf numFmtId="0" fontId="0" fillId="0" borderId="42" xfId="20" applyFill="1" applyBorder="1" applyAlignment="1">
      <alignment horizontal="center" shrinkToFit="1"/>
      <protection/>
    </xf>
    <xf numFmtId="0" fontId="0" fillId="0" borderId="59" xfId="20" applyFill="1" applyBorder="1" applyAlignment="1">
      <alignment horizontal="center" shrinkToFit="1"/>
      <protection/>
    </xf>
    <xf numFmtId="4" fontId="0" fillId="0" borderId="6" xfId="0" applyNumberFormat="1" applyFont="1" applyFill="1" applyBorder="1"/>
    <xf numFmtId="4" fontId="6" fillId="0" borderId="43" xfId="0" applyNumberFormat="1" applyFont="1" applyFill="1" applyBorder="1"/>
    <xf numFmtId="4" fontId="0" fillId="0" borderId="52" xfId="0" applyNumberFormat="1" applyFont="1" applyFill="1" applyBorder="1"/>
    <xf numFmtId="4" fontId="6" fillId="0" borderId="44" xfId="0" applyNumberFormat="1" applyFont="1" applyFill="1" applyBorder="1"/>
    <xf numFmtId="4" fontId="0" fillId="0" borderId="60" xfId="0" applyNumberFormat="1" applyFont="1" applyFill="1" applyBorder="1"/>
    <xf numFmtId="4" fontId="6" fillId="0" borderId="45" xfId="0" applyNumberFormat="1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5"/>
  <sheetViews>
    <sheetView workbookViewId="0" topLeftCell="A4">
      <selection activeCell="J33" sqref="J33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2.625" style="0" customWidth="1"/>
    <col min="6" max="6" width="19.75390625" style="0" customWidth="1"/>
    <col min="7" max="7" width="14.12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95" customHeight="1">
      <c r="A3" s="3" t="s">
        <v>1</v>
      </c>
      <c r="B3" s="4"/>
      <c r="C3" s="5" t="s">
        <v>2</v>
      </c>
      <c r="D3" s="5"/>
      <c r="E3" s="5"/>
      <c r="F3" s="5" t="s">
        <v>3</v>
      </c>
      <c r="G3" s="6"/>
    </row>
    <row r="4" spans="1:7" ht="12.95" customHeight="1">
      <c r="A4" s="7"/>
      <c r="B4" s="8"/>
      <c r="C4" s="9"/>
      <c r="D4" s="10"/>
      <c r="E4" s="10"/>
      <c r="F4" s="11"/>
      <c r="G4" s="12"/>
    </row>
    <row r="5" spans="1:7" ht="12.95" customHeight="1">
      <c r="A5" s="13" t="s">
        <v>5</v>
      </c>
      <c r="B5" s="14"/>
      <c r="C5" s="15" t="s">
        <v>6</v>
      </c>
      <c r="D5" s="15"/>
      <c r="E5" s="15"/>
      <c r="F5" s="16" t="s">
        <v>7</v>
      </c>
      <c r="G5" s="17"/>
    </row>
    <row r="6" spans="1:7" ht="12.95" customHeight="1">
      <c r="A6" s="7"/>
      <c r="B6" s="8"/>
      <c r="C6" s="9" t="s">
        <v>69</v>
      </c>
      <c r="D6" s="10"/>
      <c r="E6" s="10"/>
      <c r="F6" s="18"/>
      <c r="G6" s="12"/>
    </row>
    <row r="7" spans="1:9" ht="12.75">
      <c r="A7" s="13" t="s">
        <v>8</v>
      </c>
      <c r="B7" s="15"/>
      <c r="C7" s="177"/>
      <c r="D7" s="178"/>
      <c r="E7" s="19" t="s">
        <v>9</v>
      </c>
      <c r="F7" s="20"/>
      <c r="G7" s="21">
        <v>0</v>
      </c>
      <c r="H7" s="22"/>
      <c r="I7" s="22"/>
    </row>
    <row r="8" spans="1:7" ht="12.75">
      <c r="A8" s="13" t="s">
        <v>10</v>
      </c>
      <c r="B8" s="15"/>
      <c r="C8" s="177" t="s">
        <v>153</v>
      </c>
      <c r="D8" s="178"/>
      <c r="E8" s="16" t="s">
        <v>11</v>
      </c>
      <c r="F8" s="15"/>
      <c r="G8" s="23">
        <f>IF(PocetMJ=0,,ROUND((F30+F32)/PocetMJ,1))</f>
        <v>0</v>
      </c>
    </row>
    <row r="9" spans="1:7" ht="12.75">
      <c r="A9" s="24" t="s">
        <v>12</v>
      </c>
      <c r="B9" s="25"/>
      <c r="C9" s="25"/>
      <c r="D9" s="25"/>
      <c r="E9" s="26" t="s">
        <v>13</v>
      </c>
      <c r="F9" s="25"/>
      <c r="G9" s="27"/>
    </row>
    <row r="10" spans="1:57" ht="12.75">
      <c r="A10" s="28" t="s">
        <v>14</v>
      </c>
      <c r="B10" s="11"/>
      <c r="C10" s="11"/>
      <c r="D10" s="11"/>
      <c r="E10" s="29" t="s">
        <v>15</v>
      </c>
      <c r="F10" s="11"/>
      <c r="G10" s="12"/>
      <c r="BA10" s="30"/>
      <c r="BB10" s="30"/>
      <c r="BC10" s="30"/>
      <c r="BD10" s="30"/>
      <c r="BE10" s="30"/>
    </row>
    <row r="11" spans="1:7" ht="12.75">
      <c r="A11" s="28"/>
      <c r="B11" s="11"/>
      <c r="C11" s="11"/>
      <c r="D11" s="11"/>
      <c r="E11" s="179" t="s">
        <v>152</v>
      </c>
      <c r="F11" s="180"/>
      <c r="G11" s="181"/>
    </row>
    <row r="12" spans="1:7" ht="28.5" customHeight="1" thickBot="1">
      <c r="A12" s="31" t="s">
        <v>16</v>
      </c>
      <c r="B12" s="32"/>
      <c r="C12" s="32"/>
      <c r="D12" s="32"/>
      <c r="E12" s="33"/>
      <c r="F12" s="33"/>
      <c r="G12" s="34"/>
    </row>
    <row r="13" spans="1:7" ht="17.25" customHeight="1" thickBot="1">
      <c r="A13" s="35" t="s">
        <v>17</v>
      </c>
      <c r="B13" s="36"/>
      <c r="C13" s="37"/>
      <c r="D13" s="38" t="s">
        <v>18</v>
      </c>
      <c r="E13" s="39"/>
      <c r="F13" s="39"/>
      <c r="G13" s="37"/>
    </row>
    <row r="14" spans="1:7" ht="15.95" customHeight="1">
      <c r="A14" s="40"/>
      <c r="B14" s="41" t="s">
        <v>19</v>
      </c>
      <c r="C14" s="42">
        <f>Dodavka</f>
        <v>0</v>
      </c>
      <c r="D14" s="43"/>
      <c r="E14" s="44"/>
      <c r="F14" s="45"/>
      <c r="G14" s="42"/>
    </row>
    <row r="15" spans="1:7" ht="15.95" customHeight="1">
      <c r="A15" s="40" t="s">
        <v>20</v>
      </c>
      <c r="B15" s="41" t="s">
        <v>21</v>
      </c>
      <c r="C15" s="42">
        <f>Mont</f>
        <v>0</v>
      </c>
      <c r="D15" s="24"/>
      <c r="E15" s="46"/>
      <c r="F15" s="47"/>
      <c r="G15" s="42"/>
    </row>
    <row r="16" spans="1:7" ht="15.95" customHeight="1">
      <c r="A16" s="40" t="s">
        <v>22</v>
      </c>
      <c r="B16" s="41" t="s">
        <v>23</v>
      </c>
      <c r="C16" s="42">
        <f>HSV</f>
        <v>0</v>
      </c>
      <c r="D16" s="24"/>
      <c r="E16" s="46"/>
      <c r="F16" s="47"/>
      <c r="G16" s="42"/>
    </row>
    <row r="17" spans="1:7" ht="15.95" customHeight="1">
      <c r="A17" s="48" t="s">
        <v>24</v>
      </c>
      <c r="B17" s="41" t="s">
        <v>25</v>
      </c>
      <c r="C17" s="42">
        <f>PSV</f>
        <v>0</v>
      </c>
      <c r="D17" s="24"/>
      <c r="E17" s="46"/>
      <c r="F17" s="47"/>
      <c r="G17" s="42"/>
    </row>
    <row r="18" spans="1:7" ht="15.95" customHeight="1">
      <c r="A18" s="49" t="s">
        <v>26</v>
      </c>
      <c r="B18" s="41"/>
      <c r="C18" s="42">
        <f>SUM(C14:C17)</f>
        <v>0</v>
      </c>
      <c r="D18" s="50"/>
      <c r="E18" s="46"/>
      <c r="F18" s="47"/>
      <c r="G18" s="42"/>
    </row>
    <row r="19" spans="1:7" ht="15.95" customHeight="1">
      <c r="A19" s="49"/>
      <c r="B19" s="41"/>
      <c r="C19" s="42"/>
      <c r="D19" s="24"/>
      <c r="E19" s="46"/>
      <c r="F19" s="47"/>
      <c r="G19" s="42"/>
    </row>
    <row r="20" spans="1:7" ht="15.95" customHeight="1">
      <c r="A20" s="49" t="s">
        <v>27</v>
      </c>
      <c r="B20" s="41"/>
      <c r="C20" s="42">
        <f>HZS</f>
        <v>0</v>
      </c>
      <c r="D20" s="24"/>
      <c r="E20" s="46"/>
      <c r="F20" s="47"/>
      <c r="G20" s="42"/>
    </row>
    <row r="21" spans="1:7" ht="15.95" customHeight="1">
      <c r="A21" s="28" t="s">
        <v>28</v>
      </c>
      <c r="B21" s="11"/>
      <c r="C21" s="42">
        <f>C18+C20</f>
        <v>0</v>
      </c>
      <c r="D21" s="24" t="s">
        <v>29</v>
      </c>
      <c r="E21" s="46"/>
      <c r="F21" s="47"/>
      <c r="G21" s="42">
        <f>G22-SUM(G14:G20)</f>
        <v>0</v>
      </c>
    </row>
    <row r="22" spans="1:7" ht="15.95" customHeight="1" thickBot="1">
      <c r="A22" s="24" t="s">
        <v>30</v>
      </c>
      <c r="B22" s="25"/>
      <c r="C22" s="51">
        <f>C21+G22</f>
        <v>0</v>
      </c>
      <c r="D22" s="52" t="s">
        <v>31</v>
      </c>
      <c r="E22" s="53"/>
      <c r="F22" s="54"/>
      <c r="G22" s="42">
        <f>VRN</f>
        <v>0</v>
      </c>
    </row>
    <row r="23" spans="1:7" ht="12.75">
      <c r="A23" s="3" t="s">
        <v>32</v>
      </c>
      <c r="B23" s="5"/>
      <c r="C23" s="55" t="s">
        <v>33</v>
      </c>
      <c r="D23" s="5"/>
      <c r="E23" s="55" t="s">
        <v>34</v>
      </c>
      <c r="F23" s="5"/>
      <c r="G23" s="6"/>
    </row>
    <row r="24" spans="1:7" ht="12.75">
      <c r="A24" s="13"/>
      <c r="B24" s="15"/>
      <c r="C24" s="16" t="s">
        <v>35</v>
      </c>
      <c r="D24" s="15"/>
      <c r="E24" s="16" t="s">
        <v>35</v>
      </c>
      <c r="F24" s="15"/>
      <c r="G24" s="17"/>
    </row>
    <row r="25" spans="1:7" ht="12.75">
      <c r="A25" s="28" t="s">
        <v>36</v>
      </c>
      <c r="B25" s="56"/>
      <c r="C25" s="29" t="s">
        <v>36</v>
      </c>
      <c r="D25" s="11"/>
      <c r="E25" s="29" t="s">
        <v>36</v>
      </c>
      <c r="F25" s="11"/>
      <c r="G25" s="12"/>
    </row>
    <row r="26" spans="1:7" ht="12.75">
      <c r="A26" s="28"/>
      <c r="B26" s="57"/>
      <c r="C26" s="29" t="s">
        <v>37</v>
      </c>
      <c r="D26" s="11"/>
      <c r="E26" s="29" t="s">
        <v>38</v>
      </c>
      <c r="F26" s="11"/>
      <c r="G26" s="12"/>
    </row>
    <row r="27" spans="1:7" ht="12.75">
      <c r="A27" s="28"/>
      <c r="B27" s="11"/>
      <c r="C27" s="29"/>
      <c r="D27" s="11"/>
      <c r="E27" s="29"/>
      <c r="F27" s="11"/>
      <c r="G27" s="12"/>
    </row>
    <row r="28" spans="1:7" ht="97.5" customHeight="1">
      <c r="A28" s="28"/>
      <c r="B28" s="11"/>
      <c r="C28" s="29"/>
      <c r="D28" s="11"/>
      <c r="E28" s="29"/>
      <c r="F28" s="11"/>
      <c r="G28" s="12"/>
    </row>
    <row r="29" spans="1:7" ht="12.75">
      <c r="A29" s="13" t="s">
        <v>39</v>
      </c>
      <c r="B29" s="15"/>
      <c r="C29" s="58">
        <v>0</v>
      </c>
      <c r="D29" s="15" t="s">
        <v>40</v>
      </c>
      <c r="E29" s="16"/>
      <c r="F29" s="174">
        <v>0</v>
      </c>
      <c r="G29" s="17"/>
    </row>
    <row r="30" spans="1:7" ht="12.75">
      <c r="A30" s="13" t="s">
        <v>39</v>
      </c>
      <c r="B30" s="15"/>
      <c r="C30" s="58">
        <v>15</v>
      </c>
      <c r="D30" s="15" t="s">
        <v>40</v>
      </c>
      <c r="E30" s="16"/>
      <c r="F30" s="174">
        <v>0</v>
      </c>
      <c r="G30" s="17"/>
    </row>
    <row r="31" spans="1:7" ht="12.75">
      <c r="A31" s="13" t="s">
        <v>41</v>
      </c>
      <c r="B31" s="15"/>
      <c r="C31" s="58">
        <v>15</v>
      </c>
      <c r="D31" s="15" t="s">
        <v>40</v>
      </c>
      <c r="E31" s="16"/>
      <c r="F31" s="59">
        <f>ROUND(PRODUCT(F30,C31/100),0)</f>
        <v>0</v>
      </c>
      <c r="G31" s="27"/>
    </row>
    <row r="32" spans="1:7" ht="12.75">
      <c r="A32" s="13" t="s">
        <v>39</v>
      </c>
      <c r="B32" s="15"/>
      <c r="C32" s="58">
        <v>21</v>
      </c>
      <c r="D32" s="15" t="s">
        <v>40</v>
      </c>
      <c r="E32" s="16"/>
      <c r="F32" s="174">
        <f>C22</f>
        <v>0</v>
      </c>
      <c r="G32" s="17"/>
    </row>
    <row r="33" spans="1:7" ht="12.75">
      <c r="A33" s="13" t="s">
        <v>41</v>
      </c>
      <c r="B33" s="15"/>
      <c r="C33" s="58">
        <v>21</v>
      </c>
      <c r="D33" s="15" t="s">
        <v>40</v>
      </c>
      <c r="E33" s="16"/>
      <c r="F33" s="59">
        <f>ROUND(PRODUCT(F32,C33/100),0)</f>
        <v>0</v>
      </c>
      <c r="G33" s="27"/>
    </row>
    <row r="34" spans="1:7" s="65" customFormat="1" ht="19.5" customHeight="1" thickBot="1">
      <c r="A34" s="60" t="s">
        <v>42</v>
      </c>
      <c r="B34" s="61"/>
      <c r="C34" s="61"/>
      <c r="D34" s="61"/>
      <c r="E34" s="62"/>
      <c r="F34" s="63">
        <f>ROUND(SUM(F29:F33),0)</f>
        <v>0</v>
      </c>
      <c r="G34" s="64"/>
    </row>
    <row r="36" spans="1:8" ht="12.75">
      <c r="A36" s="66" t="s">
        <v>43</v>
      </c>
      <c r="B36" s="66"/>
      <c r="C36" s="66"/>
      <c r="D36" s="66"/>
      <c r="E36" s="66"/>
      <c r="F36" s="66"/>
      <c r="G36" s="66"/>
      <c r="H36" t="s">
        <v>4</v>
      </c>
    </row>
    <row r="37" spans="1:8" ht="14.25" customHeight="1">
      <c r="A37" s="66"/>
      <c r="B37" s="182"/>
      <c r="C37" s="182"/>
      <c r="D37" s="182"/>
      <c r="E37" s="182"/>
      <c r="F37" s="182"/>
      <c r="G37" s="182"/>
      <c r="H37" t="s">
        <v>4</v>
      </c>
    </row>
    <row r="38" spans="1:8" ht="12.75" customHeight="1">
      <c r="A38" s="67"/>
      <c r="B38" s="182"/>
      <c r="C38" s="182"/>
      <c r="D38" s="182"/>
      <c r="E38" s="182"/>
      <c r="F38" s="182"/>
      <c r="G38" s="182"/>
      <c r="H38" t="s">
        <v>4</v>
      </c>
    </row>
    <row r="39" spans="1:8" ht="12.75">
      <c r="A39" s="67"/>
      <c r="B39" s="182"/>
      <c r="C39" s="182"/>
      <c r="D39" s="182"/>
      <c r="E39" s="182"/>
      <c r="F39" s="182"/>
      <c r="G39" s="182"/>
      <c r="H39" t="s">
        <v>4</v>
      </c>
    </row>
    <row r="40" spans="1:8" ht="12.75">
      <c r="A40" s="67"/>
      <c r="B40" s="182"/>
      <c r="C40" s="182"/>
      <c r="D40" s="182"/>
      <c r="E40" s="182"/>
      <c r="F40" s="182"/>
      <c r="G40" s="182"/>
      <c r="H40" t="s">
        <v>4</v>
      </c>
    </row>
    <row r="41" spans="1:8" ht="12.75">
      <c r="A41" s="67"/>
      <c r="B41" s="182"/>
      <c r="C41" s="182"/>
      <c r="D41" s="182"/>
      <c r="E41" s="182"/>
      <c r="F41" s="182"/>
      <c r="G41" s="182"/>
      <c r="H41" t="s">
        <v>4</v>
      </c>
    </row>
    <row r="42" spans="1:8" ht="12.75">
      <c r="A42" s="67"/>
      <c r="B42" s="182"/>
      <c r="C42" s="182"/>
      <c r="D42" s="182"/>
      <c r="E42" s="182"/>
      <c r="F42" s="182"/>
      <c r="G42" s="182"/>
      <c r="H42" t="s">
        <v>4</v>
      </c>
    </row>
    <row r="43" spans="1:8" ht="12.75">
      <c r="A43" s="67"/>
      <c r="B43" s="182"/>
      <c r="C43" s="182"/>
      <c r="D43" s="182"/>
      <c r="E43" s="182"/>
      <c r="F43" s="182"/>
      <c r="G43" s="182"/>
      <c r="H43" t="s">
        <v>4</v>
      </c>
    </row>
    <row r="44" spans="1:8" ht="12.75">
      <c r="A44" s="67"/>
      <c r="B44" s="182"/>
      <c r="C44" s="182"/>
      <c r="D44" s="182"/>
      <c r="E44" s="182"/>
      <c r="F44" s="182"/>
      <c r="G44" s="182"/>
      <c r="H44" t="s">
        <v>4</v>
      </c>
    </row>
    <row r="45" spans="1:8" ht="3" customHeight="1">
      <c r="A45" s="67"/>
      <c r="B45" s="182"/>
      <c r="C45" s="182"/>
      <c r="D45" s="182"/>
      <c r="E45" s="182"/>
      <c r="F45" s="182"/>
      <c r="G45" s="182"/>
      <c r="H45" t="s">
        <v>4</v>
      </c>
    </row>
    <row r="46" spans="2:7" ht="12.75">
      <c r="B46" s="176"/>
      <c r="C46" s="176"/>
      <c r="D46" s="176"/>
      <c r="E46" s="176"/>
      <c r="F46" s="176"/>
      <c r="G46" s="176"/>
    </row>
    <row r="47" spans="2:7" ht="12.75">
      <c r="B47" s="176"/>
      <c r="C47" s="176"/>
      <c r="D47" s="176"/>
      <c r="E47" s="176"/>
      <c r="F47" s="176"/>
      <c r="G47" s="176"/>
    </row>
    <row r="48" spans="2:7" ht="12.75">
      <c r="B48" s="176"/>
      <c r="C48" s="176"/>
      <c r="D48" s="176"/>
      <c r="E48" s="176"/>
      <c r="F48" s="176"/>
      <c r="G48" s="176"/>
    </row>
    <row r="49" spans="2:7" ht="12.75">
      <c r="B49" s="176"/>
      <c r="C49" s="176"/>
      <c r="D49" s="176"/>
      <c r="E49" s="176"/>
      <c r="F49" s="176"/>
      <c r="G49" s="176"/>
    </row>
    <row r="50" spans="2:7" ht="12.75">
      <c r="B50" s="176"/>
      <c r="C50" s="176"/>
      <c r="D50" s="176"/>
      <c r="E50" s="176"/>
      <c r="F50" s="176"/>
      <c r="G50" s="176"/>
    </row>
    <row r="51" spans="2:7" ht="12.75">
      <c r="B51" s="176"/>
      <c r="C51" s="176"/>
      <c r="D51" s="176"/>
      <c r="E51" s="176"/>
      <c r="F51" s="176"/>
      <c r="G51" s="176"/>
    </row>
    <row r="52" spans="2:7" ht="12.75">
      <c r="B52" s="176"/>
      <c r="C52" s="176"/>
      <c r="D52" s="176"/>
      <c r="E52" s="176"/>
      <c r="F52" s="176"/>
      <c r="G52" s="176"/>
    </row>
    <row r="53" spans="2:7" ht="12.75">
      <c r="B53" s="176"/>
      <c r="C53" s="176"/>
      <c r="D53" s="176"/>
      <c r="E53" s="176"/>
      <c r="F53" s="176"/>
      <c r="G53" s="176"/>
    </row>
    <row r="54" spans="2:7" ht="12.75">
      <c r="B54" s="176"/>
      <c r="C54" s="176"/>
      <c r="D54" s="176"/>
      <c r="E54" s="176"/>
      <c r="F54" s="176"/>
      <c r="G54" s="176"/>
    </row>
    <row r="55" spans="2:7" ht="12.75">
      <c r="B55" s="176"/>
      <c r="C55" s="176"/>
      <c r="D55" s="176"/>
      <c r="E55" s="176"/>
      <c r="F55" s="176"/>
      <c r="G55" s="176"/>
    </row>
  </sheetData>
  <sheetProtection password="EA73" sheet="1" objects="1" scenarios="1"/>
  <mergeCells count="14">
    <mergeCell ref="B47:G47"/>
    <mergeCell ref="C7:D7"/>
    <mergeCell ref="C8:D8"/>
    <mergeCell ref="E11:G11"/>
    <mergeCell ref="B37:G45"/>
    <mergeCell ref="B46:G46"/>
    <mergeCell ref="B54:G54"/>
    <mergeCell ref="B55:G55"/>
    <mergeCell ref="B48:G48"/>
    <mergeCell ref="B49:G49"/>
    <mergeCell ref="B50:G50"/>
    <mergeCell ref="B51:G51"/>
    <mergeCell ref="B52:G52"/>
    <mergeCell ref="B53:G53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71"/>
  <sheetViews>
    <sheetView workbookViewId="0" topLeftCell="A1">
      <selection activeCell="J30" sqref="J30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83" t="s">
        <v>5</v>
      </c>
      <c r="B1" s="184"/>
      <c r="C1" s="68" t="str">
        <f>CONCATENATE(cislostavby," ",nazevstavby)</f>
        <v xml:space="preserve"> Oprava plochy před novým hřbitovem, Dačice</v>
      </c>
      <c r="D1" s="69"/>
      <c r="E1" s="70"/>
      <c r="F1" s="69"/>
      <c r="G1" s="71"/>
      <c r="H1" s="72"/>
      <c r="I1" s="73"/>
    </row>
    <row r="2" spans="1:9" ht="13.5" thickBot="1">
      <c r="A2" s="185" t="s">
        <v>1</v>
      </c>
      <c r="B2" s="186"/>
      <c r="C2" s="74" t="str">
        <f>CONCATENATE(cisloobjektu," ",nazevobjektu)</f>
        <v xml:space="preserve"> </v>
      </c>
      <c r="D2" s="75"/>
      <c r="E2" s="76"/>
      <c r="F2" s="75"/>
      <c r="G2" s="187"/>
      <c r="H2" s="187"/>
      <c r="I2" s="188"/>
    </row>
    <row r="3" ht="13.5" thickTop="1">
      <c r="F3" s="11"/>
    </row>
    <row r="4" spans="1:9" ht="19.5" customHeight="1">
      <c r="A4" s="77" t="s">
        <v>44</v>
      </c>
      <c r="B4" s="1"/>
      <c r="C4" s="1"/>
      <c r="D4" s="1"/>
      <c r="E4" s="78"/>
      <c r="F4" s="1"/>
      <c r="G4" s="1"/>
      <c r="H4" s="1"/>
      <c r="I4" s="1"/>
    </row>
    <row r="5" ht="13.5" thickBot="1"/>
    <row r="6" spans="1:9" s="11" customFormat="1" ht="13.5" thickBot="1">
      <c r="A6" s="79"/>
      <c r="B6" s="80" t="s">
        <v>45</v>
      </c>
      <c r="C6" s="80"/>
      <c r="D6" s="81"/>
      <c r="E6" s="82" t="s">
        <v>46</v>
      </c>
      <c r="F6" s="83" t="s">
        <v>47</v>
      </c>
      <c r="G6" s="83" t="s">
        <v>48</v>
      </c>
      <c r="H6" s="83" t="s">
        <v>49</v>
      </c>
      <c r="I6" s="84" t="s">
        <v>27</v>
      </c>
    </row>
    <row r="7" spans="1:9" s="11" customFormat="1" ht="12.75">
      <c r="A7" s="173" t="str">
        <f>Položky!B7</f>
        <v>1</v>
      </c>
      <c r="B7" s="85" t="str">
        <f>Položky!C7</f>
        <v>Zemní práce</v>
      </c>
      <c r="C7" s="86"/>
      <c r="D7" s="87"/>
      <c r="E7" s="203">
        <f>Položky!BA23</f>
        <v>0</v>
      </c>
      <c r="F7" s="205">
        <f>Položky!BB23</f>
        <v>0</v>
      </c>
      <c r="G7" s="205">
        <f>Položky!BC23</f>
        <v>0</v>
      </c>
      <c r="H7" s="205">
        <f>Položky!BD23</f>
        <v>0</v>
      </c>
      <c r="I7" s="207">
        <f>Položky!BE23</f>
        <v>0</v>
      </c>
    </row>
    <row r="8" spans="1:9" s="11" customFormat="1" ht="12.75">
      <c r="A8" s="173" t="str">
        <f>Položky!B24</f>
        <v>5</v>
      </c>
      <c r="B8" s="85" t="str">
        <f>Položky!C24</f>
        <v>Komunikace</v>
      </c>
      <c r="C8" s="86"/>
      <c r="D8" s="87"/>
      <c r="E8" s="203">
        <f>Položky!BA36</f>
        <v>0</v>
      </c>
      <c r="F8" s="205">
        <f>Položky!BB36</f>
        <v>0</v>
      </c>
      <c r="G8" s="205">
        <f>Položky!BC36</f>
        <v>0</v>
      </c>
      <c r="H8" s="205">
        <f>Položky!BD36</f>
        <v>0</v>
      </c>
      <c r="I8" s="207">
        <f>Položky!BE36</f>
        <v>0</v>
      </c>
    </row>
    <row r="9" spans="1:9" s="11" customFormat="1" ht="12.75">
      <c r="A9" s="173" t="str">
        <f>Položky!B37</f>
        <v>91</v>
      </c>
      <c r="B9" s="85" t="str">
        <f>Položky!C37</f>
        <v>Doplňující práce na komunikaci</v>
      </c>
      <c r="C9" s="86"/>
      <c r="D9" s="87"/>
      <c r="E9" s="203">
        <f>Položky!BA48</f>
        <v>0</v>
      </c>
      <c r="F9" s="205">
        <f>Položky!BB48</f>
        <v>0</v>
      </c>
      <c r="G9" s="205">
        <f>Položky!BC48</f>
        <v>0</v>
      </c>
      <c r="H9" s="205">
        <f>Položky!BD48</f>
        <v>0</v>
      </c>
      <c r="I9" s="207">
        <f>Položky!BE48</f>
        <v>0</v>
      </c>
    </row>
    <row r="10" spans="1:9" s="11" customFormat="1" ht="12.75">
      <c r="A10" s="173" t="str">
        <f>Položky!B49</f>
        <v>93</v>
      </c>
      <c r="B10" s="85" t="str">
        <f>Položky!C49</f>
        <v>Dokončovací práce inž.staveb</v>
      </c>
      <c r="C10" s="86"/>
      <c r="D10" s="87"/>
      <c r="E10" s="203">
        <f>Položky!BA52</f>
        <v>0</v>
      </c>
      <c r="F10" s="205">
        <f>Položky!BB52</f>
        <v>0</v>
      </c>
      <c r="G10" s="205">
        <f>Položky!BC52</f>
        <v>0</v>
      </c>
      <c r="H10" s="205">
        <f>Položky!BD52</f>
        <v>0</v>
      </c>
      <c r="I10" s="207">
        <f>Položky!BE52</f>
        <v>0</v>
      </c>
    </row>
    <row r="11" spans="1:9" s="11" customFormat="1" ht="12.75">
      <c r="A11" s="173" t="str">
        <f>Položky!B53</f>
        <v>97</v>
      </c>
      <c r="B11" s="85" t="str">
        <f>Položky!C53</f>
        <v>Prorážení otvorů</v>
      </c>
      <c r="C11" s="86"/>
      <c r="D11" s="87"/>
      <c r="E11" s="203">
        <f>Položky!BA57</f>
        <v>0</v>
      </c>
      <c r="F11" s="205">
        <f>Položky!BB57</f>
        <v>0</v>
      </c>
      <c r="G11" s="205">
        <f>Položky!BC57</f>
        <v>0</v>
      </c>
      <c r="H11" s="205">
        <f>Položky!BD57</f>
        <v>0</v>
      </c>
      <c r="I11" s="207">
        <f>Položky!BE57</f>
        <v>0</v>
      </c>
    </row>
    <row r="12" spans="1:9" s="11" customFormat="1" ht="12.75">
      <c r="A12" s="173" t="str">
        <f>Položky!B58</f>
        <v>99</v>
      </c>
      <c r="B12" s="85" t="str">
        <f>Položky!C58</f>
        <v>Staveništní přesun hmot</v>
      </c>
      <c r="C12" s="86"/>
      <c r="D12" s="87"/>
      <c r="E12" s="203">
        <f>Položky!BA61</f>
        <v>0</v>
      </c>
      <c r="F12" s="205">
        <f>Položky!BB61</f>
        <v>0</v>
      </c>
      <c r="G12" s="205">
        <f>Položky!BC61</f>
        <v>0</v>
      </c>
      <c r="H12" s="205">
        <f>Položky!BD61</f>
        <v>0</v>
      </c>
      <c r="I12" s="207">
        <f>Položky!BE61</f>
        <v>0</v>
      </c>
    </row>
    <row r="13" spans="1:9" s="11" customFormat="1" ht="13.5" thickBot="1">
      <c r="A13" s="173" t="str">
        <f>Položky!B62</f>
        <v>M46</v>
      </c>
      <c r="B13" s="85" t="str">
        <f>Položky!C62</f>
        <v>Zemní práce při montážích</v>
      </c>
      <c r="C13" s="86"/>
      <c r="D13" s="87"/>
      <c r="E13" s="203">
        <f>Položky!BA66</f>
        <v>0</v>
      </c>
      <c r="F13" s="205">
        <f>Položky!BB66</f>
        <v>0</v>
      </c>
      <c r="G13" s="205">
        <f>Položky!BC66</f>
        <v>0</v>
      </c>
      <c r="H13" s="205">
        <f>Položky!BD66</f>
        <v>0</v>
      </c>
      <c r="I13" s="207">
        <f>Položky!BE66</f>
        <v>0</v>
      </c>
    </row>
    <row r="14" spans="1:9" s="90" customFormat="1" ht="13.5" thickBot="1">
      <c r="A14" s="88"/>
      <c r="B14" s="80" t="s">
        <v>50</v>
      </c>
      <c r="C14" s="80"/>
      <c r="D14" s="89"/>
      <c r="E14" s="204">
        <f>SUM(E7:E13)</f>
        <v>0</v>
      </c>
      <c r="F14" s="206">
        <f>SUM(F7:F13)</f>
        <v>0</v>
      </c>
      <c r="G14" s="206">
        <f>SUM(G7:G13)</f>
        <v>0</v>
      </c>
      <c r="H14" s="206">
        <f>SUM(H7:H13)</f>
        <v>0</v>
      </c>
      <c r="I14" s="208">
        <f>SUM(I7:I13)</f>
        <v>0</v>
      </c>
    </row>
    <row r="15" spans="1:9" ht="12.75">
      <c r="A15" s="86"/>
      <c r="B15" s="86"/>
      <c r="C15" s="86"/>
      <c r="D15" s="86"/>
      <c r="E15" s="86"/>
      <c r="F15" s="86"/>
      <c r="G15" s="86"/>
      <c r="H15" s="86"/>
      <c r="I15" s="86"/>
    </row>
    <row r="16" spans="1:57" ht="19.5" customHeight="1">
      <c r="A16" s="91" t="s">
        <v>51</v>
      </c>
      <c r="B16" s="91"/>
      <c r="C16" s="91"/>
      <c r="D16" s="91"/>
      <c r="E16" s="91"/>
      <c r="F16" s="91"/>
      <c r="G16" s="92"/>
      <c r="H16" s="91"/>
      <c r="I16" s="91"/>
      <c r="BA16" s="30"/>
      <c r="BB16" s="30"/>
      <c r="BC16" s="30"/>
      <c r="BD16" s="30"/>
      <c r="BE16" s="30"/>
    </row>
    <row r="17" spans="1:9" ht="13.5" thickBot="1">
      <c r="A17" s="93"/>
      <c r="B17" s="93"/>
      <c r="C17" s="93"/>
      <c r="D17" s="93"/>
      <c r="E17" s="93"/>
      <c r="F17" s="93"/>
      <c r="G17" s="93"/>
      <c r="H17" s="93"/>
      <c r="I17" s="93"/>
    </row>
    <row r="18" spans="1:9" ht="12.75">
      <c r="A18" s="94" t="s">
        <v>52</v>
      </c>
      <c r="B18" s="95"/>
      <c r="C18" s="95"/>
      <c r="D18" s="96"/>
      <c r="E18" s="97" t="s">
        <v>53</v>
      </c>
      <c r="F18" s="98" t="s">
        <v>54</v>
      </c>
      <c r="G18" s="99" t="s">
        <v>55</v>
      </c>
      <c r="H18" s="100"/>
      <c r="I18" s="101" t="s">
        <v>53</v>
      </c>
    </row>
    <row r="19" spans="1:53" ht="12.75">
      <c r="A19" s="102"/>
      <c r="B19" s="103"/>
      <c r="C19" s="103"/>
      <c r="D19" s="104"/>
      <c r="E19" s="105"/>
      <c r="F19" s="106"/>
      <c r="G19" s="107">
        <f>CHOOSE(BA19+1,HSV+PSV,HSV+PSV+Mont,HSV+PSV+Dodavka+Mont,HSV,PSV,Mont,Dodavka,Mont+Dodavka,0)</f>
        <v>0</v>
      </c>
      <c r="H19" s="108"/>
      <c r="I19" s="109">
        <f>E19+F19*G19/100</f>
        <v>0</v>
      </c>
      <c r="BA19">
        <v>8</v>
      </c>
    </row>
    <row r="20" spans="1:9" ht="13.5" thickBot="1">
      <c r="A20" s="110"/>
      <c r="B20" s="111" t="s">
        <v>56</v>
      </c>
      <c r="C20" s="112"/>
      <c r="D20" s="113"/>
      <c r="E20" s="114"/>
      <c r="F20" s="115"/>
      <c r="G20" s="115"/>
      <c r="H20" s="189">
        <f>SUM(H19:H19)</f>
        <v>0</v>
      </c>
      <c r="I20" s="190"/>
    </row>
    <row r="21" spans="1:9" ht="12.75">
      <c r="A21" s="93"/>
      <c r="B21" s="93"/>
      <c r="C21" s="93"/>
      <c r="D21" s="93"/>
      <c r="E21" s="93"/>
      <c r="F21" s="93"/>
      <c r="G21" s="93"/>
      <c r="H21" s="93"/>
      <c r="I21" s="93"/>
    </row>
    <row r="22" spans="2:9" ht="12.75">
      <c r="B22" s="90"/>
      <c r="F22" s="116"/>
      <c r="G22" s="117"/>
      <c r="H22" s="117"/>
      <c r="I22" s="118"/>
    </row>
    <row r="23" spans="6:9" ht="12.75">
      <c r="F23" s="116"/>
      <c r="G23" s="117"/>
      <c r="H23" s="117"/>
      <c r="I23" s="118"/>
    </row>
    <row r="24" spans="6:9" ht="12.75">
      <c r="F24" s="116"/>
      <c r="G24" s="117"/>
      <c r="H24" s="117"/>
      <c r="I24" s="118"/>
    </row>
    <row r="25" spans="6:9" ht="12.75">
      <c r="F25" s="116"/>
      <c r="G25" s="117"/>
      <c r="H25" s="117"/>
      <c r="I25" s="118"/>
    </row>
    <row r="26" spans="6:9" ht="12.75">
      <c r="F26" s="116"/>
      <c r="G26" s="117"/>
      <c r="H26" s="117"/>
      <c r="I26" s="118"/>
    </row>
    <row r="27" spans="6:9" ht="12.75">
      <c r="F27" s="116"/>
      <c r="G27" s="117"/>
      <c r="H27" s="117"/>
      <c r="I27" s="118"/>
    </row>
    <row r="28" spans="6:9" ht="12.75">
      <c r="F28" s="116"/>
      <c r="G28" s="117"/>
      <c r="H28" s="117"/>
      <c r="I28" s="118"/>
    </row>
    <row r="29" spans="6:9" ht="12.75">
      <c r="F29" s="116"/>
      <c r="G29" s="117"/>
      <c r="H29" s="117"/>
      <c r="I29" s="118"/>
    </row>
    <row r="30" spans="6:9" ht="12.75">
      <c r="F30" s="116"/>
      <c r="G30" s="117"/>
      <c r="H30" s="117"/>
      <c r="I30" s="118"/>
    </row>
    <row r="31" spans="6:9" ht="12.75">
      <c r="F31" s="116"/>
      <c r="G31" s="117"/>
      <c r="H31" s="117"/>
      <c r="I31" s="118"/>
    </row>
    <row r="32" spans="6:9" ht="12.75">
      <c r="F32" s="116"/>
      <c r="G32" s="117"/>
      <c r="H32" s="117"/>
      <c r="I32" s="118"/>
    </row>
    <row r="33" spans="6:9" ht="12.75">
      <c r="F33" s="116"/>
      <c r="G33" s="117"/>
      <c r="H33" s="117"/>
      <c r="I33" s="118"/>
    </row>
    <row r="34" spans="6:9" ht="12.75">
      <c r="F34" s="116"/>
      <c r="G34" s="117"/>
      <c r="H34" s="117"/>
      <c r="I34" s="118"/>
    </row>
    <row r="35" spans="6:9" ht="12.75">
      <c r="F35" s="116"/>
      <c r="G35" s="117"/>
      <c r="H35" s="117"/>
      <c r="I35" s="118"/>
    </row>
    <row r="36" spans="6:9" ht="12.75">
      <c r="F36" s="116"/>
      <c r="G36" s="117"/>
      <c r="H36" s="117"/>
      <c r="I36" s="118"/>
    </row>
    <row r="37" spans="6:9" ht="12.75">
      <c r="F37" s="116"/>
      <c r="G37" s="117"/>
      <c r="H37" s="117"/>
      <c r="I37" s="118"/>
    </row>
    <row r="38" spans="6:9" ht="12.75">
      <c r="F38" s="116"/>
      <c r="G38" s="117"/>
      <c r="H38" s="117"/>
      <c r="I38" s="118"/>
    </row>
    <row r="39" spans="6:9" ht="12.75">
      <c r="F39" s="116"/>
      <c r="G39" s="117"/>
      <c r="H39" s="117"/>
      <c r="I39" s="118"/>
    </row>
    <row r="40" spans="6:9" ht="12.75">
      <c r="F40" s="116"/>
      <c r="G40" s="117"/>
      <c r="H40" s="117"/>
      <c r="I40" s="118"/>
    </row>
    <row r="41" spans="6:9" ht="12.75">
      <c r="F41" s="116"/>
      <c r="G41" s="117"/>
      <c r="H41" s="117"/>
      <c r="I41" s="118"/>
    </row>
    <row r="42" spans="6:9" ht="12.75">
      <c r="F42" s="116"/>
      <c r="G42" s="117"/>
      <c r="H42" s="117"/>
      <c r="I42" s="118"/>
    </row>
    <row r="43" spans="6:9" ht="12.75">
      <c r="F43" s="116"/>
      <c r="G43" s="117"/>
      <c r="H43" s="117"/>
      <c r="I43" s="118"/>
    </row>
    <row r="44" spans="6:9" ht="12.75">
      <c r="F44" s="116"/>
      <c r="G44" s="117"/>
      <c r="H44" s="117"/>
      <c r="I44" s="118"/>
    </row>
    <row r="45" spans="6:9" ht="12.75">
      <c r="F45" s="116"/>
      <c r="G45" s="117"/>
      <c r="H45" s="117"/>
      <c r="I45" s="118"/>
    </row>
    <row r="46" spans="6:9" ht="12.75">
      <c r="F46" s="116"/>
      <c r="G46" s="117"/>
      <c r="H46" s="117"/>
      <c r="I46" s="118"/>
    </row>
    <row r="47" spans="6:9" ht="12.75">
      <c r="F47" s="116"/>
      <c r="G47" s="117"/>
      <c r="H47" s="117"/>
      <c r="I47" s="118"/>
    </row>
    <row r="48" spans="6:9" ht="12.75">
      <c r="F48" s="116"/>
      <c r="G48" s="117"/>
      <c r="H48" s="117"/>
      <c r="I48" s="118"/>
    </row>
    <row r="49" spans="6:9" ht="12.75">
      <c r="F49" s="116"/>
      <c r="G49" s="117"/>
      <c r="H49" s="117"/>
      <c r="I49" s="118"/>
    </row>
    <row r="50" spans="6:9" ht="12.75">
      <c r="F50" s="116"/>
      <c r="G50" s="117"/>
      <c r="H50" s="117"/>
      <c r="I50" s="118"/>
    </row>
    <row r="51" spans="6:9" ht="12.75">
      <c r="F51" s="116"/>
      <c r="G51" s="117"/>
      <c r="H51" s="117"/>
      <c r="I51" s="118"/>
    </row>
    <row r="52" spans="6:9" ht="12.75">
      <c r="F52" s="116"/>
      <c r="G52" s="117"/>
      <c r="H52" s="117"/>
      <c r="I52" s="118"/>
    </row>
    <row r="53" spans="6:9" ht="12.75">
      <c r="F53" s="116"/>
      <c r="G53" s="117"/>
      <c r="H53" s="117"/>
      <c r="I53" s="118"/>
    </row>
    <row r="54" spans="6:9" ht="12.75">
      <c r="F54" s="116"/>
      <c r="G54" s="117"/>
      <c r="H54" s="117"/>
      <c r="I54" s="118"/>
    </row>
    <row r="55" spans="6:9" ht="12.75">
      <c r="F55" s="116"/>
      <c r="G55" s="117"/>
      <c r="H55" s="117"/>
      <c r="I55" s="118"/>
    </row>
    <row r="56" spans="6:9" ht="12.75">
      <c r="F56" s="116"/>
      <c r="G56" s="117"/>
      <c r="H56" s="117"/>
      <c r="I56" s="118"/>
    </row>
    <row r="57" spans="6:9" ht="12.75">
      <c r="F57" s="116"/>
      <c r="G57" s="117"/>
      <c r="H57" s="117"/>
      <c r="I57" s="118"/>
    </row>
    <row r="58" spans="6:9" ht="12.75">
      <c r="F58" s="116"/>
      <c r="G58" s="117"/>
      <c r="H58" s="117"/>
      <c r="I58" s="118"/>
    </row>
    <row r="59" spans="6:9" ht="12.75">
      <c r="F59" s="116"/>
      <c r="G59" s="117"/>
      <c r="H59" s="117"/>
      <c r="I59" s="118"/>
    </row>
    <row r="60" spans="6:9" ht="12.75">
      <c r="F60" s="116"/>
      <c r="G60" s="117"/>
      <c r="H60" s="117"/>
      <c r="I60" s="118"/>
    </row>
    <row r="61" spans="6:9" ht="12.75">
      <c r="F61" s="116"/>
      <c r="G61" s="117"/>
      <c r="H61" s="117"/>
      <c r="I61" s="118"/>
    </row>
    <row r="62" spans="6:9" ht="12.75">
      <c r="F62" s="116"/>
      <c r="G62" s="117"/>
      <c r="H62" s="117"/>
      <c r="I62" s="118"/>
    </row>
    <row r="63" spans="6:9" ht="12.75">
      <c r="F63" s="116"/>
      <c r="G63" s="117"/>
      <c r="H63" s="117"/>
      <c r="I63" s="118"/>
    </row>
    <row r="64" spans="6:9" ht="12.75">
      <c r="F64" s="116"/>
      <c r="G64" s="117"/>
      <c r="H64" s="117"/>
      <c r="I64" s="118"/>
    </row>
    <row r="65" spans="6:9" ht="12.75">
      <c r="F65" s="116"/>
      <c r="G65" s="117"/>
      <c r="H65" s="117"/>
      <c r="I65" s="118"/>
    </row>
    <row r="66" spans="6:9" ht="12.75">
      <c r="F66" s="116"/>
      <c r="G66" s="117"/>
      <c r="H66" s="117"/>
      <c r="I66" s="118"/>
    </row>
    <row r="67" spans="6:9" ht="12.75">
      <c r="F67" s="116"/>
      <c r="G67" s="117"/>
      <c r="H67" s="117"/>
      <c r="I67" s="118"/>
    </row>
    <row r="68" spans="6:9" ht="12.75">
      <c r="F68" s="116"/>
      <c r="G68" s="117"/>
      <c r="H68" s="117"/>
      <c r="I68" s="118"/>
    </row>
    <row r="69" spans="6:9" ht="12.75">
      <c r="F69" s="116"/>
      <c r="G69" s="117"/>
      <c r="H69" s="117"/>
      <c r="I69" s="118"/>
    </row>
    <row r="70" spans="6:9" ht="12.75">
      <c r="F70" s="116"/>
      <c r="G70" s="117"/>
      <c r="H70" s="117"/>
      <c r="I70" s="118"/>
    </row>
    <row r="71" spans="6:9" ht="12.75">
      <c r="F71" s="116"/>
      <c r="G71" s="117"/>
      <c r="H71" s="117"/>
      <c r="I71" s="118"/>
    </row>
  </sheetData>
  <sheetProtection password="EA73" sheet="1" objects="1" scenarios="1"/>
  <mergeCells count="4">
    <mergeCell ref="A1:B1"/>
    <mergeCell ref="A2:B2"/>
    <mergeCell ref="G2:I2"/>
    <mergeCell ref="H20:I20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39"/>
  <sheetViews>
    <sheetView showGridLines="0" showZeros="0" tabSelected="1" workbookViewId="0" topLeftCell="C1">
      <selection activeCell="G70" sqref="G70"/>
    </sheetView>
  </sheetViews>
  <sheetFormatPr defaultColWidth="9.00390625" defaultRowHeight="12.75"/>
  <cols>
    <col min="1" max="1" width="3.875" style="119" customWidth="1"/>
    <col min="2" max="2" width="12.00390625" style="119" customWidth="1"/>
    <col min="3" max="3" width="40.375" style="119" customWidth="1"/>
    <col min="4" max="4" width="5.625" style="119" customWidth="1"/>
    <col min="5" max="5" width="8.625" style="167" customWidth="1"/>
    <col min="6" max="6" width="9.875" style="119" customWidth="1"/>
    <col min="7" max="7" width="12.125" style="119" customWidth="1"/>
    <col min="8" max="16384" width="9.125" style="119" customWidth="1"/>
  </cols>
  <sheetData>
    <row r="1" spans="1:7" ht="15.75">
      <c r="A1" s="196" t="s">
        <v>57</v>
      </c>
      <c r="B1" s="196"/>
      <c r="C1" s="196"/>
      <c r="D1" s="196"/>
      <c r="E1" s="196"/>
      <c r="F1" s="196"/>
      <c r="G1" s="196"/>
    </row>
    <row r="2" spans="1:7" ht="13.5" thickBot="1">
      <c r="A2" s="120"/>
      <c r="B2" s="121"/>
      <c r="C2" s="122"/>
      <c r="D2" s="122"/>
      <c r="E2" s="123"/>
      <c r="F2" s="122"/>
      <c r="G2" s="122"/>
    </row>
    <row r="3" spans="1:7" ht="13.5" thickTop="1">
      <c r="A3" s="197" t="s">
        <v>5</v>
      </c>
      <c r="B3" s="198"/>
      <c r="C3" s="124" t="str">
        <f>CONCATENATE(cislostavby," ",nazevstavby)</f>
        <v xml:space="preserve"> Oprava plochy před novým hřbitovem, Dačice</v>
      </c>
      <c r="D3" s="125"/>
      <c r="E3" s="126"/>
      <c r="F3" s="127">
        <f>Rekapitulace!H1</f>
        <v>0</v>
      </c>
      <c r="G3" s="128"/>
    </row>
    <row r="4" spans="1:7" ht="13.5" thickBot="1">
      <c r="A4" s="199" t="s">
        <v>1</v>
      </c>
      <c r="B4" s="200"/>
      <c r="C4" s="129" t="str">
        <f>CONCATENATE(cisloobjektu," ",nazevobjektu)</f>
        <v xml:space="preserve"> </v>
      </c>
      <c r="D4" s="130"/>
      <c r="E4" s="201"/>
      <c r="F4" s="201"/>
      <c r="G4" s="202"/>
    </row>
    <row r="5" spans="1:7" ht="13.5" thickTop="1">
      <c r="A5" s="131"/>
      <c r="B5" s="132"/>
      <c r="C5" s="132"/>
      <c r="D5" s="120"/>
      <c r="E5" s="133"/>
      <c r="F5" s="120"/>
      <c r="G5" s="134"/>
    </row>
    <row r="6" spans="1:7" ht="12.75">
      <c r="A6" s="135" t="s">
        <v>58</v>
      </c>
      <c r="B6" s="136" t="s">
        <v>59</v>
      </c>
      <c r="C6" s="136" t="s">
        <v>60</v>
      </c>
      <c r="D6" s="136" t="s">
        <v>61</v>
      </c>
      <c r="E6" s="137" t="s">
        <v>62</v>
      </c>
      <c r="F6" s="136" t="s">
        <v>63</v>
      </c>
      <c r="G6" s="138" t="s">
        <v>64</v>
      </c>
    </row>
    <row r="7" spans="1:15" ht="12.75">
      <c r="A7" s="139" t="s">
        <v>65</v>
      </c>
      <c r="B7" s="140" t="s">
        <v>66</v>
      </c>
      <c r="C7" s="141" t="s">
        <v>67</v>
      </c>
      <c r="D7" s="142"/>
      <c r="E7" s="143"/>
      <c r="F7" s="143"/>
      <c r="G7" s="144"/>
      <c r="H7" s="145"/>
      <c r="I7" s="145"/>
      <c r="O7" s="146">
        <v>1</v>
      </c>
    </row>
    <row r="8" spans="1:104" ht="12.75">
      <c r="A8" s="147">
        <v>1</v>
      </c>
      <c r="B8" s="148" t="s">
        <v>70</v>
      </c>
      <c r="C8" s="149" t="s">
        <v>71</v>
      </c>
      <c r="D8" s="150" t="s">
        <v>72</v>
      </c>
      <c r="E8" s="151">
        <v>20</v>
      </c>
      <c r="F8" s="175">
        <v>0</v>
      </c>
      <c r="G8" s="152">
        <f>E8*F8</f>
        <v>0</v>
      </c>
      <c r="O8" s="146">
        <v>2</v>
      </c>
      <c r="AA8" s="119">
        <v>12</v>
      </c>
      <c r="AB8" s="119">
        <v>0</v>
      </c>
      <c r="AC8" s="119">
        <v>1</v>
      </c>
      <c r="AZ8" s="119">
        <v>1</v>
      </c>
      <c r="BA8" s="119">
        <f>IF(AZ8=1,G8,0)</f>
        <v>0</v>
      </c>
      <c r="BB8" s="119">
        <f>IF(AZ8=2,G8,0)</f>
        <v>0</v>
      </c>
      <c r="BC8" s="119">
        <f>IF(AZ8=3,G8,0)</f>
        <v>0</v>
      </c>
      <c r="BD8" s="119">
        <f>IF(AZ8=4,G8,0)</f>
        <v>0</v>
      </c>
      <c r="BE8" s="119">
        <f>IF(AZ8=5,G8,0)</f>
        <v>0</v>
      </c>
      <c r="CZ8" s="119">
        <v>0</v>
      </c>
    </row>
    <row r="9" spans="1:15" ht="12.75">
      <c r="A9" s="153"/>
      <c r="B9" s="154"/>
      <c r="C9" s="193" t="s">
        <v>73</v>
      </c>
      <c r="D9" s="194"/>
      <c r="E9" s="194"/>
      <c r="F9" s="194"/>
      <c r="G9" s="195"/>
      <c r="O9" s="146">
        <v>3</v>
      </c>
    </row>
    <row r="10" spans="1:15" ht="12.75">
      <c r="A10" s="153"/>
      <c r="B10" s="154"/>
      <c r="C10" s="191" t="s">
        <v>74</v>
      </c>
      <c r="D10" s="192"/>
      <c r="E10" s="155">
        <v>20</v>
      </c>
      <c r="F10" s="156"/>
      <c r="G10" s="157"/>
      <c r="M10" s="158" t="s">
        <v>74</v>
      </c>
      <c r="O10" s="146"/>
    </row>
    <row r="11" spans="1:104" ht="12.75">
      <c r="A11" s="147">
        <v>2</v>
      </c>
      <c r="B11" s="148" t="s">
        <v>75</v>
      </c>
      <c r="C11" s="149" t="s">
        <v>76</v>
      </c>
      <c r="D11" s="150" t="s">
        <v>77</v>
      </c>
      <c r="E11" s="151">
        <v>60</v>
      </c>
      <c r="F11" s="175">
        <v>0</v>
      </c>
      <c r="G11" s="152">
        <f>E11*F11</f>
        <v>0</v>
      </c>
      <c r="O11" s="146">
        <v>2</v>
      </c>
      <c r="AA11" s="119">
        <v>12</v>
      </c>
      <c r="AB11" s="119">
        <v>0</v>
      </c>
      <c r="AC11" s="119">
        <v>2</v>
      </c>
      <c r="AZ11" s="119">
        <v>1</v>
      </c>
      <c r="BA11" s="119">
        <f>IF(AZ11=1,G11,0)</f>
        <v>0</v>
      </c>
      <c r="BB11" s="119">
        <f>IF(AZ11=2,G11,0)</f>
        <v>0</v>
      </c>
      <c r="BC11" s="119">
        <f>IF(AZ11=3,G11,0)</f>
        <v>0</v>
      </c>
      <c r="BD11" s="119">
        <f>IF(AZ11=4,G11,0)</f>
        <v>0</v>
      </c>
      <c r="BE11" s="119">
        <f>IF(AZ11=5,G11,0)</f>
        <v>0</v>
      </c>
      <c r="CZ11" s="119">
        <v>0</v>
      </c>
    </row>
    <row r="12" spans="1:15" ht="12.75">
      <c r="A12" s="153"/>
      <c r="B12" s="154"/>
      <c r="C12" s="193" t="s">
        <v>78</v>
      </c>
      <c r="D12" s="194"/>
      <c r="E12" s="194"/>
      <c r="F12" s="194"/>
      <c r="G12" s="195"/>
      <c r="O12" s="146">
        <v>3</v>
      </c>
    </row>
    <row r="13" spans="1:104" ht="12.75">
      <c r="A13" s="147">
        <v>3</v>
      </c>
      <c r="B13" s="148" t="s">
        <v>79</v>
      </c>
      <c r="C13" s="149" t="s">
        <v>80</v>
      </c>
      <c r="D13" s="150" t="s">
        <v>81</v>
      </c>
      <c r="E13" s="151">
        <v>28.2382</v>
      </c>
      <c r="F13" s="175">
        <v>0</v>
      </c>
      <c r="G13" s="152">
        <f>E13*F13</f>
        <v>0</v>
      </c>
      <c r="O13" s="146">
        <v>2</v>
      </c>
      <c r="AA13" s="119">
        <v>12</v>
      </c>
      <c r="AB13" s="119">
        <v>0</v>
      </c>
      <c r="AC13" s="119">
        <v>3</v>
      </c>
      <c r="AZ13" s="119">
        <v>1</v>
      </c>
      <c r="BA13" s="119">
        <f>IF(AZ13=1,G13,0)</f>
        <v>0</v>
      </c>
      <c r="BB13" s="119">
        <f>IF(AZ13=2,G13,0)</f>
        <v>0</v>
      </c>
      <c r="BC13" s="119">
        <f>IF(AZ13=3,G13,0)</f>
        <v>0</v>
      </c>
      <c r="BD13" s="119">
        <f>IF(AZ13=4,G13,0)</f>
        <v>0</v>
      </c>
      <c r="BE13" s="119">
        <f>IF(AZ13=5,G13,0)</f>
        <v>0</v>
      </c>
      <c r="CZ13" s="119">
        <v>0</v>
      </c>
    </row>
    <row r="14" spans="1:15" ht="12.75">
      <c r="A14" s="153"/>
      <c r="B14" s="154"/>
      <c r="C14" s="193" t="s">
        <v>82</v>
      </c>
      <c r="D14" s="194"/>
      <c r="E14" s="194"/>
      <c r="F14" s="194"/>
      <c r="G14" s="195"/>
      <c r="O14" s="146">
        <v>3</v>
      </c>
    </row>
    <row r="15" spans="1:15" ht="12.75">
      <c r="A15" s="153"/>
      <c r="B15" s="154"/>
      <c r="C15" s="191" t="s">
        <v>83</v>
      </c>
      <c r="D15" s="192"/>
      <c r="E15" s="155">
        <v>5.7574</v>
      </c>
      <c r="F15" s="156"/>
      <c r="G15" s="157"/>
      <c r="M15" s="158" t="s">
        <v>83</v>
      </c>
      <c r="O15" s="146"/>
    </row>
    <row r="16" spans="1:15" ht="12.75">
      <c r="A16" s="153"/>
      <c r="B16" s="154"/>
      <c r="C16" s="191" t="s">
        <v>84</v>
      </c>
      <c r="D16" s="192"/>
      <c r="E16" s="155">
        <v>4.3966</v>
      </c>
      <c r="F16" s="156"/>
      <c r="G16" s="157"/>
      <c r="M16" s="158" t="s">
        <v>84</v>
      </c>
      <c r="O16" s="146"/>
    </row>
    <row r="17" spans="1:15" ht="12.75">
      <c r="A17" s="153"/>
      <c r="B17" s="154"/>
      <c r="C17" s="191" t="s">
        <v>85</v>
      </c>
      <c r="D17" s="192"/>
      <c r="E17" s="155">
        <v>18.0842</v>
      </c>
      <c r="F17" s="156"/>
      <c r="G17" s="157"/>
      <c r="M17" s="158" t="s">
        <v>85</v>
      </c>
      <c r="O17" s="146"/>
    </row>
    <row r="18" spans="1:104" ht="12.75">
      <c r="A18" s="147">
        <v>4</v>
      </c>
      <c r="B18" s="148" t="s">
        <v>86</v>
      </c>
      <c r="C18" s="149" t="s">
        <v>87</v>
      </c>
      <c r="D18" s="150" t="s">
        <v>81</v>
      </c>
      <c r="E18" s="151">
        <v>31.6426</v>
      </c>
      <c r="F18" s="175">
        <v>0</v>
      </c>
      <c r="G18" s="152">
        <f>E18*F18</f>
        <v>0</v>
      </c>
      <c r="O18" s="146">
        <v>2</v>
      </c>
      <c r="AA18" s="119">
        <v>12</v>
      </c>
      <c r="AB18" s="119">
        <v>0</v>
      </c>
      <c r="AC18" s="119">
        <v>4</v>
      </c>
      <c r="AZ18" s="119">
        <v>1</v>
      </c>
      <c r="BA18" s="119">
        <f>IF(AZ18=1,G18,0)</f>
        <v>0</v>
      </c>
      <c r="BB18" s="119">
        <f>IF(AZ18=2,G18,0)</f>
        <v>0</v>
      </c>
      <c r="BC18" s="119">
        <f>IF(AZ18=3,G18,0)</f>
        <v>0</v>
      </c>
      <c r="BD18" s="119">
        <f>IF(AZ18=4,G18,0)</f>
        <v>0</v>
      </c>
      <c r="BE18" s="119">
        <f>IF(AZ18=5,G18,0)</f>
        <v>0</v>
      </c>
      <c r="CZ18" s="119">
        <v>0</v>
      </c>
    </row>
    <row r="19" spans="1:104" ht="12.75">
      <c r="A19" s="147">
        <v>5</v>
      </c>
      <c r="B19" s="148" t="s">
        <v>88</v>
      </c>
      <c r="C19" s="149" t="s">
        <v>89</v>
      </c>
      <c r="D19" s="150" t="s">
        <v>81</v>
      </c>
      <c r="E19" s="151">
        <v>31.6426</v>
      </c>
      <c r="F19" s="175">
        <v>0</v>
      </c>
      <c r="G19" s="152">
        <f>E19*F19</f>
        <v>0</v>
      </c>
      <c r="O19" s="146">
        <v>2</v>
      </c>
      <c r="AA19" s="119">
        <v>12</v>
      </c>
      <c r="AB19" s="119">
        <v>0</v>
      </c>
      <c r="AC19" s="119">
        <v>5</v>
      </c>
      <c r="AZ19" s="119">
        <v>1</v>
      </c>
      <c r="BA19" s="119">
        <f>IF(AZ19=1,G19,0)</f>
        <v>0</v>
      </c>
      <c r="BB19" s="119">
        <f>IF(AZ19=2,G19,0)</f>
        <v>0</v>
      </c>
      <c r="BC19" s="119">
        <f>IF(AZ19=3,G19,0)</f>
        <v>0</v>
      </c>
      <c r="BD19" s="119">
        <f>IF(AZ19=4,G19,0)</f>
        <v>0</v>
      </c>
      <c r="BE19" s="119">
        <f>IF(AZ19=5,G19,0)</f>
        <v>0</v>
      </c>
      <c r="CZ19" s="119">
        <v>0</v>
      </c>
    </row>
    <row r="20" spans="1:104" ht="12.75">
      <c r="A20" s="147">
        <v>6</v>
      </c>
      <c r="B20" s="148" t="s">
        <v>90</v>
      </c>
      <c r="C20" s="149" t="s">
        <v>91</v>
      </c>
      <c r="D20" s="150" t="s">
        <v>77</v>
      </c>
      <c r="E20" s="151">
        <v>91.33</v>
      </c>
      <c r="F20" s="175">
        <v>0</v>
      </c>
      <c r="G20" s="152">
        <f>E20*F20</f>
        <v>0</v>
      </c>
      <c r="O20" s="146">
        <v>2</v>
      </c>
      <c r="AA20" s="119">
        <v>12</v>
      </c>
      <c r="AB20" s="119">
        <v>0</v>
      </c>
      <c r="AC20" s="119">
        <v>6</v>
      </c>
      <c r="AZ20" s="119">
        <v>1</v>
      </c>
      <c r="BA20" s="119">
        <f>IF(AZ20=1,G20,0)</f>
        <v>0</v>
      </c>
      <c r="BB20" s="119">
        <f>IF(AZ20=2,G20,0)</f>
        <v>0</v>
      </c>
      <c r="BC20" s="119">
        <f>IF(AZ20=3,G20,0)</f>
        <v>0</v>
      </c>
      <c r="BD20" s="119">
        <f>IF(AZ20=4,G20,0)</f>
        <v>0</v>
      </c>
      <c r="BE20" s="119">
        <f>IF(AZ20=5,G20,0)</f>
        <v>0</v>
      </c>
      <c r="CZ20" s="119">
        <v>0</v>
      </c>
    </row>
    <row r="21" spans="1:15" ht="12.75">
      <c r="A21" s="153"/>
      <c r="B21" s="154"/>
      <c r="C21" s="193" t="s">
        <v>92</v>
      </c>
      <c r="D21" s="194"/>
      <c r="E21" s="194"/>
      <c r="F21" s="194"/>
      <c r="G21" s="195"/>
      <c r="O21" s="146">
        <v>3</v>
      </c>
    </row>
    <row r="22" spans="1:15" ht="12.75">
      <c r="A22" s="153"/>
      <c r="B22" s="154"/>
      <c r="C22" s="191" t="s">
        <v>93</v>
      </c>
      <c r="D22" s="192"/>
      <c r="E22" s="155">
        <v>91.33</v>
      </c>
      <c r="F22" s="156"/>
      <c r="G22" s="157"/>
      <c r="M22" s="158" t="s">
        <v>93</v>
      </c>
      <c r="O22" s="146"/>
    </row>
    <row r="23" spans="1:57" ht="12.75">
      <c r="A23" s="159"/>
      <c r="B23" s="160" t="s">
        <v>68</v>
      </c>
      <c r="C23" s="161" t="str">
        <f>CONCATENATE(B7," ",C7)</f>
        <v>1 Zemní práce</v>
      </c>
      <c r="D23" s="159"/>
      <c r="E23" s="162"/>
      <c r="F23" s="162"/>
      <c r="G23" s="163">
        <f>SUM(G7:G22)</f>
        <v>0</v>
      </c>
      <c r="O23" s="146">
        <v>4</v>
      </c>
      <c r="BA23" s="164">
        <f>SUM(BA7:BA22)</f>
        <v>0</v>
      </c>
      <c r="BB23" s="164">
        <f>SUM(BB7:BB22)</f>
        <v>0</v>
      </c>
      <c r="BC23" s="164">
        <f>SUM(BC7:BC22)</f>
        <v>0</v>
      </c>
      <c r="BD23" s="164">
        <f>SUM(BD7:BD22)</f>
        <v>0</v>
      </c>
      <c r="BE23" s="164">
        <f>SUM(BE7:BE22)</f>
        <v>0</v>
      </c>
    </row>
    <row r="24" spans="1:15" ht="12.75">
      <c r="A24" s="139" t="s">
        <v>65</v>
      </c>
      <c r="B24" s="140" t="s">
        <v>94</v>
      </c>
      <c r="C24" s="141" t="s">
        <v>95</v>
      </c>
      <c r="D24" s="142"/>
      <c r="E24" s="143"/>
      <c r="F24" s="143"/>
      <c r="G24" s="144"/>
      <c r="H24" s="145"/>
      <c r="I24" s="145"/>
      <c r="O24" s="146">
        <v>1</v>
      </c>
    </row>
    <row r="25" spans="1:104" ht="12.75">
      <c r="A25" s="147">
        <v>7</v>
      </c>
      <c r="B25" s="148" t="s">
        <v>96</v>
      </c>
      <c r="C25" s="149" t="s">
        <v>97</v>
      </c>
      <c r="D25" s="150" t="s">
        <v>77</v>
      </c>
      <c r="E25" s="151">
        <v>26.17</v>
      </c>
      <c r="F25" s="175">
        <v>0</v>
      </c>
      <c r="G25" s="152">
        <f>E25*F25</f>
        <v>0</v>
      </c>
      <c r="O25" s="146">
        <v>2</v>
      </c>
      <c r="AA25" s="119">
        <v>12</v>
      </c>
      <c r="AB25" s="119">
        <v>0</v>
      </c>
      <c r="AC25" s="119">
        <v>7</v>
      </c>
      <c r="AZ25" s="119">
        <v>1</v>
      </c>
      <c r="BA25" s="119">
        <f>IF(AZ25=1,G25,0)</f>
        <v>0</v>
      </c>
      <c r="BB25" s="119">
        <f>IF(AZ25=2,G25,0)</f>
        <v>0</v>
      </c>
      <c r="BC25" s="119">
        <f>IF(AZ25=3,G25,0)</f>
        <v>0</v>
      </c>
      <c r="BD25" s="119">
        <f>IF(AZ25=4,G25,0)</f>
        <v>0</v>
      </c>
      <c r="BE25" s="119">
        <f>IF(AZ25=5,G25,0)</f>
        <v>0</v>
      </c>
      <c r="CZ25" s="119">
        <v>0.27994</v>
      </c>
    </row>
    <row r="26" spans="1:15" ht="12.75">
      <c r="A26" s="153"/>
      <c r="B26" s="154"/>
      <c r="C26" s="193" t="s">
        <v>98</v>
      </c>
      <c r="D26" s="194"/>
      <c r="E26" s="194"/>
      <c r="F26" s="194"/>
      <c r="G26" s="195"/>
      <c r="O26" s="146">
        <v>3</v>
      </c>
    </row>
    <row r="27" spans="1:15" ht="12.75">
      <c r="A27" s="153"/>
      <c r="B27" s="154"/>
      <c r="C27" s="191" t="s">
        <v>99</v>
      </c>
      <c r="D27" s="192"/>
      <c r="E27" s="155">
        <v>26.17</v>
      </c>
      <c r="F27" s="156"/>
      <c r="G27" s="157"/>
      <c r="M27" s="158" t="s">
        <v>99</v>
      </c>
      <c r="O27" s="146"/>
    </row>
    <row r="28" spans="1:104" ht="12.75">
      <c r="A28" s="147">
        <v>8</v>
      </c>
      <c r="B28" s="148" t="s">
        <v>100</v>
      </c>
      <c r="C28" s="149" t="s">
        <v>101</v>
      </c>
      <c r="D28" s="150" t="s">
        <v>77</v>
      </c>
      <c r="E28" s="151">
        <v>65.16</v>
      </c>
      <c r="F28" s="175">
        <v>0</v>
      </c>
      <c r="G28" s="152">
        <f>E28*F28</f>
        <v>0</v>
      </c>
      <c r="O28" s="146">
        <v>2</v>
      </c>
      <c r="AA28" s="119">
        <v>12</v>
      </c>
      <c r="AB28" s="119">
        <v>0</v>
      </c>
      <c r="AC28" s="119">
        <v>8</v>
      </c>
      <c r="AZ28" s="119">
        <v>1</v>
      </c>
      <c r="BA28" s="119">
        <f>IF(AZ28=1,G28,0)</f>
        <v>0</v>
      </c>
      <c r="BB28" s="119">
        <f>IF(AZ28=2,G28,0)</f>
        <v>0</v>
      </c>
      <c r="BC28" s="119">
        <f>IF(AZ28=3,G28,0)</f>
        <v>0</v>
      </c>
      <c r="BD28" s="119">
        <f>IF(AZ28=4,G28,0)</f>
        <v>0</v>
      </c>
      <c r="BE28" s="119">
        <f>IF(AZ28=5,G28,0)</f>
        <v>0</v>
      </c>
      <c r="CZ28" s="119">
        <v>0.46166</v>
      </c>
    </row>
    <row r="29" spans="1:15" ht="12.75">
      <c r="A29" s="153"/>
      <c r="B29" s="154"/>
      <c r="C29" s="193" t="s">
        <v>102</v>
      </c>
      <c r="D29" s="194"/>
      <c r="E29" s="194"/>
      <c r="F29" s="194"/>
      <c r="G29" s="195"/>
      <c r="O29" s="146">
        <v>3</v>
      </c>
    </row>
    <row r="30" spans="1:15" ht="12.75">
      <c r="A30" s="153"/>
      <c r="B30" s="154"/>
      <c r="C30" s="191" t="s">
        <v>103</v>
      </c>
      <c r="D30" s="192"/>
      <c r="E30" s="155">
        <v>65.16</v>
      </c>
      <c r="F30" s="156"/>
      <c r="G30" s="157"/>
      <c r="M30" s="158" t="s">
        <v>103</v>
      </c>
      <c r="O30" s="146"/>
    </row>
    <row r="31" spans="1:104" ht="12.75">
      <c r="A31" s="147">
        <v>9</v>
      </c>
      <c r="B31" s="148" t="s">
        <v>104</v>
      </c>
      <c r="C31" s="149" t="s">
        <v>105</v>
      </c>
      <c r="D31" s="150" t="s">
        <v>77</v>
      </c>
      <c r="E31" s="151">
        <v>943.62</v>
      </c>
      <c r="F31" s="175">
        <v>0</v>
      </c>
      <c r="G31" s="152">
        <f>E31*F31</f>
        <v>0</v>
      </c>
      <c r="O31" s="146">
        <v>2</v>
      </c>
      <c r="AA31" s="119">
        <v>12</v>
      </c>
      <c r="AB31" s="119">
        <v>0</v>
      </c>
      <c r="AC31" s="119">
        <v>9</v>
      </c>
      <c r="AZ31" s="119">
        <v>1</v>
      </c>
      <c r="BA31" s="119">
        <f>IF(AZ31=1,G31,0)</f>
        <v>0</v>
      </c>
      <c r="BB31" s="119">
        <f>IF(AZ31=2,G31,0)</f>
        <v>0</v>
      </c>
      <c r="BC31" s="119">
        <f>IF(AZ31=3,G31,0)</f>
        <v>0</v>
      </c>
      <c r="BD31" s="119">
        <f>IF(AZ31=4,G31,0)</f>
        <v>0</v>
      </c>
      <c r="BE31" s="119">
        <f>IF(AZ31=5,G31,0)</f>
        <v>0</v>
      </c>
      <c r="CZ31" s="119">
        <v>0.00061</v>
      </c>
    </row>
    <row r="32" spans="1:15" ht="12.75">
      <c r="A32" s="153"/>
      <c r="B32" s="154"/>
      <c r="C32" s="193" t="s">
        <v>106</v>
      </c>
      <c r="D32" s="194"/>
      <c r="E32" s="194"/>
      <c r="F32" s="194"/>
      <c r="G32" s="195"/>
      <c r="O32" s="146">
        <v>3</v>
      </c>
    </row>
    <row r="33" spans="1:104" ht="12.75">
      <c r="A33" s="147">
        <v>10</v>
      </c>
      <c r="B33" s="148" t="s">
        <v>107</v>
      </c>
      <c r="C33" s="149" t="s">
        <v>108</v>
      </c>
      <c r="D33" s="150" t="s">
        <v>109</v>
      </c>
      <c r="E33" s="151">
        <v>86.48</v>
      </c>
      <c r="F33" s="175">
        <v>0</v>
      </c>
      <c r="G33" s="152">
        <f>E33*F33</f>
        <v>0</v>
      </c>
      <c r="O33" s="146">
        <v>2</v>
      </c>
      <c r="AA33" s="119">
        <v>12</v>
      </c>
      <c r="AB33" s="119">
        <v>0</v>
      </c>
      <c r="AC33" s="119">
        <v>10</v>
      </c>
      <c r="AZ33" s="119">
        <v>1</v>
      </c>
      <c r="BA33" s="119">
        <f>IF(AZ33=1,G33,0)</f>
        <v>0</v>
      </c>
      <c r="BB33" s="119">
        <f>IF(AZ33=2,G33,0)</f>
        <v>0</v>
      </c>
      <c r="BC33" s="119">
        <f>IF(AZ33=3,G33,0)</f>
        <v>0</v>
      </c>
      <c r="BD33" s="119">
        <f>IF(AZ33=4,G33,0)</f>
        <v>0</v>
      </c>
      <c r="BE33" s="119">
        <f>IF(AZ33=5,G33,0)</f>
        <v>0</v>
      </c>
      <c r="CZ33" s="119">
        <v>1</v>
      </c>
    </row>
    <row r="34" spans="1:104" ht="22.5">
      <c r="A34" s="147">
        <v>11</v>
      </c>
      <c r="B34" s="148" t="s">
        <v>110</v>
      </c>
      <c r="C34" s="149" t="s">
        <v>111</v>
      </c>
      <c r="D34" s="150" t="s">
        <v>77</v>
      </c>
      <c r="E34" s="151">
        <v>943.62</v>
      </c>
      <c r="F34" s="175"/>
      <c r="G34" s="152">
        <f>E34*F34</f>
        <v>0</v>
      </c>
      <c r="O34" s="146">
        <v>2</v>
      </c>
      <c r="AA34" s="119">
        <v>12</v>
      </c>
      <c r="AB34" s="119">
        <v>0</v>
      </c>
      <c r="AC34" s="119">
        <v>11</v>
      </c>
      <c r="AZ34" s="119">
        <v>1</v>
      </c>
      <c r="BA34" s="119">
        <f>IF(AZ34=1,G34,0)</f>
        <v>0</v>
      </c>
      <c r="BB34" s="119">
        <f>IF(AZ34=2,G34,0)</f>
        <v>0</v>
      </c>
      <c r="BC34" s="119">
        <f>IF(AZ34=3,G34,0)</f>
        <v>0</v>
      </c>
      <c r="BD34" s="119">
        <f>IF(AZ34=4,G34,0)</f>
        <v>0</v>
      </c>
      <c r="BE34" s="119">
        <f>IF(AZ34=5,G34,0)</f>
        <v>0</v>
      </c>
      <c r="CZ34" s="119">
        <v>0.12715</v>
      </c>
    </row>
    <row r="35" spans="1:15" ht="12.75">
      <c r="A35" s="153"/>
      <c r="B35" s="154"/>
      <c r="C35" s="193" t="s">
        <v>112</v>
      </c>
      <c r="D35" s="194"/>
      <c r="E35" s="194"/>
      <c r="F35" s="194"/>
      <c r="G35" s="195"/>
      <c r="O35" s="146">
        <v>3</v>
      </c>
    </row>
    <row r="36" spans="1:57" ht="12.75">
      <c r="A36" s="159"/>
      <c r="B36" s="160" t="s">
        <v>68</v>
      </c>
      <c r="C36" s="161" t="str">
        <f>CONCATENATE(B24," ",C24)</f>
        <v>5 Komunikace</v>
      </c>
      <c r="D36" s="159"/>
      <c r="E36" s="162"/>
      <c r="F36" s="162"/>
      <c r="G36" s="163">
        <f>SUM(G24:G35)</f>
        <v>0</v>
      </c>
      <c r="O36" s="146">
        <v>4</v>
      </c>
      <c r="BA36" s="164">
        <f>SUM(BA24:BA35)</f>
        <v>0</v>
      </c>
      <c r="BB36" s="164">
        <f>SUM(BB24:BB35)</f>
        <v>0</v>
      </c>
      <c r="BC36" s="164">
        <f>SUM(BC24:BC35)</f>
        <v>0</v>
      </c>
      <c r="BD36" s="164">
        <f>SUM(BD24:BD35)</f>
        <v>0</v>
      </c>
      <c r="BE36" s="164">
        <f>SUM(BE24:BE35)</f>
        <v>0</v>
      </c>
    </row>
    <row r="37" spans="1:15" ht="12.75">
      <c r="A37" s="139" t="s">
        <v>65</v>
      </c>
      <c r="B37" s="140" t="s">
        <v>113</v>
      </c>
      <c r="C37" s="141" t="s">
        <v>114</v>
      </c>
      <c r="D37" s="142"/>
      <c r="E37" s="143"/>
      <c r="F37" s="143"/>
      <c r="G37" s="144"/>
      <c r="H37" s="145"/>
      <c r="I37" s="145"/>
      <c r="O37" s="146">
        <v>1</v>
      </c>
    </row>
    <row r="38" spans="1:104" ht="12.75">
      <c r="A38" s="147">
        <v>12</v>
      </c>
      <c r="B38" s="148" t="s">
        <v>115</v>
      </c>
      <c r="C38" s="149" t="s">
        <v>116</v>
      </c>
      <c r="D38" s="150" t="s">
        <v>72</v>
      </c>
      <c r="E38" s="151">
        <v>34.44</v>
      </c>
      <c r="F38" s="175">
        <v>0</v>
      </c>
      <c r="G38" s="152">
        <f>E38*F38</f>
        <v>0</v>
      </c>
      <c r="O38" s="146">
        <v>2</v>
      </c>
      <c r="AA38" s="119">
        <v>12</v>
      </c>
      <c r="AB38" s="119">
        <v>0</v>
      </c>
      <c r="AC38" s="119">
        <v>12</v>
      </c>
      <c r="AZ38" s="119">
        <v>1</v>
      </c>
      <c r="BA38" s="119">
        <f>IF(AZ38=1,G38,0)</f>
        <v>0</v>
      </c>
      <c r="BB38" s="119">
        <f>IF(AZ38=2,G38,0)</f>
        <v>0</v>
      </c>
      <c r="BC38" s="119">
        <f>IF(AZ38=3,G38,0)</f>
        <v>0</v>
      </c>
      <c r="BD38" s="119">
        <f>IF(AZ38=4,G38,0)</f>
        <v>0</v>
      </c>
      <c r="BE38" s="119">
        <f>IF(AZ38=5,G38,0)</f>
        <v>0</v>
      </c>
      <c r="CZ38" s="119">
        <v>0.14424</v>
      </c>
    </row>
    <row r="39" spans="1:15" ht="12.75">
      <c r="A39" s="153"/>
      <c r="B39" s="154"/>
      <c r="C39" s="193" t="s">
        <v>117</v>
      </c>
      <c r="D39" s="194"/>
      <c r="E39" s="194"/>
      <c r="F39" s="194"/>
      <c r="G39" s="195"/>
      <c r="O39" s="146">
        <v>3</v>
      </c>
    </row>
    <row r="40" spans="1:15" ht="12.75">
      <c r="A40" s="153"/>
      <c r="B40" s="154"/>
      <c r="C40" s="191" t="s">
        <v>118</v>
      </c>
      <c r="D40" s="192"/>
      <c r="E40" s="155">
        <v>19.25</v>
      </c>
      <c r="F40" s="156"/>
      <c r="G40" s="157"/>
      <c r="M40" s="158" t="s">
        <v>118</v>
      </c>
      <c r="O40" s="146"/>
    </row>
    <row r="41" spans="1:15" ht="12.75">
      <c r="A41" s="153"/>
      <c r="B41" s="154"/>
      <c r="C41" s="191" t="s">
        <v>119</v>
      </c>
      <c r="D41" s="192"/>
      <c r="E41" s="155">
        <v>15.19</v>
      </c>
      <c r="F41" s="156"/>
      <c r="G41" s="157"/>
      <c r="M41" s="158" t="s">
        <v>119</v>
      </c>
      <c r="O41" s="146"/>
    </row>
    <row r="42" spans="1:104" ht="12.75">
      <c r="A42" s="147">
        <v>13</v>
      </c>
      <c r="B42" s="148" t="s">
        <v>120</v>
      </c>
      <c r="C42" s="149" t="s">
        <v>121</v>
      </c>
      <c r="D42" s="150" t="s">
        <v>122</v>
      </c>
      <c r="E42" s="151">
        <v>20</v>
      </c>
      <c r="F42" s="175">
        <v>0</v>
      </c>
      <c r="G42" s="152">
        <f>E42*F42</f>
        <v>0</v>
      </c>
      <c r="O42" s="146">
        <v>2</v>
      </c>
      <c r="AA42" s="119">
        <v>12</v>
      </c>
      <c r="AB42" s="119">
        <v>1</v>
      </c>
      <c r="AC42" s="119">
        <v>13</v>
      </c>
      <c r="AZ42" s="119">
        <v>1</v>
      </c>
      <c r="BA42" s="119">
        <f>IF(AZ42=1,G42,0)</f>
        <v>0</v>
      </c>
      <c r="BB42" s="119">
        <f>IF(AZ42=2,G42,0)</f>
        <v>0</v>
      </c>
      <c r="BC42" s="119">
        <f>IF(AZ42=3,G42,0)</f>
        <v>0</v>
      </c>
      <c r="BD42" s="119">
        <f>IF(AZ42=4,G42,0)</f>
        <v>0</v>
      </c>
      <c r="BE42" s="119">
        <f>IF(AZ42=5,G42,0)</f>
        <v>0</v>
      </c>
      <c r="CZ42" s="119">
        <v>0.048</v>
      </c>
    </row>
    <row r="43" spans="1:15" ht="12.75">
      <c r="A43" s="153"/>
      <c r="B43" s="154"/>
      <c r="C43" s="193" t="s">
        <v>123</v>
      </c>
      <c r="D43" s="194"/>
      <c r="E43" s="194"/>
      <c r="F43" s="194"/>
      <c r="G43" s="195"/>
      <c r="O43" s="146">
        <v>3</v>
      </c>
    </row>
    <row r="44" spans="1:15" ht="12.75">
      <c r="A44" s="153"/>
      <c r="B44" s="154"/>
      <c r="C44" s="191" t="s">
        <v>124</v>
      </c>
      <c r="D44" s="192"/>
      <c r="E44" s="155">
        <v>20</v>
      </c>
      <c r="F44" s="156"/>
      <c r="G44" s="157"/>
      <c r="M44" s="158" t="s">
        <v>124</v>
      </c>
      <c r="O44" s="146"/>
    </row>
    <row r="45" spans="1:104" ht="12.75">
      <c r="A45" s="147">
        <v>14</v>
      </c>
      <c r="B45" s="148" t="s">
        <v>125</v>
      </c>
      <c r="C45" s="149" t="s">
        <v>126</v>
      </c>
      <c r="D45" s="150" t="s">
        <v>122</v>
      </c>
      <c r="E45" s="151">
        <v>16</v>
      </c>
      <c r="F45" s="175">
        <v>0</v>
      </c>
      <c r="G45" s="152">
        <f>E45*F45</f>
        <v>0</v>
      </c>
      <c r="O45" s="146">
        <v>2</v>
      </c>
      <c r="AA45" s="119">
        <v>12</v>
      </c>
      <c r="AB45" s="119">
        <v>1</v>
      </c>
      <c r="AC45" s="119">
        <v>14</v>
      </c>
      <c r="AZ45" s="119">
        <v>1</v>
      </c>
      <c r="BA45" s="119">
        <f>IF(AZ45=1,G45,0)</f>
        <v>0</v>
      </c>
      <c r="BB45" s="119">
        <f>IF(AZ45=2,G45,0)</f>
        <v>0</v>
      </c>
      <c r="BC45" s="119">
        <f>IF(AZ45=3,G45,0)</f>
        <v>0</v>
      </c>
      <c r="BD45" s="119">
        <f>IF(AZ45=4,G45,0)</f>
        <v>0</v>
      </c>
      <c r="BE45" s="119">
        <f>IF(AZ45=5,G45,0)</f>
        <v>0</v>
      </c>
      <c r="CZ45" s="119">
        <v>0.06</v>
      </c>
    </row>
    <row r="46" spans="1:15" ht="12.75">
      <c r="A46" s="153"/>
      <c r="B46" s="154"/>
      <c r="C46" s="193" t="s">
        <v>127</v>
      </c>
      <c r="D46" s="194"/>
      <c r="E46" s="194"/>
      <c r="F46" s="194"/>
      <c r="G46" s="195"/>
      <c r="O46" s="146">
        <v>3</v>
      </c>
    </row>
    <row r="47" spans="1:15" ht="12.75">
      <c r="A47" s="153"/>
      <c r="B47" s="154"/>
      <c r="C47" s="191" t="s">
        <v>128</v>
      </c>
      <c r="D47" s="192"/>
      <c r="E47" s="155">
        <v>16</v>
      </c>
      <c r="F47" s="156"/>
      <c r="G47" s="157"/>
      <c r="M47" s="158" t="s">
        <v>128</v>
      </c>
      <c r="O47" s="146"/>
    </row>
    <row r="48" spans="1:57" ht="12.75">
      <c r="A48" s="159"/>
      <c r="B48" s="160" t="s">
        <v>68</v>
      </c>
      <c r="C48" s="161" t="str">
        <f>CONCATENATE(B37," ",C37)</f>
        <v>91 Doplňující práce na komunikaci</v>
      </c>
      <c r="D48" s="159"/>
      <c r="E48" s="162"/>
      <c r="F48" s="162"/>
      <c r="G48" s="163">
        <f>SUM(G37:G47)</f>
        <v>0</v>
      </c>
      <c r="O48" s="146">
        <v>4</v>
      </c>
      <c r="BA48" s="164">
        <f>SUM(BA37:BA47)</f>
        <v>0</v>
      </c>
      <c r="BB48" s="164">
        <f>SUM(BB37:BB47)</f>
        <v>0</v>
      </c>
      <c r="BC48" s="164">
        <f>SUM(BC37:BC47)</f>
        <v>0</v>
      </c>
      <c r="BD48" s="164">
        <f>SUM(BD37:BD47)</f>
        <v>0</v>
      </c>
      <c r="BE48" s="164">
        <f>SUM(BE37:BE47)</f>
        <v>0</v>
      </c>
    </row>
    <row r="49" spans="1:15" ht="12.75">
      <c r="A49" s="139" t="s">
        <v>65</v>
      </c>
      <c r="B49" s="140" t="s">
        <v>129</v>
      </c>
      <c r="C49" s="141" t="s">
        <v>130</v>
      </c>
      <c r="D49" s="142"/>
      <c r="E49" s="143"/>
      <c r="F49" s="143"/>
      <c r="G49" s="144"/>
      <c r="H49" s="145"/>
      <c r="I49" s="145"/>
      <c r="O49" s="146">
        <v>1</v>
      </c>
    </row>
    <row r="50" spans="1:104" ht="12.75">
      <c r="A50" s="147">
        <v>15</v>
      </c>
      <c r="B50" s="148" t="s">
        <v>131</v>
      </c>
      <c r="C50" s="149" t="s">
        <v>132</v>
      </c>
      <c r="D50" s="150" t="s">
        <v>77</v>
      </c>
      <c r="E50" s="151">
        <v>943.62</v>
      </c>
      <c r="F50" s="175">
        <v>0</v>
      </c>
      <c r="G50" s="152">
        <f>E50*F50</f>
        <v>0</v>
      </c>
      <c r="O50" s="146">
        <v>2</v>
      </c>
      <c r="AA50" s="119">
        <v>12</v>
      </c>
      <c r="AB50" s="119">
        <v>0</v>
      </c>
      <c r="AC50" s="119">
        <v>15</v>
      </c>
      <c r="AZ50" s="119">
        <v>1</v>
      </c>
      <c r="BA50" s="119">
        <f>IF(AZ50=1,G50,0)</f>
        <v>0</v>
      </c>
      <c r="BB50" s="119">
        <f>IF(AZ50=2,G50,0)</f>
        <v>0</v>
      </c>
      <c r="BC50" s="119">
        <f>IF(AZ50=3,G50,0)</f>
        <v>0</v>
      </c>
      <c r="BD50" s="119">
        <f>IF(AZ50=4,G50,0)</f>
        <v>0</v>
      </c>
      <c r="BE50" s="119">
        <f>IF(AZ50=5,G50,0)</f>
        <v>0</v>
      </c>
      <c r="CZ50" s="119">
        <v>1E-05</v>
      </c>
    </row>
    <row r="51" spans="1:15" ht="12.75">
      <c r="A51" s="153"/>
      <c r="B51" s="154"/>
      <c r="C51" s="193" t="s">
        <v>133</v>
      </c>
      <c r="D51" s="194"/>
      <c r="E51" s="194"/>
      <c r="F51" s="194"/>
      <c r="G51" s="195"/>
      <c r="O51" s="146">
        <v>3</v>
      </c>
    </row>
    <row r="52" spans="1:57" ht="12.75">
      <c r="A52" s="159"/>
      <c r="B52" s="160" t="s">
        <v>68</v>
      </c>
      <c r="C52" s="161" t="str">
        <f>CONCATENATE(B49," ",C49)</f>
        <v>93 Dokončovací práce inž.staveb</v>
      </c>
      <c r="D52" s="159"/>
      <c r="E52" s="162"/>
      <c r="F52" s="162"/>
      <c r="G52" s="163">
        <f>SUM(G49:G51)</f>
        <v>0</v>
      </c>
      <c r="O52" s="146">
        <v>4</v>
      </c>
      <c r="BA52" s="164">
        <f>SUM(BA49:BA51)</f>
        <v>0</v>
      </c>
      <c r="BB52" s="164">
        <f>SUM(BB49:BB51)</f>
        <v>0</v>
      </c>
      <c r="BC52" s="164">
        <f>SUM(BC49:BC51)</f>
        <v>0</v>
      </c>
      <c r="BD52" s="164">
        <f>SUM(BD49:BD51)</f>
        <v>0</v>
      </c>
      <c r="BE52" s="164">
        <f>SUM(BE49:BE51)</f>
        <v>0</v>
      </c>
    </row>
    <row r="53" spans="1:15" ht="12.75">
      <c r="A53" s="139" t="s">
        <v>65</v>
      </c>
      <c r="B53" s="140" t="s">
        <v>134</v>
      </c>
      <c r="C53" s="141" t="s">
        <v>135</v>
      </c>
      <c r="D53" s="142"/>
      <c r="E53" s="143"/>
      <c r="F53" s="143"/>
      <c r="G53" s="144"/>
      <c r="H53" s="145"/>
      <c r="I53" s="145"/>
      <c r="O53" s="146">
        <v>1</v>
      </c>
    </row>
    <row r="54" spans="1:104" ht="12.75">
      <c r="A54" s="147">
        <v>16</v>
      </c>
      <c r="B54" s="148" t="s">
        <v>136</v>
      </c>
      <c r="C54" s="149" t="s">
        <v>137</v>
      </c>
      <c r="D54" s="150" t="s">
        <v>109</v>
      </c>
      <c r="E54" s="151">
        <v>3.5</v>
      </c>
      <c r="F54" s="175">
        <v>0</v>
      </c>
      <c r="G54" s="152">
        <f>E54*F54</f>
        <v>0</v>
      </c>
      <c r="O54" s="146">
        <v>2</v>
      </c>
      <c r="AA54" s="119">
        <v>12</v>
      </c>
      <c r="AB54" s="119">
        <v>0</v>
      </c>
      <c r="AC54" s="119">
        <v>16</v>
      </c>
      <c r="AZ54" s="119">
        <v>1</v>
      </c>
      <c r="BA54" s="119">
        <f>IF(AZ54=1,G54,0)</f>
        <v>0</v>
      </c>
      <c r="BB54" s="119">
        <f>IF(AZ54=2,G54,0)</f>
        <v>0</v>
      </c>
      <c r="BC54" s="119">
        <f>IF(AZ54=3,G54,0)</f>
        <v>0</v>
      </c>
      <c r="BD54" s="119">
        <f>IF(AZ54=4,G54,0)</f>
        <v>0</v>
      </c>
      <c r="BE54" s="119">
        <f>IF(AZ54=5,G54,0)</f>
        <v>0</v>
      </c>
      <c r="CZ54" s="119">
        <v>0</v>
      </c>
    </row>
    <row r="55" spans="1:15" ht="12.75">
      <c r="A55" s="153"/>
      <c r="B55" s="154"/>
      <c r="C55" s="193" t="s">
        <v>138</v>
      </c>
      <c r="D55" s="194"/>
      <c r="E55" s="194"/>
      <c r="F55" s="194"/>
      <c r="G55" s="195"/>
      <c r="O55" s="146">
        <v>3</v>
      </c>
    </row>
    <row r="56" spans="1:104" ht="12.75">
      <c r="A56" s="147">
        <v>17</v>
      </c>
      <c r="B56" s="148" t="s">
        <v>139</v>
      </c>
      <c r="C56" s="149" t="s">
        <v>140</v>
      </c>
      <c r="D56" s="150" t="s">
        <v>109</v>
      </c>
      <c r="E56" s="151">
        <v>3.5</v>
      </c>
      <c r="F56" s="175">
        <v>0</v>
      </c>
      <c r="G56" s="152">
        <f>E56*F56</f>
        <v>0</v>
      </c>
      <c r="O56" s="146">
        <v>2</v>
      </c>
      <c r="AA56" s="119">
        <v>12</v>
      </c>
      <c r="AB56" s="119">
        <v>0</v>
      </c>
      <c r="AC56" s="119">
        <v>17</v>
      </c>
      <c r="AZ56" s="119">
        <v>1</v>
      </c>
      <c r="BA56" s="119">
        <f>IF(AZ56=1,G56,0)</f>
        <v>0</v>
      </c>
      <c r="BB56" s="119">
        <f>IF(AZ56=2,G56,0)</f>
        <v>0</v>
      </c>
      <c r="BC56" s="119">
        <f>IF(AZ56=3,G56,0)</f>
        <v>0</v>
      </c>
      <c r="BD56" s="119">
        <f>IF(AZ56=4,G56,0)</f>
        <v>0</v>
      </c>
      <c r="BE56" s="119">
        <f>IF(AZ56=5,G56,0)</f>
        <v>0</v>
      </c>
      <c r="CZ56" s="119">
        <v>0</v>
      </c>
    </row>
    <row r="57" spans="1:57" ht="12.75">
      <c r="A57" s="159"/>
      <c r="B57" s="160" t="s">
        <v>68</v>
      </c>
      <c r="C57" s="161" t="str">
        <f>CONCATENATE(B53," ",C53)</f>
        <v>97 Prorážení otvorů</v>
      </c>
      <c r="D57" s="159"/>
      <c r="E57" s="162"/>
      <c r="F57" s="162"/>
      <c r="G57" s="163">
        <f>SUM(G53:G56)</f>
        <v>0</v>
      </c>
      <c r="O57" s="146">
        <v>4</v>
      </c>
      <c r="BA57" s="164">
        <f>SUM(BA53:BA56)</f>
        <v>0</v>
      </c>
      <c r="BB57" s="164">
        <f>SUM(BB53:BB56)</f>
        <v>0</v>
      </c>
      <c r="BC57" s="164">
        <f>SUM(BC53:BC56)</f>
        <v>0</v>
      </c>
      <c r="BD57" s="164">
        <f>SUM(BD53:BD56)</f>
        <v>0</v>
      </c>
      <c r="BE57" s="164">
        <f>SUM(BE53:BE56)</f>
        <v>0</v>
      </c>
    </row>
    <row r="58" spans="1:15" ht="12.75">
      <c r="A58" s="139" t="s">
        <v>65</v>
      </c>
      <c r="B58" s="140" t="s">
        <v>141</v>
      </c>
      <c r="C58" s="141" t="s">
        <v>142</v>
      </c>
      <c r="D58" s="142"/>
      <c r="E58" s="143"/>
      <c r="F58" s="143"/>
      <c r="G58" s="144"/>
      <c r="H58" s="145"/>
      <c r="I58" s="145"/>
      <c r="O58" s="146">
        <v>1</v>
      </c>
    </row>
    <row r="59" spans="1:104" ht="12.75">
      <c r="A59" s="147">
        <v>18</v>
      </c>
      <c r="B59" s="148" t="s">
        <v>143</v>
      </c>
      <c r="C59" s="149" t="s">
        <v>144</v>
      </c>
      <c r="D59" s="150" t="s">
        <v>109</v>
      </c>
      <c r="E59" s="151">
        <v>115.5935</v>
      </c>
      <c r="F59" s="175">
        <v>0</v>
      </c>
      <c r="G59" s="152">
        <f>E59*F59</f>
        <v>0</v>
      </c>
      <c r="O59" s="146">
        <v>2</v>
      </c>
      <c r="AA59" s="119">
        <v>12</v>
      </c>
      <c r="AB59" s="119">
        <v>0</v>
      </c>
      <c r="AC59" s="119">
        <v>18</v>
      </c>
      <c r="AZ59" s="119">
        <v>1</v>
      </c>
      <c r="BA59" s="119">
        <f>IF(AZ59=1,G59,0)</f>
        <v>0</v>
      </c>
      <c r="BB59" s="119">
        <f>IF(AZ59=2,G59,0)</f>
        <v>0</v>
      </c>
      <c r="BC59" s="119">
        <f>IF(AZ59=3,G59,0)</f>
        <v>0</v>
      </c>
      <c r="BD59" s="119">
        <f>IF(AZ59=4,G59,0)</f>
        <v>0</v>
      </c>
      <c r="BE59" s="119">
        <f>IF(AZ59=5,G59,0)</f>
        <v>0</v>
      </c>
      <c r="CZ59" s="119">
        <v>0</v>
      </c>
    </row>
    <row r="60" spans="1:15" ht="12.75">
      <c r="A60" s="153"/>
      <c r="B60" s="154"/>
      <c r="C60" s="191" t="s">
        <v>145</v>
      </c>
      <c r="D60" s="192"/>
      <c r="E60" s="155">
        <v>115.5935</v>
      </c>
      <c r="F60" s="156"/>
      <c r="G60" s="157"/>
      <c r="M60" s="158" t="s">
        <v>145</v>
      </c>
      <c r="O60" s="146"/>
    </row>
    <row r="61" spans="1:57" ht="12.75">
      <c r="A61" s="159"/>
      <c r="B61" s="160" t="s">
        <v>68</v>
      </c>
      <c r="C61" s="161" t="str">
        <f>CONCATENATE(B58," ",C58)</f>
        <v>99 Staveništní přesun hmot</v>
      </c>
      <c r="D61" s="159"/>
      <c r="E61" s="162"/>
      <c r="F61" s="162"/>
      <c r="G61" s="163">
        <f>SUM(G58:G60)</f>
        <v>0</v>
      </c>
      <c r="O61" s="146">
        <v>4</v>
      </c>
      <c r="BA61" s="164">
        <f>SUM(BA58:BA60)</f>
        <v>0</v>
      </c>
      <c r="BB61" s="164">
        <f>SUM(BB58:BB60)</f>
        <v>0</v>
      </c>
      <c r="BC61" s="164">
        <f>SUM(BC58:BC60)</f>
        <v>0</v>
      </c>
      <c r="BD61" s="164">
        <f>SUM(BD58:BD60)</f>
        <v>0</v>
      </c>
      <c r="BE61" s="164">
        <f>SUM(BE58:BE60)</f>
        <v>0</v>
      </c>
    </row>
    <row r="62" spans="1:15" ht="12.75">
      <c r="A62" s="139" t="s">
        <v>65</v>
      </c>
      <c r="B62" s="140" t="s">
        <v>146</v>
      </c>
      <c r="C62" s="141" t="s">
        <v>147</v>
      </c>
      <c r="D62" s="142"/>
      <c r="E62" s="143"/>
      <c r="F62" s="143"/>
      <c r="G62" s="144"/>
      <c r="H62" s="145"/>
      <c r="I62" s="145"/>
      <c r="O62" s="146">
        <v>1</v>
      </c>
    </row>
    <row r="63" spans="1:104" ht="12.75">
      <c r="A63" s="147">
        <v>19</v>
      </c>
      <c r="B63" s="148" t="s">
        <v>148</v>
      </c>
      <c r="C63" s="149" t="s">
        <v>149</v>
      </c>
      <c r="D63" s="150" t="s">
        <v>77</v>
      </c>
      <c r="E63" s="151">
        <v>91</v>
      </c>
      <c r="F63" s="175">
        <v>0</v>
      </c>
      <c r="G63" s="152">
        <f>E63*F63</f>
        <v>0</v>
      </c>
      <c r="O63" s="146">
        <v>2</v>
      </c>
      <c r="AA63" s="119">
        <v>12</v>
      </c>
      <c r="AB63" s="119">
        <v>0</v>
      </c>
      <c r="AC63" s="119">
        <v>19</v>
      </c>
      <c r="AZ63" s="119">
        <v>4</v>
      </c>
      <c r="BA63" s="119">
        <f>IF(AZ63=1,G63,0)</f>
        <v>0</v>
      </c>
      <c r="BB63" s="119">
        <f>IF(AZ63=2,G63,0)</f>
        <v>0</v>
      </c>
      <c r="BC63" s="119">
        <f>IF(AZ63=3,G63,0)</f>
        <v>0</v>
      </c>
      <c r="BD63" s="119">
        <f>IF(AZ63=4,G63,0)</f>
        <v>0</v>
      </c>
      <c r="BE63" s="119">
        <f>IF(AZ63=5,G63,0)</f>
        <v>0</v>
      </c>
      <c r="CZ63" s="119">
        <v>0</v>
      </c>
    </row>
    <row r="64" spans="1:15" ht="12.75">
      <c r="A64" s="153"/>
      <c r="B64" s="154"/>
      <c r="C64" s="193" t="s">
        <v>150</v>
      </c>
      <c r="D64" s="194"/>
      <c r="E64" s="194"/>
      <c r="F64" s="194"/>
      <c r="G64" s="195"/>
      <c r="O64" s="146">
        <v>3</v>
      </c>
    </row>
    <row r="65" spans="1:15" ht="12.75">
      <c r="A65" s="153"/>
      <c r="B65" s="154"/>
      <c r="C65" s="191" t="s">
        <v>151</v>
      </c>
      <c r="D65" s="192"/>
      <c r="E65" s="155">
        <v>91</v>
      </c>
      <c r="F65" s="156"/>
      <c r="G65" s="157"/>
      <c r="M65" s="158" t="s">
        <v>151</v>
      </c>
      <c r="O65" s="146"/>
    </row>
    <row r="66" spans="1:57" ht="12.75">
      <c r="A66" s="159"/>
      <c r="B66" s="160" t="s">
        <v>68</v>
      </c>
      <c r="C66" s="161" t="str">
        <f>CONCATENATE(B62," ",C62)</f>
        <v>M46 Zemní práce při montážích</v>
      </c>
      <c r="D66" s="159"/>
      <c r="E66" s="162"/>
      <c r="F66" s="162"/>
      <c r="G66" s="163">
        <f>SUM(G62:G65)</f>
        <v>0</v>
      </c>
      <c r="O66" s="146">
        <v>4</v>
      </c>
      <c r="BA66" s="164">
        <f>SUM(BA62:BA65)</f>
        <v>0</v>
      </c>
      <c r="BB66" s="164">
        <f>SUM(BB62:BB65)</f>
        <v>0</v>
      </c>
      <c r="BC66" s="164">
        <f>SUM(BC62:BC65)</f>
        <v>0</v>
      </c>
      <c r="BD66" s="164">
        <f>SUM(BD62:BD65)</f>
        <v>0</v>
      </c>
      <c r="BE66" s="164">
        <f>SUM(BE62:BE65)</f>
        <v>0</v>
      </c>
    </row>
    <row r="67" spans="1:7" ht="12.75">
      <c r="A67" s="120"/>
      <c r="B67" s="120"/>
      <c r="C67" s="120"/>
      <c r="D67" s="120"/>
      <c r="E67" s="120"/>
      <c r="F67" s="120"/>
      <c r="G67" s="120"/>
    </row>
    <row r="68" ht="12.75">
      <c r="E68" s="119"/>
    </row>
    <row r="69" ht="12.75">
      <c r="E69" s="119"/>
    </row>
    <row r="70" ht="12.75">
      <c r="E70" s="119"/>
    </row>
    <row r="71" ht="12.75">
      <c r="E71" s="119"/>
    </row>
    <row r="72" ht="12.75">
      <c r="E72" s="119"/>
    </row>
    <row r="73" ht="12.75">
      <c r="E73" s="119"/>
    </row>
    <row r="74" ht="12.75">
      <c r="E74" s="119"/>
    </row>
    <row r="75" ht="12.75">
      <c r="E75" s="119"/>
    </row>
    <row r="76" ht="12.75">
      <c r="E76" s="119"/>
    </row>
    <row r="77" ht="12.75">
      <c r="E77" s="119"/>
    </row>
    <row r="78" ht="12.75">
      <c r="E78" s="119"/>
    </row>
    <row r="79" ht="12.75">
      <c r="E79" s="119"/>
    </row>
    <row r="80" ht="12.75">
      <c r="E80" s="119"/>
    </row>
    <row r="81" ht="12.75">
      <c r="E81" s="119"/>
    </row>
    <row r="82" ht="12.75">
      <c r="E82" s="119"/>
    </row>
    <row r="83" ht="12.75">
      <c r="E83" s="119"/>
    </row>
    <row r="84" ht="12.75">
      <c r="E84" s="119"/>
    </row>
    <row r="85" ht="12.75">
      <c r="E85" s="119"/>
    </row>
    <row r="86" ht="12.75">
      <c r="E86" s="119"/>
    </row>
    <row r="87" ht="12.75">
      <c r="E87" s="119"/>
    </row>
    <row r="88" ht="12.75">
      <c r="E88" s="119"/>
    </row>
    <row r="89" ht="12.75">
      <c r="E89" s="119"/>
    </row>
    <row r="90" spans="1:7" ht="12.75">
      <c r="A90" s="165"/>
      <c r="B90" s="165"/>
      <c r="C90" s="165"/>
      <c r="D90" s="165"/>
      <c r="E90" s="165"/>
      <c r="F90" s="165"/>
      <c r="G90" s="165"/>
    </row>
    <row r="91" spans="1:7" ht="12.75">
      <c r="A91" s="165"/>
      <c r="B91" s="165"/>
      <c r="C91" s="165"/>
      <c r="D91" s="165"/>
      <c r="E91" s="165"/>
      <c r="F91" s="165"/>
      <c r="G91" s="165"/>
    </row>
    <row r="92" spans="1:7" ht="12.75">
      <c r="A92" s="165"/>
      <c r="B92" s="165"/>
      <c r="C92" s="165"/>
      <c r="D92" s="165"/>
      <c r="E92" s="165"/>
      <c r="F92" s="165"/>
      <c r="G92" s="165"/>
    </row>
    <row r="93" spans="1:7" ht="12.75">
      <c r="A93" s="165"/>
      <c r="B93" s="165"/>
      <c r="C93" s="165"/>
      <c r="D93" s="165"/>
      <c r="E93" s="165"/>
      <c r="F93" s="165"/>
      <c r="G93" s="165"/>
    </row>
    <row r="94" ht="12.75">
      <c r="E94" s="119"/>
    </row>
    <row r="95" ht="12.75">
      <c r="E95" s="119"/>
    </row>
    <row r="96" ht="12.75">
      <c r="E96" s="119"/>
    </row>
    <row r="97" ht="12.75">
      <c r="E97" s="119"/>
    </row>
    <row r="98" ht="12.75">
      <c r="E98" s="119"/>
    </row>
    <row r="99" ht="12.75">
      <c r="E99" s="119"/>
    </row>
    <row r="100" ht="12.75">
      <c r="E100" s="119"/>
    </row>
    <row r="101" ht="12.75">
      <c r="E101" s="119"/>
    </row>
    <row r="102" ht="12.75">
      <c r="E102" s="119"/>
    </row>
    <row r="103" ht="12.75">
      <c r="E103" s="119"/>
    </row>
    <row r="104" ht="12.75">
      <c r="E104" s="119"/>
    </row>
    <row r="105" ht="12.75">
      <c r="E105" s="119"/>
    </row>
    <row r="106" ht="12.75">
      <c r="E106" s="119"/>
    </row>
    <row r="107" ht="12.75">
      <c r="E107" s="119"/>
    </row>
    <row r="108" ht="12.75">
      <c r="E108" s="119"/>
    </row>
    <row r="109" ht="12.75">
      <c r="E109" s="119"/>
    </row>
    <row r="110" ht="12.75">
      <c r="E110" s="119"/>
    </row>
    <row r="111" ht="12.75">
      <c r="E111" s="119"/>
    </row>
    <row r="112" ht="12.75">
      <c r="E112" s="119"/>
    </row>
    <row r="113" ht="12.75">
      <c r="E113" s="119"/>
    </row>
    <row r="114" ht="12.75">
      <c r="E114" s="119"/>
    </row>
    <row r="115" ht="12.75">
      <c r="E115" s="119"/>
    </row>
    <row r="116" ht="12.75">
      <c r="E116" s="119"/>
    </row>
    <row r="117" ht="12.75">
      <c r="E117" s="119"/>
    </row>
    <row r="118" ht="12.75">
      <c r="E118" s="119"/>
    </row>
    <row r="119" ht="12.75">
      <c r="E119" s="119"/>
    </row>
    <row r="120" ht="12.75">
      <c r="E120" s="119"/>
    </row>
    <row r="121" ht="12.75">
      <c r="E121" s="119"/>
    </row>
    <row r="122" ht="12.75">
      <c r="E122" s="119"/>
    </row>
    <row r="123" ht="12.75">
      <c r="E123" s="119"/>
    </row>
    <row r="124" ht="12.75">
      <c r="E124" s="119"/>
    </row>
    <row r="125" spans="1:2" ht="12.75">
      <c r="A125" s="166"/>
      <c r="B125" s="166"/>
    </row>
    <row r="126" spans="1:7" ht="12.75">
      <c r="A126" s="165"/>
      <c r="B126" s="165"/>
      <c r="C126" s="168"/>
      <c r="D126" s="168"/>
      <c r="E126" s="169"/>
      <c r="F126" s="168"/>
      <c r="G126" s="170"/>
    </row>
    <row r="127" spans="1:7" ht="12.75">
      <c r="A127" s="171"/>
      <c r="B127" s="171"/>
      <c r="C127" s="165"/>
      <c r="D127" s="165"/>
      <c r="E127" s="172"/>
      <c r="F127" s="165"/>
      <c r="G127" s="165"/>
    </row>
    <row r="128" spans="1:7" ht="12.75">
      <c r="A128" s="165"/>
      <c r="B128" s="165"/>
      <c r="C128" s="165"/>
      <c r="D128" s="165"/>
      <c r="E128" s="172"/>
      <c r="F128" s="165"/>
      <c r="G128" s="165"/>
    </row>
    <row r="129" spans="1:7" ht="12.75">
      <c r="A129" s="165"/>
      <c r="B129" s="165"/>
      <c r="C129" s="165"/>
      <c r="D129" s="165"/>
      <c r="E129" s="172"/>
      <c r="F129" s="165"/>
      <c r="G129" s="165"/>
    </row>
    <row r="130" spans="1:7" ht="12.75">
      <c r="A130" s="165"/>
      <c r="B130" s="165"/>
      <c r="C130" s="165"/>
      <c r="D130" s="165"/>
      <c r="E130" s="172"/>
      <c r="F130" s="165"/>
      <c r="G130" s="165"/>
    </row>
    <row r="131" spans="1:7" ht="12.75">
      <c r="A131" s="165"/>
      <c r="B131" s="165"/>
      <c r="C131" s="165"/>
      <c r="D131" s="165"/>
      <c r="E131" s="172"/>
      <c r="F131" s="165"/>
      <c r="G131" s="165"/>
    </row>
    <row r="132" spans="1:7" ht="12.75">
      <c r="A132" s="165"/>
      <c r="B132" s="165"/>
      <c r="C132" s="165"/>
      <c r="D132" s="165"/>
      <c r="E132" s="172"/>
      <c r="F132" s="165"/>
      <c r="G132" s="165"/>
    </row>
    <row r="133" spans="1:7" ht="12.75">
      <c r="A133" s="165"/>
      <c r="B133" s="165"/>
      <c r="C133" s="165"/>
      <c r="D133" s="165"/>
      <c r="E133" s="172"/>
      <c r="F133" s="165"/>
      <c r="G133" s="165"/>
    </row>
    <row r="134" spans="1:7" ht="12.75">
      <c r="A134" s="165"/>
      <c r="B134" s="165"/>
      <c r="C134" s="165"/>
      <c r="D134" s="165"/>
      <c r="E134" s="172"/>
      <c r="F134" s="165"/>
      <c r="G134" s="165"/>
    </row>
    <row r="135" spans="1:7" ht="12.75">
      <c r="A135" s="165"/>
      <c r="B135" s="165"/>
      <c r="C135" s="165"/>
      <c r="D135" s="165"/>
      <c r="E135" s="172"/>
      <c r="F135" s="165"/>
      <c r="G135" s="165"/>
    </row>
    <row r="136" spans="1:7" ht="12.75">
      <c r="A136" s="165"/>
      <c r="B136" s="165"/>
      <c r="C136" s="165"/>
      <c r="D136" s="165"/>
      <c r="E136" s="172"/>
      <c r="F136" s="165"/>
      <c r="G136" s="165"/>
    </row>
    <row r="137" spans="1:7" ht="12.75">
      <c r="A137" s="165"/>
      <c r="B137" s="165"/>
      <c r="C137" s="165"/>
      <c r="D137" s="165"/>
      <c r="E137" s="172"/>
      <c r="F137" s="165"/>
      <c r="G137" s="165"/>
    </row>
    <row r="138" spans="1:7" ht="12.75">
      <c r="A138" s="165"/>
      <c r="B138" s="165"/>
      <c r="C138" s="165"/>
      <c r="D138" s="165"/>
      <c r="E138" s="172"/>
      <c r="F138" s="165"/>
      <c r="G138" s="165"/>
    </row>
    <row r="139" spans="1:7" ht="12.75">
      <c r="A139" s="165"/>
      <c r="B139" s="165"/>
      <c r="C139" s="165"/>
      <c r="D139" s="165"/>
      <c r="E139" s="172"/>
      <c r="F139" s="165"/>
      <c r="G139" s="165"/>
    </row>
  </sheetData>
  <sheetProtection password="EA73" sheet="1" objects="1" scenarios="1"/>
  <mergeCells count="31">
    <mergeCell ref="C10:D10"/>
    <mergeCell ref="C12:G12"/>
    <mergeCell ref="C14:G14"/>
    <mergeCell ref="A1:G1"/>
    <mergeCell ref="A3:B3"/>
    <mergeCell ref="A4:B4"/>
    <mergeCell ref="E4:G4"/>
    <mergeCell ref="C9:G9"/>
    <mergeCell ref="C15:D15"/>
    <mergeCell ref="C16:D16"/>
    <mergeCell ref="C17:D17"/>
    <mergeCell ref="C21:G21"/>
    <mergeCell ref="C22:D22"/>
    <mergeCell ref="C46:G46"/>
    <mergeCell ref="C47:D47"/>
    <mergeCell ref="C26:G26"/>
    <mergeCell ref="C27:D27"/>
    <mergeCell ref="C29:G29"/>
    <mergeCell ref="C30:D30"/>
    <mergeCell ref="C32:G32"/>
    <mergeCell ref="C35:G35"/>
    <mergeCell ref="C39:G39"/>
    <mergeCell ref="C40:D40"/>
    <mergeCell ref="C41:D41"/>
    <mergeCell ref="C43:G43"/>
    <mergeCell ref="C44:D44"/>
    <mergeCell ref="C60:D60"/>
    <mergeCell ref="C64:G64"/>
    <mergeCell ref="C65:D65"/>
    <mergeCell ref="C51:G51"/>
    <mergeCell ref="C55:G55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88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</dc:creator>
  <cp:keywords/>
  <dc:description/>
  <cp:lastModifiedBy>Vláčil Jan, Bc.</cp:lastModifiedBy>
  <cp:lastPrinted>2014-08-19T13:51:20Z</cp:lastPrinted>
  <dcterms:created xsi:type="dcterms:W3CDTF">2014-08-18T13:54:49Z</dcterms:created>
  <dcterms:modified xsi:type="dcterms:W3CDTF">2018-01-16T13:41:08Z</dcterms:modified>
  <cp:category/>
  <cp:version/>
  <cp:contentType/>
  <cp:contentStatus/>
</cp:coreProperties>
</file>