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2017-020-5-162 - Oprava b..." sheetId="1" r:id="rId1"/>
  </sheets>
  <definedNames>
    <definedName name="_xlnm.Print_Titles" localSheetId="0">'2017-020-5-162 - Oprava b...'!$138:$138</definedName>
    <definedName name="_xlnm.Print_Area" localSheetId="0">'2017-020-5-162 - Oprava b...'!$C$4:$Q$70,'2017-020-5-162 - Oprava b...'!$C$76:$Q$122,'2017-020-5-162 - Oprava b...'!$C$128:$Q$304</definedName>
  </definedNames>
  <calcPr fullCalcOnLoad="1"/>
</workbook>
</file>

<file path=xl/sharedStrings.xml><?xml version="1.0" encoding="utf-8"?>
<sst xmlns="http://schemas.openxmlformats.org/spreadsheetml/2006/main" count="2239" uniqueCount="664">
  <si>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</si>
  <si>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</si>
  <si>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</si>
  <si>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</si>
  <si>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</si>
  <si>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</si>
  <si>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</si>
  <si>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</si>
  <si>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</si>
  <si>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</si>
  <si>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</si>
  <si>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</si>
  <si>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</si>
  <si>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</si>
  <si>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</si>
  <si>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</si>
  <si>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</si>
  <si>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</si>
  <si>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</si>
  <si>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</si>
  <si>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</si>
  <si>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</si>
  <si>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</si>
  <si>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</si>
  <si>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</si>
  <si>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</si>
  <si>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</si>
  <si>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</si>
  <si>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</si>
  <si>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</si>
  <si>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</si>
  <si>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</si>
  <si>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</si>
  <si>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</si>
  <si>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</si>
  <si>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</si>
  <si>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</si>
  <si>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</si>
  <si>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</si>
  <si>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</si>
  <si>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</si>
  <si>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</si>
  <si>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</si>
  <si>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</si>
  <si>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{b5f85f1a-59f8-44be-aad6-369c0eb576e3}</t>
  </si>
  <si>
    <t>Ostatní náklady</t>
  </si>
  <si>
    <t>Celkové náklady za stavbu 1) + 2)</t>
  </si>
  <si>
    <t>Zpět na list:</t>
  </si>
  <si>
    <t>KRYCÍ LIST ROZPOČTU</t>
  </si>
  <si>
    <t>Objekt:</t>
  </si>
  <si>
    <t>2017-020-5/162 - Oprava bytu č. 5 v č.p. 162/V, Dačice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</si>
  <si>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</si>
  <si>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</si>
  <si>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</si>
  <si>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</si>
  <si>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</si>
  <si>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</si>
  <si>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</si>
  <si>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</si>
  <si>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</si>
  <si>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</si>
  <si>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</si>
  <si>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</si>
  <si>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</si>
  <si>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</si>
  <si>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</si>
  <si>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</si>
  <si>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</si>
  <si>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</si>
  <si>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</si>
  <si>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</si>
  <si>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</si>
  <si>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</si>
  <si>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781 - Dokončovací práce - obklady</t>
  </si>
  <si>
    <t xml:space="preserve">      732 - Ústřední vytápění - strojovny</t>
  </si>
  <si>
    <t xml:space="preserve">    783 - Dokončovací práce - nátěry</t>
  </si>
  <si>
    <t>M - Práce a dodávky M</t>
  </si>
  <si>
    <t xml:space="preserve">    58-M - Revize vyhrazených technických zařízení</t>
  </si>
  <si>
    <t>Ostatní - Ostatní</t>
  </si>
  <si>
    <t xml:space="preserve">    001 - Ostatní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</si>
  <si>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</si>
  <si>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</si>
  <si>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</si>
  <si>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</si>
  <si>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</si>
  <si>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</si>
  <si>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</si>
  <si>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</si>
  <si>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</si>
  <si>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</si>
  <si>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</si>
  <si>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</si>
  <si>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</si>
  <si>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</si>
  <si>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</si>
  <si>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</si>
  <si>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</si>
  <si>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</si>
  <si>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</si>
  <si>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</si>
  <si>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</si>
  <si>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</si>
  <si>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</si>
  <si>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</si>
  <si>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</si>
  <si>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</si>
  <si>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</si>
  <si>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310237241</t>
  </si>
  <si>
    <t>Zazdívka otvorů pl do 0,25 m2 ve zdivu nadzákladovém cihlami pálenými tl do 300 mm</t>
  </si>
  <si>
    <t>kus</t>
  </si>
  <si>
    <t>4</t>
  </si>
  <si>
    <t>-359586217</t>
  </si>
  <si>
    <t>612325223</t>
  </si>
  <si>
    <t>Vápenocementová štuková omítka malých ploch do 1,0 m2 na stěnách</t>
  </si>
  <si>
    <t>1713681250</t>
  </si>
  <si>
    <t>3</t>
  </si>
  <si>
    <t>953941411</t>
  </si>
  <si>
    <t>Osazování železných ventilací pl do 0,1 m2</t>
  </si>
  <si>
    <t>-190997974</t>
  </si>
  <si>
    <t>M</t>
  </si>
  <si>
    <t>429730600</t>
  </si>
  <si>
    <t>mřížka stěnová nerezová velikost 150x150</t>
  </si>
  <si>
    <t>8</t>
  </si>
  <si>
    <t>2128131225</t>
  </si>
  <si>
    <t>5</t>
  </si>
  <si>
    <t>973049321</t>
  </si>
  <si>
    <t>Vysekání kapes ve zdivu z betonu pro osazování konstrukcí 150/150 mm hl do 150 mm</t>
  </si>
  <si>
    <t>-1002013173</t>
  </si>
  <si>
    <t>6</t>
  </si>
  <si>
    <t>974031265</t>
  </si>
  <si>
    <t>Vysekání rýh ve zdivu cihelném u stropu hl do 150 mm š do 200 mm</t>
  </si>
  <si>
    <t>m</t>
  </si>
  <si>
    <t>-1842613743</t>
  </si>
  <si>
    <t>7</t>
  </si>
  <si>
    <t>997013213</t>
  </si>
  <si>
    <t>Vnitrostaveništní doprava suti a vybouraných hmot pro budovy v do 12 m ručně</t>
  </si>
  <si>
    <t>t</t>
  </si>
  <si>
    <t>1063219783</t>
  </si>
  <si>
    <t>997013501</t>
  </si>
  <si>
    <t>Odvoz suti a vybouraných hmot na skládku nebo meziskládku do 1 km se složením</t>
  </si>
  <si>
    <t>-1769149061</t>
  </si>
  <si>
    <t>9</t>
  </si>
  <si>
    <t>997013509</t>
  </si>
  <si>
    <t>Příplatek k odvozu suti a vybouraných hmot na skládku ZKD 1 km přes 1 km</t>
  </si>
  <si>
    <t>587899754</t>
  </si>
  <si>
    <t>997013831</t>
  </si>
  <si>
    <t>Poplatek za uložení stavebního směsného odpadu na skládce (skládkovné)</t>
  </si>
  <si>
    <t>-786789068</t>
  </si>
  <si>
    <t>11</t>
  </si>
  <si>
    <t>713463121</t>
  </si>
  <si>
    <t>Montáž izolace tepelné potrubí potrubními pouzdry bez úpravy uchycenými sponami 1x</t>
  </si>
  <si>
    <t>16</t>
  </si>
  <si>
    <t>-2116633634</t>
  </si>
  <si>
    <t>12</t>
  </si>
  <si>
    <t>6315440R7</t>
  </si>
  <si>
    <t>pouzdro potrubní izolační 28/6 mm (3/4")</t>
  </si>
  <si>
    <t>32</t>
  </si>
  <si>
    <t>-258304630</t>
  </si>
  <si>
    <t>13</t>
  </si>
  <si>
    <t>721171803</t>
  </si>
  <si>
    <t>Demontáž potrubí z PVC do D 75</t>
  </si>
  <si>
    <t>558312873</t>
  </si>
  <si>
    <t>14</t>
  </si>
  <si>
    <t>721171808</t>
  </si>
  <si>
    <t>Demontáž potrubí z PVC do D 114</t>
  </si>
  <si>
    <t>-122928192</t>
  </si>
  <si>
    <t>721174042</t>
  </si>
  <si>
    <t>Potrubí kanalizační z PP připojovací systém HT DN 40</t>
  </si>
  <si>
    <t>599483155</t>
  </si>
  <si>
    <t>721174043</t>
  </si>
  <si>
    <t>Potrubí kanalizační z PP připojovací systém HT DN 50</t>
  </si>
  <si>
    <t>-1597578018</t>
  </si>
  <si>
    <t>17</t>
  </si>
  <si>
    <t>721174045</t>
  </si>
  <si>
    <t>Potrubí kanalizační z PP připojovací systém HT DN 100</t>
  </si>
  <si>
    <t>-1800659132</t>
  </si>
  <si>
    <t>18</t>
  </si>
  <si>
    <t>721194104</t>
  </si>
  <si>
    <t>Vyvedení a upevnění odpadních výpustek DN 40</t>
  </si>
  <si>
    <t>588091898</t>
  </si>
  <si>
    <t>19</t>
  </si>
  <si>
    <t>721194105</t>
  </si>
  <si>
    <t>Vyvedení a upevnění odpadních výpustek DN 50</t>
  </si>
  <si>
    <t>-1800969921</t>
  </si>
  <si>
    <t>20</t>
  </si>
  <si>
    <t>721194109</t>
  </si>
  <si>
    <t>Vyvedení a upevnění odpadních výpustek DN 100</t>
  </si>
  <si>
    <t>-585843799</t>
  </si>
  <si>
    <t>721210813</t>
  </si>
  <si>
    <t>Demontáž vpustí podlahových DN 100</t>
  </si>
  <si>
    <t>660085359</t>
  </si>
  <si>
    <t>22</t>
  </si>
  <si>
    <t>721211401</t>
  </si>
  <si>
    <t>Vpusť podlahová s vodorovným odtokem DN 40/50</t>
  </si>
  <si>
    <t>2093021008</t>
  </si>
  <si>
    <t>23</t>
  </si>
  <si>
    <t>721226511</t>
  </si>
  <si>
    <t>Zápachová uzávěrka podomítková pro pračku a myčku DN 40</t>
  </si>
  <si>
    <t>1527148442</t>
  </si>
  <si>
    <t>24</t>
  </si>
  <si>
    <t>72122652R</t>
  </si>
  <si>
    <t>Odkapový sifon (pro plynový kotel a odkouření)</t>
  </si>
  <si>
    <t>-1703694803</t>
  </si>
  <si>
    <t>25</t>
  </si>
  <si>
    <t>721290111</t>
  </si>
  <si>
    <t>Zkouška těsnosti potrubí kanalizace vodou do DN 125</t>
  </si>
  <si>
    <t>512</t>
  </si>
  <si>
    <t>-860367422</t>
  </si>
  <si>
    <t>26</t>
  </si>
  <si>
    <t>721290822</t>
  </si>
  <si>
    <t>Přemístění vnitrostaveništní demontovaných hmot vnitřní kanalizace v objektech výšky do 12 m</t>
  </si>
  <si>
    <t>614178257</t>
  </si>
  <si>
    <t>27</t>
  </si>
  <si>
    <t>998721102</t>
  </si>
  <si>
    <t>Přesun hmot tonážní pro vnitřní kanalizace v objektech v do 12 m</t>
  </si>
  <si>
    <t>728651541</t>
  </si>
  <si>
    <t>28</t>
  </si>
  <si>
    <t>722130801</t>
  </si>
  <si>
    <t>Demontáž potrubí ocelové pozinkované závitové do DN 25</t>
  </si>
  <si>
    <t>740406868</t>
  </si>
  <si>
    <t>29</t>
  </si>
  <si>
    <t>722130802</t>
  </si>
  <si>
    <t>Demontáž potrubí ocelové pozinkované závitové do DN 40</t>
  </si>
  <si>
    <t>-397879452</t>
  </si>
  <si>
    <t>30</t>
  </si>
  <si>
    <t>722174022</t>
  </si>
  <si>
    <t>Potrubí vodovodní plastové PPR svar polyfuze PN 20 D 20 x 3,4 mm</t>
  </si>
  <si>
    <t>-942736415</t>
  </si>
  <si>
    <t>31</t>
  </si>
  <si>
    <t>722174023</t>
  </si>
  <si>
    <t>Potrubí vodovodní plastové PPR svar polyfuze PN 20 D 25 x 4,2 mm</t>
  </si>
  <si>
    <t>-822091717</t>
  </si>
  <si>
    <t>722181241</t>
  </si>
  <si>
    <t>Ochrana vodovodního potrubí přilepenými tepelně izolačními trubicemi z PE tl do 20 mm DN do 22 mm</t>
  </si>
  <si>
    <t>-2038894017</t>
  </si>
  <si>
    <t>33</t>
  </si>
  <si>
    <t>722181242</t>
  </si>
  <si>
    <t>Ochrana vodovodního potrubí přilepenými tepelně izolačními trubicemi z PE tl do 20 mm DN do 42 mm</t>
  </si>
  <si>
    <t>-820085061</t>
  </si>
  <si>
    <t>34</t>
  </si>
  <si>
    <t>722190401</t>
  </si>
  <si>
    <t>Vyvedení a upevnění výpustku do DN 25</t>
  </si>
  <si>
    <t>241403705</t>
  </si>
  <si>
    <t>35</t>
  </si>
  <si>
    <t>722220861</t>
  </si>
  <si>
    <t>Demontáž armatur závitových se dvěma závity G do 3/4</t>
  </si>
  <si>
    <t>-1172145703</t>
  </si>
  <si>
    <t>36</t>
  </si>
  <si>
    <t>722229101</t>
  </si>
  <si>
    <t>Montáž vodovodních armatur s jedním závitem G 1/2 ostatní typ</t>
  </si>
  <si>
    <t>-1647695811</t>
  </si>
  <si>
    <t>37</t>
  </si>
  <si>
    <t>551119920</t>
  </si>
  <si>
    <t>ventil rohový s filtrem 1/2" x 3/8"</t>
  </si>
  <si>
    <t>-1612303790</t>
  </si>
  <si>
    <t>38</t>
  </si>
  <si>
    <t>722240101</t>
  </si>
  <si>
    <t>Ventily plastové PPR přímé DN 20</t>
  </si>
  <si>
    <t>-307858286</t>
  </si>
  <si>
    <t>39</t>
  </si>
  <si>
    <t>722240102</t>
  </si>
  <si>
    <t>Ventily plastové PPR přímé DN 25</t>
  </si>
  <si>
    <t>-490326675</t>
  </si>
  <si>
    <t>40</t>
  </si>
  <si>
    <t>722290226</t>
  </si>
  <si>
    <t>Zkouška těsnosti vodovodního potrubí závitového do DN 50</t>
  </si>
  <si>
    <t>-1769482960</t>
  </si>
  <si>
    <t>41</t>
  </si>
  <si>
    <t>722290234</t>
  </si>
  <si>
    <t>Proplach a dezinfekce vodovodního potrubí do DN 80</t>
  </si>
  <si>
    <t>463609894</t>
  </si>
  <si>
    <t>42</t>
  </si>
  <si>
    <t>722290822</t>
  </si>
  <si>
    <t>Přemístění vnitrostaveništní demontovaných hmot pro vnitřní vodovod v objektech výšky do 12 m</t>
  </si>
  <si>
    <t>-751282977</t>
  </si>
  <si>
    <t>43</t>
  </si>
  <si>
    <t>998722102</t>
  </si>
  <si>
    <t>Přesun hmot tonážní pro vnitřní vodovod v objektech v do 12 m</t>
  </si>
  <si>
    <t>291914037</t>
  </si>
  <si>
    <t>44</t>
  </si>
  <si>
    <t>723111203</t>
  </si>
  <si>
    <t>Potrubí ocelové závitové černé bezešvé svařované běžné DN 20</t>
  </si>
  <si>
    <t>1627920086</t>
  </si>
  <si>
    <t>45</t>
  </si>
  <si>
    <t>723120804</t>
  </si>
  <si>
    <t>Demontáž potrubí ocelové závitové svařované do DN 25</t>
  </si>
  <si>
    <t>-801082761</t>
  </si>
  <si>
    <t>46</t>
  </si>
  <si>
    <t>723239102</t>
  </si>
  <si>
    <t>Montáž armatur plynovodních se dvěma závity G 3/4 ostatní typ</t>
  </si>
  <si>
    <t>-1053120667</t>
  </si>
  <si>
    <t>47</t>
  </si>
  <si>
    <t>551389530</t>
  </si>
  <si>
    <t>kulový kohout PN42, T 185°C, plnoprůtokový, nikl, vrtulka, (EN 331, MOP 5) 3/4" žlutý</t>
  </si>
  <si>
    <t>-1068437223</t>
  </si>
  <si>
    <t>48</t>
  </si>
  <si>
    <t>723290822</t>
  </si>
  <si>
    <t>Přemístění vnitrostaveništní demontovaných hmot pro vnitřní plynovod v objektech výšky do 12 m</t>
  </si>
  <si>
    <t>1065607934</t>
  </si>
  <si>
    <t>49</t>
  </si>
  <si>
    <t>73181030R</t>
  </si>
  <si>
    <t>Montáž nuceného odtahu spalin soustředným potrubím 60/100 a 80 pro kondenzační kotel</t>
  </si>
  <si>
    <t>soubor</t>
  </si>
  <si>
    <t>1905851638</t>
  </si>
  <si>
    <t>50</t>
  </si>
  <si>
    <t>48483210R</t>
  </si>
  <si>
    <t>redukce 60/100 na 80 mm</t>
  </si>
  <si>
    <t>1949456050</t>
  </si>
  <si>
    <t>51</t>
  </si>
  <si>
    <t>48483245R</t>
  </si>
  <si>
    <t>koaxiální potrubí odkouření D 60/100</t>
  </si>
  <si>
    <t>1024202870</t>
  </si>
  <si>
    <t>52</t>
  </si>
  <si>
    <t>48483220R</t>
  </si>
  <si>
    <t>potrubí odkouření D 80 mm</t>
  </si>
  <si>
    <t>1130749215</t>
  </si>
  <si>
    <t>53</t>
  </si>
  <si>
    <t>48483260R</t>
  </si>
  <si>
    <t>revizní koleno 90° 60/100 mm</t>
  </si>
  <si>
    <t>-1226339715</t>
  </si>
  <si>
    <t>54</t>
  </si>
  <si>
    <t>48483270R</t>
  </si>
  <si>
    <t>adaptér pro vertikální odkouření</t>
  </si>
  <si>
    <t>-818043900</t>
  </si>
  <si>
    <t>55</t>
  </si>
  <si>
    <t>48483280R</t>
  </si>
  <si>
    <t>kondenzační revizní T-kus D 80 mm</t>
  </si>
  <si>
    <t>-997185743</t>
  </si>
  <si>
    <t>56</t>
  </si>
  <si>
    <t>48483290R</t>
  </si>
  <si>
    <t>koncová komínová hlavice D 80 mm</t>
  </si>
  <si>
    <t>-833539913</t>
  </si>
  <si>
    <t>57</t>
  </si>
  <si>
    <t>48483300R</t>
  </si>
  <si>
    <t>ostatní montážní a spojovací materiál, připojovací příruby (detaily viz PD)</t>
  </si>
  <si>
    <t>soub.</t>
  </si>
  <si>
    <t>1257676866</t>
  </si>
  <si>
    <t>58</t>
  </si>
  <si>
    <t>998723102</t>
  </si>
  <si>
    <t>Přesun hmot tonážní pro vnitřní plynovod v objektech v do 12 m</t>
  </si>
  <si>
    <t>1738770568</t>
  </si>
  <si>
    <t>59</t>
  </si>
  <si>
    <t>725110814</t>
  </si>
  <si>
    <t>Demontáž klozetu Kombi, odsávací</t>
  </si>
  <si>
    <t>-694562598</t>
  </si>
  <si>
    <t>60</t>
  </si>
  <si>
    <t>725119123</t>
  </si>
  <si>
    <t>Montáž klozetových mís závěsných na nosné stěny</t>
  </si>
  <si>
    <t>-514698594</t>
  </si>
  <si>
    <t>61</t>
  </si>
  <si>
    <t>642360310</t>
  </si>
  <si>
    <t>klozet keramický závěsný hluboké splachování bílý</t>
  </si>
  <si>
    <t>1063756153</t>
  </si>
  <si>
    <t>62</t>
  </si>
  <si>
    <t>64286155R</t>
  </si>
  <si>
    <t>WC prkýnko bílé duroplastové</t>
  </si>
  <si>
    <t>sada</t>
  </si>
  <si>
    <t>-1906527784</t>
  </si>
  <si>
    <t>63</t>
  </si>
  <si>
    <t>725210821</t>
  </si>
  <si>
    <t>Demontáž umyvadel bez výtokových armatur</t>
  </si>
  <si>
    <t>1672670539</t>
  </si>
  <si>
    <t>64</t>
  </si>
  <si>
    <t>725210826</t>
  </si>
  <si>
    <t>Demontáž umývátek bez výtokových armatur</t>
  </si>
  <si>
    <t>1624636763</t>
  </si>
  <si>
    <t>65</t>
  </si>
  <si>
    <t>725211602</t>
  </si>
  <si>
    <t>Umyvadlo keramické připevněné na stěnu šrouby bílé bez krytu na sifon 550 mm</t>
  </si>
  <si>
    <t>123025277</t>
  </si>
  <si>
    <t>66</t>
  </si>
  <si>
    <t>725211701</t>
  </si>
  <si>
    <t>Umývátko keramické stěnové 400 mm</t>
  </si>
  <si>
    <t>-1546313493</t>
  </si>
  <si>
    <t>67</t>
  </si>
  <si>
    <t>725220841</t>
  </si>
  <si>
    <t>Demontáž van ocelová</t>
  </si>
  <si>
    <t>-1415574414</t>
  </si>
  <si>
    <t>68</t>
  </si>
  <si>
    <t>725222116</t>
  </si>
  <si>
    <t>Vana bez armatur výtokových akrylátová se zápachovou uzávěrkou 1800x800 mm</t>
  </si>
  <si>
    <t>-1678097438</t>
  </si>
  <si>
    <t>69</t>
  </si>
  <si>
    <t>725530826</t>
  </si>
  <si>
    <t>Demontáž ohřívač elektrický akumulační do 800 litrů</t>
  </si>
  <si>
    <t>992003806</t>
  </si>
  <si>
    <t>70</t>
  </si>
  <si>
    <t>725590812</t>
  </si>
  <si>
    <t>Přemístění vnitrostaveništní demontovaných pro zařizovací předměty v objektech výšky do 12 m</t>
  </si>
  <si>
    <t>1881684546</t>
  </si>
  <si>
    <t>71</t>
  </si>
  <si>
    <t>725820801</t>
  </si>
  <si>
    <t>Demontáž baterie nástěnné do G 3 / 4</t>
  </si>
  <si>
    <t>-975792909</t>
  </si>
  <si>
    <t>72</t>
  </si>
  <si>
    <t>725829111</t>
  </si>
  <si>
    <t>Montáž baterie stojánkové dřezové  G 1/2</t>
  </si>
  <si>
    <t>-795894618</t>
  </si>
  <si>
    <t>73</t>
  </si>
  <si>
    <t>725829131</t>
  </si>
  <si>
    <t>Montáž baterie umyvadlové stojánkové G 1/2 ostatní typ</t>
  </si>
  <si>
    <t>793485803</t>
  </si>
  <si>
    <t>74</t>
  </si>
  <si>
    <t>551440060</t>
  </si>
  <si>
    <t>baterie umyvadlová páková</t>
  </si>
  <si>
    <t>-1386845490</t>
  </si>
  <si>
    <t>75</t>
  </si>
  <si>
    <t>725839101</t>
  </si>
  <si>
    <t>Montáž baterie vanové nástěnné G 1/2 ostatní typ</t>
  </si>
  <si>
    <t>-1226381518</t>
  </si>
  <si>
    <t>76</t>
  </si>
  <si>
    <t>551440040</t>
  </si>
  <si>
    <t xml:space="preserve">baterie vanová páková kompletní (sprch. hadice, sprch. růžice, sprch. držák) </t>
  </si>
  <si>
    <t>-1175949018</t>
  </si>
  <si>
    <t>77</t>
  </si>
  <si>
    <t>551455964R</t>
  </si>
  <si>
    <t>sprchová tyč</t>
  </si>
  <si>
    <t>1728195073</t>
  </si>
  <si>
    <t>78</t>
  </si>
  <si>
    <t>725860811</t>
  </si>
  <si>
    <t>Demontáž uzávěrů zápachu jednoduchých</t>
  </si>
  <si>
    <t>1356872860</t>
  </si>
  <si>
    <t>79</t>
  </si>
  <si>
    <t>725861102</t>
  </si>
  <si>
    <t>Zápachová uzávěrka pro umyvadla DN 40</t>
  </si>
  <si>
    <t>1786010093</t>
  </si>
  <si>
    <t>80</t>
  </si>
  <si>
    <t>725862103</t>
  </si>
  <si>
    <t>Zápachová uzávěrka pro dřezy DN 40/50</t>
  </si>
  <si>
    <t>-184776277</t>
  </si>
  <si>
    <t>81</t>
  </si>
  <si>
    <t>725864311</t>
  </si>
  <si>
    <t>Zápachová uzávěrka van DN 40/50 s kulovým kloubem na odtoku</t>
  </si>
  <si>
    <t>554576393</t>
  </si>
  <si>
    <t>82</t>
  </si>
  <si>
    <t>998725102</t>
  </si>
  <si>
    <t>Přesun hmot tonážní pro zařizovací předměty v objektech v do 12 m</t>
  </si>
  <si>
    <t>-106094341</t>
  </si>
  <si>
    <t>83</t>
  </si>
  <si>
    <t>726111031</t>
  </si>
  <si>
    <t>Instalační předstěna - klozet s ovládáním zepředu v 1080 mm závěsný do masivní zděné kce</t>
  </si>
  <si>
    <t>1229028348</t>
  </si>
  <si>
    <t>84</t>
  </si>
  <si>
    <t>726191001</t>
  </si>
  <si>
    <t>Zvukoizolační souprava pro klozet a bidet</t>
  </si>
  <si>
    <t>1398988260</t>
  </si>
  <si>
    <t>85</t>
  </si>
  <si>
    <t>998726112</t>
  </si>
  <si>
    <t>Přesun hmot tonážní pro instalační prefabrikáty v objektech v do 12 m</t>
  </si>
  <si>
    <t>814772379</t>
  </si>
  <si>
    <t>86</t>
  </si>
  <si>
    <t>731200823</t>
  </si>
  <si>
    <t>Demontáž kotle ocelového na plynná nebo kapalná paliva výkon do 25 kW</t>
  </si>
  <si>
    <t>1315939338</t>
  </si>
  <si>
    <t>87</t>
  </si>
  <si>
    <t>731244493</t>
  </si>
  <si>
    <t>Montáž kotle ocelového závěsného na plyn kondenzačního o výkonu do 28 kW</t>
  </si>
  <si>
    <t>225819992</t>
  </si>
  <si>
    <t>88</t>
  </si>
  <si>
    <t>48417464R</t>
  </si>
  <si>
    <t>Plynový kotel závěsný kondenzační s integrovaným nerezovým zásobníkem (45 l) výkon 2,4-16 kW</t>
  </si>
  <si>
    <t>-488223410</t>
  </si>
  <si>
    <t>89</t>
  </si>
  <si>
    <t>4841746R1</t>
  </si>
  <si>
    <t>vnější sonda</t>
  </si>
  <si>
    <t>1881124987</t>
  </si>
  <si>
    <t>90</t>
  </si>
  <si>
    <t>4841746R2</t>
  </si>
  <si>
    <t>souprava pro drátové připojení</t>
  </si>
  <si>
    <t>-1890723395</t>
  </si>
  <si>
    <t>91</t>
  </si>
  <si>
    <t>731391811</t>
  </si>
  <si>
    <t>Vypuštění vody z kotle samospádem plocha kotle do 5 m2</t>
  </si>
  <si>
    <t>1675485236</t>
  </si>
  <si>
    <t>92</t>
  </si>
  <si>
    <t>731890802</t>
  </si>
  <si>
    <t>Přemístění demontovaných kotelen umístěných ve výšce nebo hloubce objektu do 12 m</t>
  </si>
  <si>
    <t>-1901297529</t>
  </si>
  <si>
    <t>93</t>
  </si>
  <si>
    <t>998731102</t>
  </si>
  <si>
    <t>Přesun hmot tonážní pro kotelny v objektech v do 12 m</t>
  </si>
  <si>
    <t>404454255</t>
  </si>
  <si>
    <t>94</t>
  </si>
  <si>
    <t>733110806</t>
  </si>
  <si>
    <t>Demontáž potrubí ocelového závitového do DN 32</t>
  </si>
  <si>
    <t>796544169</t>
  </si>
  <si>
    <t>95</t>
  </si>
  <si>
    <t>733111124</t>
  </si>
  <si>
    <t>Potrubí ocelové závitové bezešvé běžné nízkotlaké nebo středotlaké DN 20</t>
  </si>
  <si>
    <t>83615557</t>
  </si>
  <si>
    <t>96</t>
  </si>
  <si>
    <t>733190107</t>
  </si>
  <si>
    <t>Zkouška těsnosti potrubí ocelové závitové do DN 40</t>
  </si>
  <si>
    <t>-1316869675</t>
  </si>
  <si>
    <t>97</t>
  </si>
  <si>
    <t>733222102</t>
  </si>
  <si>
    <t>Potrubí měděné polotvrdé spojované měkkým pájením D 15x1</t>
  </si>
  <si>
    <t>433384364</t>
  </si>
  <si>
    <t>98</t>
  </si>
  <si>
    <t>733291101</t>
  </si>
  <si>
    <t>Zkouška těsnosti potrubí měděné do D 35x1,5</t>
  </si>
  <si>
    <t>-943804484</t>
  </si>
  <si>
    <t>99</t>
  </si>
  <si>
    <t>733890803</t>
  </si>
  <si>
    <t>Přemístění potrubí demontovaného vodorovně do 100 m v objektech výšky přes 6 do 24 m</t>
  </si>
  <si>
    <t>-1286686407</t>
  </si>
  <si>
    <t>998733102</t>
  </si>
  <si>
    <t>Přesun hmot tonážní pro rozvody potrubí v objektech v do 12 m</t>
  </si>
  <si>
    <t>-15340264</t>
  </si>
  <si>
    <t>101</t>
  </si>
  <si>
    <t>734209103</t>
  </si>
  <si>
    <t>Montáž armatury závitové s jedním závitem G 1/2</t>
  </si>
  <si>
    <t>-1462915741</t>
  </si>
  <si>
    <t>102</t>
  </si>
  <si>
    <t>551280110</t>
  </si>
  <si>
    <t>hlavice ruční</t>
  </si>
  <si>
    <t>-1450067276</t>
  </si>
  <si>
    <t>103</t>
  </si>
  <si>
    <t>734261234</t>
  </si>
  <si>
    <t>Šroubení topenářské přímé G 3/4 PN 16 do 120°C</t>
  </si>
  <si>
    <t>-2077969084</t>
  </si>
  <si>
    <t>104</t>
  </si>
  <si>
    <t>734291123</t>
  </si>
  <si>
    <t>Kohout plnící a vypouštěcí G 1/2 PN 10 do 110°C závitový</t>
  </si>
  <si>
    <t>-287656152</t>
  </si>
  <si>
    <t>105</t>
  </si>
  <si>
    <t>734291243</t>
  </si>
  <si>
    <t>Filtr závitový přímý G 3/4 PN 16 do 130°C s vnitřními závity</t>
  </si>
  <si>
    <t>-1312738387</t>
  </si>
  <si>
    <t>106</t>
  </si>
  <si>
    <t>734292714</t>
  </si>
  <si>
    <t>Kohout kulový přímý G 3/4 PN 42 do 185°C vnitřní závit</t>
  </si>
  <si>
    <t>875410242</t>
  </si>
  <si>
    <t>124</t>
  </si>
  <si>
    <t>998734102</t>
  </si>
  <si>
    <t>Přesun hmot tonážní pro armatury v objektech v do 12 m</t>
  </si>
  <si>
    <t>-911104156</t>
  </si>
  <si>
    <t>107</t>
  </si>
  <si>
    <t>735161812</t>
  </si>
  <si>
    <t>Demontáž otopného tělesa trubkového délka do 2680 mm</t>
  </si>
  <si>
    <t>1181229541</t>
  </si>
  <si>
    <t>108</t>
  </si>
  <si>
    <t>735164522</t>
  </si>
  <si>
    <t>Montáž otopného tělesa trubkového na stěny výšky tělesa přes 1340 mm</t>
  </si>
  <si>
    <t>69858974</t>
  </si>
  <si>
    <t>109</t>
  </si>
  <si>
    <t>735890802</t>
  </si>
  <si>
    <t>Přemístění demontovaného otopného tělesa vodorovně 100 m v objektech výšky přes 6 do 12 m</t>
  </si>
  <si>
    <t>750216086</t>
  </si>
  <si>
    <t>110</t>
  </si>
  <si>
    <t>781493611</t>
  </si>
  <si>
    <t>Montáž revizních plastových dvířek s rámem</t>
  </si>
  <si>
    <t>-636576969</t>
  </si>
  <si>
    <t>111</t>
  </si>
  <si>
    <t>732214813</t>
  </si>
  <si>
    <t>Vypuštění vody z ohříváku obsah do 630 litrů</t>
  </si>
  <si>
    <t>-1932366406</t>
  </si>
  <si>
    <t>112</t>
  </si>
  <si>
    <t>732331612</t>
  </si>
  <si>
    <t>Nádoba tlaková expanzní s membránou závitové připojení PN 0,6 o objemu 12 litrů</t>
  </si>
  <si>
    <t>-1010812483</t>
  </si>
  <si>
    <t>113</t>
  </si>
  <si>
    <t>732331772</t>
  </si>
  <si>
    <t>Příslušenství k expanzním nádobám konzole nastavitelná</t>
  </si>
  <si>
    <t>1748194267</t>
  </si>
  <si>
    <t>114</t>
  </si>
  <si>
    <t>732331777</t>
  </si>
  <si>
    <t>Příslušenství k expanzním nádobám bezpečnostní uzávěr G 3/4 k měření tlaku</t>
  </si>
  <si>
    <t>880227243</t>
  </si>
  <si>
    <t>115</t>
  </si>
  <si>
    <t>732890802</t>
  </si>
  <si>
    <t>Přesun demontovaných strojoven vodorovně 100 m v objektech výšky do 12 m</t>
  </si>
  <si>
    <t>-1304856751</t>
  </si>
  <si>
    <t>116</t>
  </si>
  <si>
    <t>998732102</t>
  </si>
  <si>
    <t>Přesun hmot tonážní pro strojovny v objektech v do 12 m</t>
  </si>
  <si>
    <t>-1912359443</t>
  </si>
  <si>
    <t>117</t>
  </si>
  <si>
    <t>551675700</t>
  </si>
  <si>
    <t>dvířka plastová krycí 150x200 mm</t>
  </si>
  <si>
    <t>1901353980</t>
  </si>
  <si>
    <t>118</t>
  </si>
  <si>
    <t>783614551</t>
  </si>
  <si>
    <t>Základní jednonásobný syntetický nátěr potrubí do DN 50 mm</t>
  </si>
  <si>
    <t>-430750632</t>
  </si>
  <si>
    <t>119</t>
  </si>
  <si>
    <t>783614651</t>
  </si>
  <si>
    <t>Základní antikorozní jednonásobný syntetický potrubí do DN 50 mm</t>
  </si>
  <si>
    <t>-511260922</t>
  </si>
  <si>
    <t>120</t>
  </si>
  <si>
    <t>783617611</t>
  </si>
  <si>
    <t>Krycí dvojnásobný syntetický nátěr potrubí do DN 50 mm</t>
  </si>
  <si>
    <t>-1351560060</t>
  </si>
  <si>
    <t>121</t>
  </si>
  <si>
    <t>5805063R</t>
  </si>
  <si>
    <t>Provedení tlakové zkoušky plynovodu nízkotlakého - omydlením - včetně písemné zprávy</t>
  </si>
  <si>
    <t>1708198691</t>
  </si>
  <si>
    <t>122</t>
  </si>
  <si>
    <t>580506R</t>
  </si>
  <si>
    <t>Revize instalace domovního plynovodu, včetně písemné zprávy</t>
  </si>
  <si>
    <t>-234490178</t>
  </si>
  <si>
    <t>123</t>
  </si>
  <si>
    <t>580507R</t>
  </si>
  <si>
    <t>Revize spalinových cest, včetně písemné zprávy</t>
  </si>
  <si>
    <t>1502114480</t>
  </si>
  <si>
    <t>125</t>
  </si>
  <si>
    <t>0010010</t>
  </si>
  <si>
    <t>Stavební přípomoce na vnitřním plynovodu</t>
  </si>
  <si>
    <t>1781180127</t>
  </si>
  <si>
    <t>126</t>
  </si>
  <si>
    <t>722220851</t>
  </si>
  <si>
    <t>Demontáž armatur závitových s jedním závitem G do 3/4</t>
  </si>
  <si>
    <t>603739492</t>
  </si>
  <si>
    <t>127</t>
  </si>
  <si>
    <t>0010020</t>
  </si>
  <si>
    <t>Vpuštění plynu a zaškolení obsluhy včetně písemného protokolu</t>
  </si>
  <si>
    <t>-1879784379</t>
  </si>
  <si>
    <t>128</t>
  </si>
  <si>
    <t>0010030</t>
  </si>
  <si>
    <t>Uvedení spotřebiče do provozu</t>
  </si>
  <si>
    <t>1731914423</t>
  </si>
  <si>
    <t>129</t>
  </si>
  <si>
    <t>0010040</t>
  </si>
  <si>
    <t>Stavební přípomoce na ÚT</t>
  </si>
  <si>
    <t>-1201085399</t>
  </si>
  <si>
    <t>130</t>
  </si>
  <si>
    <t>0010041</t>
  </si>
  <si>
    <t>Ostatní demontáže pro osazení plyn. kotlů, odtahu spalin, topných těles atd.. dle PD</t>
  </si>
  <si>
    <t>-1809147347</t>
  </si>
  <si>
    <t>131</t>
  </si>
  <si>
    <t>0010042</t>
  </si>
  <si>
    <t>Napojení nového potrubí na stávající ocelový rozvod ÚT dle PD</t>
  </si>
  <si>
    <t>772570968</t>
  </si>
  <si>
    <t>132</t>
  </si>
  <si>
    <t>0010043</t>
  </si>
  <si>
    <t>Napojení plynového kotle na stávající rozvod vody dle PD</t>
  </si>
  <si>
    <t>496011395</t>
  </si>
  <si>
    <t>133</t>
  </si>
  <si>
    <t>0010044</t>
  </si>
  <si>
    <t>Napojení plynového kotle na rozvod odpadů - odvod kondenzátu - dle PD</t>
  </si>
  <si>
    <t>-1724910918</t>
  </si>
  <si>
    <t>134</t>
  </si>
  <si>
    <t>0010045</t>
  </si>
  <si>
    <t>Proplach topného systému dvojnásobný</t>
  </si>
  <si>
    <t>-1474233689</t>
  </si>
  <si>
    <t>135</t>
  </si>
  <si>
    <t>0010046</t>
  </si>
  <si>
    <t>Topná zkouška s hydraulickou regulací systému ÚT</t>
  </si>
  <si>
    <t>-1207776514</t>
  </si>
  <si>
    <t>136</t>
  </si>
  <si>
    <t>0010050</t>
  </si>
  <si>
    <t>Stavební přípomoce pro vnitřní kanalizaci</t>
  </si>
  <si>
    <t>soub</t>
  </si>
  <si>
    <t>1823809480</t>
  </si>
  <si>
    <t>137</t>
  </si>
  <si>
    <t>0010060</t>
  </si>
  <si>
    <t>Stavební přípomoce pro vnitřní vodovod</t>
  </si>
  <si>
    <t>1252457751</t>
  </si>
  <si>
    <t>VP - Vícepráce</t>
  </si>
  <si>
    <t>PN</t>
  </si>
  <si>
    <t>1) Krycí list rozpočtu</t>
  </si>
  <si>
    <t>2) Rekapitulace rozpočtu</t>
  </si>
  <si>
    <t>3) Rozpočet</t>
  </si>
  <si>
    <t>Oprava bytu č. 5 v č.p. 162/V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</si>
</sst>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8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12"/>
      <color rgb="FF960000"/>
      <name val="Trebuchet MS"/>
      <family val="2"/>
    </font>
    <font>
      <sz val="12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23" borderId="6" applyNumberFormat="0" applyFont="0" applyAlignment="0" applyProtection="0"/>
    <xf numFmtId="9" fontId="45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9"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49" fontId="4" fillId="2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 horizontal="center" vertical="center" wrapText="1"/>
      <protection locked="0"/>
    </xf>
    <xf numFmtId="175" fontId="4" fillId="23" borderId="1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/>
    </xf>
    <xf numFmtId="4" fontId="64" fillId="23" borderId="0" xfId="0" applyNumberFormat="1" applyFont="1" applyFill="1" applyBorder="1" applyAlignment="1" applyProtection="1">
      <alignment vertical="center"/>
      <protection locked="0"/>
    </xf>
    <xf numFmtId="0" fontId="64" fillId="23" borderId="0" xfId="0" applyFont="1" applyFill="1" applyBorder="1" applyAlignment="1" applyProtection="1">
      <alignment horizontal="left" vertical="center"/>
      <protection locked="0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" fontId="4" fillId="23" borderId="10" xfId="0" applyNumberFormat="1" applyFont="1" applyFill="1" applyBorder="1" applyAlignment="1" applyProtection="1">
      <alignment vertical="center"/>
      <protection locked="0"/>
    </xf>
    <xf numFmtId="0" fontId="65" fillId="0" borderId="10" xfId="0" applyFont="1" applyBorder="1" applyAlignment="1" applyProtection="1">
      <alignment vertical="center"/>
      <protection locked="0"/>
    </xf>
    <xf numFmtId="4" fontId="65" fillId="23" borderId="10" xfId="0" applyNumberFormat="1" applyFont="1" applyFill="1" applyBorder="1" applyAlignment="1" applyProtection="1">
      <alignment vertical="center"/>
      <protection locked="0"/>
    </xf>
    <xf numFmtId="0" fontId="4" fillId="23" borderId="10" xfId="0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172" fontId="6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right" vertical="center"/>
      <protection/>
    </xf>
    <xf numFmtId="4" fontId="69" fillId="0" borderId="0" xfId="0" applyNumberFormat="1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19" xfId="0" applyFont="1" applyFill="1" applyBorder="1" applyAlignment="1" applyProtection="1">
      <alignment vertical="center"/>
      <protection/>
    </xf>
    <xf numFmtId="0" fontId="70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7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4" fontId="73" fillId="0" borderId="0" xfId="0" applyNumberFormat="1" applyFont="1" applyBorder="1" applyAlignment="1" applyProtection="1">
      <alignment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4" fontId="74" fillId="0" borderId="0" xfId="0" applyNumberFormat="1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15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64" fillId="0" borderId="14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4" fontId="64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5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4" fontId="74" fillId="0" borderId="0" xfId="0" applyNumberFormat="1" applyFont="1" applyBorder="1" applyAlignment="1" applyProtection="1">
      <alignment/>
      <protection/>
    </xf>
    <xf numFmtId="4" fontId="72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71" fillId="0" borderId="23" xfId="0" applyFont="1" applyBorder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71" fillId="0" borderId="26" xfId="0" applyFont="1" applyBorder="1" applyAlignment="1" applyProtection="1">
      <alignment horizontal="center" vertical="center"/>
      <protection/>
    </xf>
    <xf numFmtId="0" fontId="73" fillId="35" borderId="0" xfId="0" applyFont="1" applyFill="1" applyBorder="1" applyAlignment="1" applyProtection="1">
      <alignment horizontal="left" vertical="center"/>
      <protection/>
    </xf>
    <xf numFmtId="4" fontId="73" fillId="35" borderId="0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75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7" fillId="0" borderId="30" xfId="0" applyFont="1" applyBorder="1" applyAlignment="1" applyProtection="1">
      <alignment horizontal="center" vertical="center" wrapText="1"/>
      <protection/>
    </xf>
    <xf numFmtId="0" fontId="67" fillId="0" borderId="31" xfId="0" applyFont="1" applyBorder="1" applyAlignment="1" applyProtection="1">
      <alignment horizontal="center" vertical="center" wrapText="1"/>
      <protection/>
    </xf>
    <xf numFmtId="0" fontId="67" fillId="0" borderId="32" xfId="0" applyFont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left" vertical="center"/>
      <protection/>
    </xf>
    <xf numFmtId="4" fontId="73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174" fontId="76" fillId="0" borderId="16" xfId="0" applyNumberFormat="1" applyFont="1" applyBorder="1" applyAlignment="1" applyProtection="1">
      <alignment/>
      <protection/>
    </xf>
    <xf numFmtId="174" fontId="76" fillId="0" borderId="21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>
      <alignment vertical="center"/>
      <protection/>
    </xf>
    <xf numFmtId="0" fontId="77" fillId="0" borderId="14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 horizontal="left"/>
      <protection/>
    </xf>
    <xf numFmtId="0" fontId="77" fillId="0" borderId="15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7" fillId="0" borderId="22" xfId="0" applyFont="1" applyBorder="1" applyAlignment="1" applyProtection="1">
      <alignment/>
      <protection/>
    </xf>
    <xf numFmtId="174" fontId="77" fillId="0" borderId="0" xfId="0" applyNumberFormat="1" applyFont="1" applyBorder="1" applyAlignment="1" applyProtection="1">
      <alignment/>
      <protection/>
    </xf>
    <xf numFmtId="174" fontId="77" fillId="0" borderId="23" xfId="0" applyNumberFormat="1" applyFont="1" applyBorder="1" applyAlignment="1" applyProtection="1">
      <alignment/>
      <protection/>
    </xf>
    <xf numFmtId="0" fontId="77" fillId="0" borderId="0" xfId="0" applyFont="1" applyAlignment="1" applyProtection="1">
      <alignment horizontal="left"/>
      <protection/>
    </xf>
    <xf numFmtId="0" fontId="77" fillId="0" borderId="0" xfId="0" applyFont="1" applyAlignment="1" applyProtection="1">
      <alignment horizontal="center"/>
      <protection/>
    </xf>
    <xf numFmtId="4" fontId="77" fillId="0" borderId="0" xfId="0" applyNumberFormat="1" applyFont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/>
      <protection/>
    </xf>
    <xf numFmtId="4" fontId="64" fillId="0" borderId="25" xfId="0" applyNumberFormat="1" applyFont="1" applyBorder="1" applyAlignment="1" applyProtection="1">
      <alignment/>
      <protection/>
    </xf>
    <xf numFmtId="4" fontId="64" fillId="0" borderId="25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5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69" fillId="23" borderId="10" xfId="0" applyFont="1" applyFill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174" fontId="69" fillId="0" borderId="0" xfId="0" applyNumberFormat="1" applyFont="1" applyBorder="1" applyAlignment="1" applyProtection="1">
      <alignment vertical="center"/>
      <protection/>
    </xf>
    <xf numFmtId="174" fontId="69" fillId="0" borderId="23" xfId="0" applyNumberFormat="1" applyFont="1" applyBorder="1" applyAlignment="1" applyProtection="1">
      <alignment vertical="center"/>
      <protection/>
    </xf>
    <xf numFmtId="4" fontId="64" fillId="0" borderId="31" xfId="0" applyNumberFormat="1" applyFont="1" applyBorder="1" applyAlignment="1" applyProtection="1">
      <alignment/>
      <protection/>
    </xf>
    <xf numFmtId="4" fontId="64" fillId="0" borderId="31" xfId="0" applyNumberFormat="1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49" fontId="65" fillId="0" borderId="10" xfId="0" applyNumberFormat="1" applyFont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175" fontId="65" fillId="0" borderId="10" xfId="0" applyNumberFormat="1" applyFont="1" applyBorder="1" applyAlignment="1" applyProtection="1">
      <alignment vertical="center"/>
      <protection/>
    </xf>
    <xf numFmtId="4" fontId="65" fillId="0" borderId="10" xfId="0" applyNumberFormat="1" applyFont="1" applyBorder="1" applyAlignment="1" applyProtection="1">
      <alignment vertical="center"/>
      <protection/>
    </xf>
    <xf numFmtId="4" fontId="74" fillId="0" borderId="16" xfId="0" applyNumberFormat="1" applyFont="1" applyBorder="1" applyAlignment="1" applyProtection="1">
      <alignment/>
      <protection/>
    </xf>
    <xf numFmtId="4" fontId="74" fillId="0" borderId="16" xfId="0" applyNumberFormat="1" applyFont="1" applyBorder="1" applyAlignment="1" applyProtection="1">
      <alignment vertical="center"/>
      <protection/>
    </xf>
    <xf numFmtId="4" fontId="74" fillId="0" borderId="31" xfId="0" applyNumberFormat="1" applyFont="1" applyBorder="1" applyAlignment="1" applyProtection="1">
      <alignment/>
      <protection/>
    </xf>
    <xf numFmtId="4" fontId="74" fillId="0" borderId="31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69" fillId="23" borderId="10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74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78" fillId="33" borderId="0" xfId="0" applyFont="1" applyFill="1" applyAlignment="1" applyProtection="1">
      <alignment horizontal="left" vertical="center"/>
      <protection locked="0"/>
    </xf>
    <xf numFmtId="0" fontId="79" fillId="33" borderId="0" xfId="36" applyFont="1" applyFill="1" applyAlignment="1" applyProtection="1">
      <alignment vertical="center"/>
      <protection locked="0"/>
    </xf>
    <xf numFmtId="0" fontId="79" fillId="33" borderId="0" xfId="36" applyFont="1" applyFill="1" applyAlignment="1" applyProtection="1">
      <alignment horizontal="center" vertical="center"/>
      <protection locked="0"/>
    </xf>
    <xf numFmtId="0" fontId="64" fillId="23" borderId="0" xfId="0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51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465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5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302" sqref="F302:I302"/>
    </sheetView>
  </sheetViews>
  <sheetFormatPr defaultColWidth="9.28125" defaultRowHeight="13.5"/>
  <cols>
    <col min="1" max="1" width="8.28125" style="18" customWidth="1"/>
    <col min="2" max="2" width="1.7109375" style="18" customWidth="1"/>
    <col min="3" max="3" width="4.140625" style="18" customWidth="1"/>
    <col min="4" max="4" width="4.28125" style="18" customWidth="1"/>
    <col min="5" max="5" width="17.140625" style="18" customWidth="1"/>
    <col min="6" max="7" width="11.140625" style="18" customWidth="1"/>
    <col min="8" max="8" width="12.421875" style="18" customWidth="1"/>
    <col min="9" max="9" width="7.00390625" style="18" customWidth="1"/>
    <col min="10" max="10" width="5.7109375" style="18" customWidth="1"/>
    <col min="11" max="11" width="11.421875" style="18" customWidth="1"/>
    <col min="12" max="12" width="12.00390625" style="18" customWidth="1"/>
    <col min="13" max="14" width="6.00390625" style="18" customWidth="1"/>
    <col min="15" max="15" width="2.00390625" style="18" customWidth="1"/>
    <col min="16" max="16" width="12.421875" style="18" customWidth="1"/>
    <col min="17" max="17" width="4.140625" style="18" customWidth="1"/>
    <col min="18" max="18" width="1.7109375" style="18" customWidth="1"/>
    <col min="19" max="19" width="8.140625" style="18" customWidth="1"/>
    <col min="20" max="20" width="29.7109375" style="18" hidden="1" customWidth="1"/>
    <col min="21" max="21" width="16.28125" style="18" hidden="1" customWidth="1"/>
    <col min="22" max="22" width="12.28125" style="18" hidden="1" customWidth="1"/>
    <col min="23" max="23" width="16.28125" style="18" hidden="1" customWidth="1"/>
    <col min="24" max="24" width="12.140625" style="18" hidden="1" customWidth="1"/>
    <col min="25" max="25" width="15.00390625" style="18" hidden="1" customWidth="1"/>
    <col min="26" max="26" width="11.00390625" style="18" hidden="1" customWidth="1"/>
    <col min="27" max="27" width="15.00390625" style="18" hidden="1" customWidth="1"/>
    <col min="28" max="28" width="16.28125" style="18" hidden="1" customWidth="1"/>
    <col min="29" max="29" width="11.00390625" style="18" customWidth="1"/>
    <col min="30" max="30" width="15.00390625" style="18" customWidth="1"/>
    <col min="31" max="31" width="16.28125" style="18" customWidth="1"/>
    <col min="32" max="43" width="9.28125" style="18" customWidth="1"/>
    <col min="44" max="64" width="0" style="18" hidden="1" customWidth="1"/>
    <col min="65" max="16384" width="9.28125" style="18" customWidth="1"/>
  </cols>
  <sheetData>
    <row r="1" spans="1:66" ht="21.75" customHeight="1">
      <c r="A1" s="172"/>
      <c r="B1" s="173"/>
      <c r="C1" s="173"/>
      <c r="D1" s="174" t="s">
        <v>0</v>
      </c>
      <c r="E1" s="173"/>
      <c r="F1" s="175" t="s">
        <v>660</v>
      </c>
      <c r="G1" s="175"/>
      <c r="H1" s="176" t="s">
        <v>661</v>
      </c>
      <c r="I1" s="176"/>
      <c r="J1" s="176"/>
      <c r="K1" s="176"/>
      <c r="L1" s="175" t="s">
        <v>662</v>
      </c>
      <c r="M1" s="173"/>
      <c r="N1" s="173"/>
      <c r="O1" s="174" t="s">
        <v>47</v>
      </c>
      <c r="P1" s="173"/>
      <c r="Q1" s="173"/>
      <c r="R1" s="173"/>
      <c r="S1" s="175"/>
      <c r="T1" s="175"/>
      <c r="U1" s="172"/>
      <c r="V1" s="172"/>
      <c r="W1" s="172"/>
      <c r="X1" s="172"/>
      <c r="Y1" s="172"/>
      <c r="Z1" s="172"/>
      <c r="AA1" s="172"/>
      <c r="AB1" s="172"/>
      <c r="AC1" s="172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9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4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T2" s="22" t="s">
        <v>44</v>
      </c>
    </row>
    <row r="3" spans="2:46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</v>
      </c>
    </row>
    <row r="4" spans="2:46" ht="36.75" customHeight="1">
      <c r="B4" s="26"/>
      <c r="C4" s="27" t="s">
        <v>48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30" t="s">
        <v>7</v>
      </c>
      <c r="AT4" s="22" t="s">
        <v>2</v>
      </c>
    </row>
    <row r="5" spans="2:18" ht="6.7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4.75" customHeight="1">
      <c r="B6" s="26"/>
      <c r="C6" s="31"/>
      <c r="D6" s="32" t="s">
        <v>8</v>
      </c>
      <c r="E6" s="31"/>
      <c r="F6" s="33" t="s">
        <v>663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31"/>
      <c r="R6" s="29"/>
    </row>
    <row r="7" spans="2:18" s="34" customFormat="1" ht="32.25" customHeight="1">
      <c r="B7" s="35"/>
      <c r="C7" s="36"/>
      <c r="D7" s="37" t="s">
        <v>49</v>
      </c>
      <c r="E7" s="36"/>
      <c r="F7" s="38" t="s">
        <v>50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0"/>
    </row>
    <row r="8" spans="2:18" s="34" customFormat="1" ht="14.25" customHeight="1">
      <c r="B8" s="35"/>
      <c r="C8" s="36"/>
      <c r="D8" s="166" t="s">
        <v>9</v>
      </c>
      <c r="E8" s="1"/>
      <c r="F8" s="167" t="s">
        <v>1</v>
      </c>
      <c r="G8" s="1"/>
      <c r="H8" s="1"/>
      <c r="I8" s="1"/>
      <c r="J8" s="1"/>
      <c r="K8" s="1"/>
      <c r="L8" s="1"/>
      <c r="M8" s="166" t="s">
        <v>10</v>
      </c>
      <c r="N8" s="1"/>
      <c r="O8" s="167" t="s">
        <v>1</v>
      </c>
      <c r="P8" s="1"/>
      <c r="Q8" s="36"/>
      <c r="R8" s="40"/>
    </row>
    <row r="9" spans="2:18" s="34" customFormat="1" ht="14.25" customHeight="1">
      <c r="B9" s="35"/>
      <c r="C9" s="36"/>
      <c r="D9" s="166" t="s">
        <v>12</v>
      </c>
      <c r="E9" s="1"/>
      <c r="F9" s="167" t="s">
        <v>13</v>
      </c>
      <c r="G9" s="1"/>
      <c r="H9" s="1"/>
      <c r="I9" s="1"/>
      <c r="J9" s="1"/>
      <c r="K9" s="1"/>
      <c r="L9" s="1"/>
      <c r="M9" s="166" t="s">
        <v>14</v>
      </c>
      <c r="N9" s="1"/>
      <c r="O9" s="9"/>
      <c r="P9" s="11"/>
      <c r="Q9" s="36"/>
      <c r="R9" s="40"/>
    </row>
    <row r="10" spans="2:18" s="34" customFormat="1" ht="10.5" customHeight="1">
      <c r="B10" s="35"/>
      <c r="C10" s="3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6"/>
      <c r="R10" s="40"/>
    </row>
    <row r="11" spans="2:18" s="34" customFormat="1" ht="14.25" customHeight="1">
      <c r="B11" s="35"/>
      <c r="C11" s="36"/>
      <c r="D11" s="166" t="s">
        <v>17</v>
      </c>
      <c r="E11" s="1"/>
      <c r="F11" s="1"/>
      <c r="G11" s="1"/>
      <c r="H11" s="1"/>
      <c r="I11" s="1"/>
      <c r="J11" s="1"/>
      <c r="K11" s="1"/>
      <c r="L11" s="1"/>
      <c r="M11" s="166" t="s">
        <v>18</v>
      </c>
      <c r="N11" s="1"/>
      <c r="O11" s="168"/>
      <c r="P11" s="11"/>
      <c r="Q11" s="36"/>
      <c r="R11" s="40"/>
    </row>
    <row r="12" spans="2:18" s="34" customFormat="1" ht="18" customHeight="1">
      <c r="B12" s="35"/>
      <c r="C12" s="36"/>
      <c r="D12" s="1"/>
      <c r="E12" s="167"/>
      <c r="F12" s="1"/>
      <c r="G12" s="1"/>
      <c r="H12" s="1"/>
      <c r="I12" s="1"/>
      <c r="J12" s="1"/>
      <c r="K12" s="1"/>
      <c r="L12" s="1"/>
      <c r="M12" s="166" t="s">
        <v>19</v>
      </c>
      <c r="N12" s="1"/>
      <c r="O12" s="168"/>
      <c r="P12" s="11"/>
      <c r="Q12" s="36"/>
      <c r="R12" s="40"/>
    </row>
    <row r="13" spans="2:18" s="34" customFormat="1" ht="6.75" customHeight="1">
      <c r="B13" s="35"/>
      <c r="C13" s="3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6"/>
      <c r="R13" s="40"/>
    </row>
    <row r="14" spans="2:18" s="34" customFormat="1" ht="14.25" customHeight="1">
      <c r="B14" s="35"/>
      <c r="C14" s="36"/>
      <c r="D14" s="166" t="s">
        <v>20</v>
      </c>
      <c r="E14" s="1"/>
      <c r="F14" s="1"/>
      <c r="G14" s="1"/>
      <c r="H14" s="1"/>
      <c r="I14" s="1"/>
      <c r="J14" s="1"/>
      <c r="K14" s="1"/>
      <c r="L14" s="1"/>
      <c r="M14" s="166" t="s">
        <v>18</v>
      </c>
      <c r="N14" s="1"/>
      <c r="O14" s="10"/>
      <c r="P14" s="11"/>
      <c r="Q14" s="36"/>
      <c r="R14" s="40"/>
    </row>
    <row r="15" spans="2:18" s="34" customFormat="1" ht="18" customHeight="1">
      <c r="B15" s="35"/>
      <c r="C15" s="36"/>
      <c r="D15" s="1"/>
      <c r="E15" s="10"/>
      <c r="F15" s="11"/>
      <c r="G15" s="11"/>
      <c r="H15" s="11"/>
      <c r="I15" s="11"/>
      <c r="J15" s="11"/>
      <c r="K15" s="11"/>
      <c r="L15" s="11"/>
      <c r="M15" s="166" t="s">
        <v>19</v>
      </c>
      <c r="N15" s="1"/>
      <c r="O15" s="10"/>
      <c r="P15" s="11"/>
      <c r="Q15" s="36"/>
      <c r="R15" s="40"/>
    </row>
    <row r="16" spans="2:18" s="34" customFormat="1" ht="6.75" customHeight="1">
      <c r="B16" s="35"/>
      <c r="C16" s="3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6"/>
      <c r="R16" s="40"/>
    </row>
    <row r="17" spans="2:18" s="34" customFormat="1" ht="14.25" customHeight="1">
      <c r="B17" s="35"/>
      <c r="C17" s="36"/>
      <c r="D17" s="166" t="s">
        <v>21</v>
      </c>
      <c r="E17" s="1"/>
      <c r="F17" s="1"/>
      <c r="G17" s="1"/>
      <c r="H17" s="1"/>
      <c r="I17" s="1"/>
      <c r="J17" s="1"/>
      <c r="K17" s="1"/>
      <c r="L17" s="1"/>
      <c r="M17" s="166" t="s">
        <v>18</v>
      </c>
      <c r="N17" s="1"/>
      <c r="O17" s="168"/>
      <c r="P17" s="11"/>
      <c r="Q17" s="36"/>
      <c r="R17" s="40"/>
    </row>
    <row r="18" spans="2:18" s="34" customFormat="1" ht="18" customHeight="1">
      <c r="B18" s="35"/>
      <c r="C18" s="36"/>
      <c r="D18" s="1"/>
      <c r="E18" s="167"/>
      <c r="F18" s="1"/>
      <c r="G18" s="1"/>
      <c r="H18" s="1"/>
      <c r="I18" s="1"/>
      <c r="J18" s="1"/>
      <c r="K18" s="1"/>
      <c r="L18" s="1"/>
      <c r="M18" s="166" t="s">
        <v>19</v>
      </c>
      <c r="N18" s="1"/>
      <c r="O18" s="168"/>
      <c r="P18" s="11"/>
      <c r="Q18" s="36"/>
      <c r="R18" s="40"/>
    </row>
    <row r="19" spans="2:18" s="34" customFormat="1" ht="6.75" customHeight="1">
      <c r="B19" s="35"/>
      <c r="C19" s="3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6"/>
      <c r="R19" s="40"/>
    </row>
    <row r="20" spans="2:18" s="34" customFormat="1" ht="14.25" customHeight="1">
      <c r="B20" s="35"/>
      <c r="C20" s="36"/>
      <c r="D20" s="166" t="s">
        <v>22</v>
      </c>
      <c r="E20" s="1"/>
      <c r="F20" s="1"/>
      <c r="G20" s="1"/>
      <c r="H20" s="1"/>
      <c r="I20" s="1"/>
      <c r="J20" s="1"/>
      <c r="K20" s="1"/>
      <c r="L20" s="1"/>
      <c r="M20" s="166" t="s">
        <v>18</v>
      </c>
      <c r="N20" s="1"/>
      <c r="O20" s="168"/>
      <c r="P20" s="11"/>
      <c r="Q20" s="36"/>
      <c r="R20" s="40"/>
    </row>
    <row r="21" spans="2:18" s="34" customFormat="1" ht="18" customHeight="1">
      <c r="B21" s="35"/>
      <c r="C21" s="36"/>
      <c r="D21" s="1"/>
      <c r="E21" s="167"/>
      <c r="F21" s="1"/>
      <c r="G21" s="1"/>
      <c r="H21" s="1"/>
      <c r="I21" s="1"/>
      <c r="J21" s="1"/>
      <c r="K21" s="1"/>
      <c r="L21" s="1"/>
      <c r="M21" s="166" t="s">
        <v>19</v>
      </c>
      <c r="N21" s="1"/>
      <c r="O21" s="168"/>
      <c r="P21" s="11"/>
      <c r="Q21" s="36"/>
      <c r="R21" s="40"/>
    </row>
    <row r="22" spans="2:18" s="34" customFormat="1" ht="6.75" customHeight="1">
      <c r="B22" s="35"/>
      <c r="C22" s="3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6"/>
      <c r="R22" s="40"/>
    </row>
    <row r="23" spans="2:18" s="34" customFormat="1" ht="14.25" customHeight="1">
      <c r="B23" s="35"/>
      <c r="C23" s="36"/>
      <c r="D23" s="166" t="s"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6"/>
      <c r="R23" s="40"/>
    </row>
    <row r="24" spans="2:18" s="34" customFormat="1" ht="22.5" customHeight="1">
      <c r="B24" s="35"/>
      <c r="C24" s="36"/>
      <c r="D24" s="1"/>
      <c r="E24" s="169" t="s">
        <v>1</v>
      </c>
      <c r="F24" s="11"/>
      <c r="G24" s="11"/>
      <c r="H24" s="11"/>
      <c r="I24" s="11"/>
      <c r="J24" s="11"/>
      <c r="K24" s="11"/>
      <c r="L24" s="11"/>
      <c r="M24" s="1"/>
      <c r="N24" s="1"/>
      <c r="O24" s="1"/>
      <c r="P24" s="1"/>
      <c r="Q24" s="36"/>
      <c r="R24" s="40"/>
    </row>
    <row r="25" spans="2:18" s="34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40"/>
    </row>
    <row r="26" spans="2:18" s="34" customFormat="1" ht="6.75" customHeight="1">
      <c r="B26" s="35"/>
      <c r="C26" s="3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6"/>
      <c r="R26" s="40"/>
    </row>
    <row r="27" spans="2:18" s="34" customFormat="1" ht="14.25" customHeight="1">
      <c r="B27" s="35"/>
      <c r="C27" s="36"/>
      <c r="D27" s="44" t="s">
        <v>51</v>
      </c>
      <c r="E27" s="36"/>
      <c r="F27" s="36"/>
      <c r="G27" s="36"/>
      <c r="H27" s="36"/>
      <c r="I27" s="36"/>
      <c r="J27" s="36"/>
      <c r="K27" s="36"/>
      <c r="L27" s="36"/>
      <c r="M27" s="45">
        <f>N88</f>
        <v>0</v>
      </c>
      <c r="N27" s="39"/>
      <c r="O27" s="39"/>
      <c r="P27" s="39"/>
      <c r="Q27" s="36"/>
      <c r="R27" s="40"/>
    </row>
    <row r="28" spans="2:18" s="34" customFormat="1" ht="14.25" customHeight="1">
      <c r="B28" s="35"/>
      <c r="C28" s="36"/>
      <c r="D28" s="46" t="s">
        <v>45</v>
      </c>
      <c r="E28" s="36"/>
      <c r="F28" s="36"/>
      <c r="G28" s="36"/>
      <c r="H28" s="36"/>
      <c r="I28" s="36"/>
      <c r="J28" s="36"/>
      <c r="K28" s="36"/>
      <c r="L28" s="36"/>
      <c r="M28" s="45">
        <f>N114</f>
        <v>0</v>
      </c>
      <c r="N28" s="39"/>
      <c r="O28" s="39"/>
      <c r="P28" s="39"/>
      <c r="Q28" s="36"/>
      <c r="R28" s="40"/>
    </row>
    <row r="29" spans="2:18" s="34" customFormat="1" ht="6.7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0"/>
    </row>
    <row r="30" spans="2:18" s="34" customFormat="1" ht="24.75" customHeight="1">
      <c r="B30" s="35"/>
      <c r="C30" s="36"/>
      <c r="D30" s="47" t="s">
        <v>24</v>
      </c>
      <c r="E30" s="36"/>
      <c r="F30" s="36"/>
      <c r="G30" s="36"/>
      <c r="H30" s="36"/>
      <c r="I30" s="36"/>
      <c r="J30" s="36"/>
      <c r="K30" s="36"/>
      <c r="L30" s="36"/>
      <c r="M30" s="48">
        <f>ROUND(M27+M28,2)</f>
        <v>0</v>
      </c>
      <c r="N30" s="39"/>
      <c r="O30" s="39"/>
      <c r="P30" s="39"/>
      <c r="Q30" s="36"/>
      <c r="R30" s="40"/>
    </row>
    <row r="31" spans="2:18" s="34" customFormat="1" ht="6.75" customHeight="1">
      <c r="B31" s="35"/>
      <c r="C31" s="3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6"/>
      <c r="R31" s="40"/>
    </row>
    <row r="32" spans="2:18" s="34" customFormat="1" ht="14.25" customHeight="1">
      <c r="B32" s="35"/>
      <c r="C32" s="36"/>
      <c r="D32" s="49" t="s">
        <v>25</v>
      </c>
      <c r="E32" s="49" t="s">
        <v>26</v>
      </c>
      <c r="F32" s="50">
        <v>0.21</v>
      </c>
      <c r="G32" s="51" t="s">
        <v>27</v>
      </c>
      <c r="H32" s="52">
        <f>ROUND((((SUM(BE114:BE121)+SUM(BE139:BE299))+SUM(BE301:BE304))),2)</f>
        <v>0</v>
      </c>
      <c r="I32" s="39"/>
      <c r="J32" s="39"/>
      <c r="K32" s="36"/>
      <c r="L32" s="36"/>
      <c r="M32" s="52">
        <f>ROUND(((ROUND((SUM(BE114:BE121)+SUM(BE139:BE299)),2)*F32)+SUM(BE301:BE304)*F32),2)</f>
        <v>0</v>
      </c>
      <c r="N32" s="39"/>
      <c r="O32" s="39"/>
      <c r="P32" s="39"/>
      <c r="Q32" s="36"/>
      <c r="R32" s="40"/>
    </row>
    <row r="33" spans="2:18" s="34" customFormat="1" ht="14.25" customHeight="1">
      <c r="B33" s="35"/>
      <c r="C33" s="36"/>
      <c r="D33" s="36"/>
      <c r="E33" s="49" t="s">
        <v>28</v>
      </c>
      <c r="F33" s="50">
        <v>0.15</v>
      </c>
      <c r="G33" s="51" t="s">
        <v>27</v>
      </c>
      <c r="H33" s="52">
        <f>ROUND((((SUM(BF114:BF121)+SUM(BF139:BF299))+SUM(BF301:BF304))),2)</f>
        <v>0</v>
      </c>
      <c r="I33" s="39"/>
      <c r="J33" s="39"/>
      <c r="K33" s="36"/>
      <c r="L33" s="36"/>
      <c r="M33" s="52">
        <f>ROUND(((ROUND((SUM(BF114:BF121)+SUM(BF139:BF299)),2)*F33)+SUM(BF301:BF304)*F33),2)</f>
        <v>0</v>
      </c>
      <c r="N33" s="39"/>
      <c r="O33" s="39"/>
      <c r="P33" s="39"/>
      <c r="Q33" s="36"/>
      <c r="R33" s="40"/>
    </row>
    <row r="34" spans="2:18" s="34" customFormat="1" ht="14.25" customHeight="1" hidden="1">
      <c r="B34" s="35"/>
      <c r="C34" s="36"/>
      <c r="D34" s="36"/>
      <c r="E34" s="49" t="s">
        <v>29</v>
      </c>
      <c r="F34" s="50">
        <v>0.21</v>
      </c>
      <c r="G34" s="51" t="s">
        <v>27</v>
      </c>
      <c r="H34" s="52">
        <f>ROUND((((SUM(BG114:BG121)+SUM(BG139:BG299))+SUM(BG301:BG304))),2)</f>
        <v>0</v>
      </c>
      <c r="I34" s="39"/>
      <c r="J34" s="39"/>
      <c r="K34" s="36"/>
      <c r="L34" s="36"/>
      <c r="M34" s="52">
        <v>0</v>
      </c>
      <c r="N34" s="39"/>
      <c r="O34" s="39"/>
      <c r="P34" s="39"/>
      <c r="Q34" s="36"/>
      <c r="R34" s="40"/>
    </row>
    <row r="35" spans="2:18" s="34" customFormat="1" ht="14.25" customHeight="1" hidden="1">
      <c r="B35" s="35"/>
      <c r="C35" s="36"/>
      <c r="D35" s="36"/>
      <c r="E35" s="49" t="s">
        <v>30</v>
      </c>
      <c r="F35" s="50">
        <v>0.15</v>
      </c>
      <c r="G35" s="51" t="s">
        <v>27</v>
      </c>
      <c r="H35" s="52">
        <f>ROUND((((SUM(BH114:BH121)+SUM(BH139:BH299))+SUM(BH301:BH304))),2)</f>
        <v>0</v>
      </c>
      <c r="I35" s="39"/>
      <c r="J35" s="39"/>
      <c r="K35" s="36"/>
      <c r="L35" s="36"/>
      <c r="M35" s="52">
        <v>0</v>
      </c>
      <c r="N35" s="39"/>
      <c r="O35" s="39"/>
      <c r="P35" s="39"/>
      <c r="Q35" s="36"/>
      <c r="R35" s="40"/>
    </row>
    <row r="36" spans="2:18" s="34" customFormat="1" ht="14.25" customHeight="1" hidden="1">
      <c r="B36" s="35"/>
      <c r="C36" s="36"/>
      <c r="D36" s="36"/>
      <c r="E36" s="49" t="s">
        <v>31</v>
      </c>
      <c r="F36" s="50">
        <v>0</v>
      </c>
      <c r="G36" s="51" t="s">
        <v>27</v>
      </c>
      <c r="H36" s="52">
        <f>ROUND((((SUM(BI114:BI121)+SUM(BI139:BI299))+SUM(BI301:BI304))),2)</f>
        <v>0</v>
      </c>
      <c r="I36" s="39"/>
      <c r="J36" s="39"/>
      <c r="K36" s="36"/>
      <c r="L36" s="36"/>
      <c r="M36" s="52">
        <v>0</v>
      </c>
      <c r="N36" s="39"/>
      <c r="O36" s="39"/>
      <c r="P36" s="39"/>
      <c r="Q36" s="36"/>
      <c r="R36" s="40"/>
    </row>
    <row r="37" spans="2:18" s="34" customFormat="1" ht="6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0"/>
    </row>
    <row r="38" spans="2:18" s="34" customFormat="1" ht="24.75" customHeight="1">
      <c r="B38" s="35"/>
      <c r="C38" s="53"/>
      <c r="D38" s="54" t="s">
        <v>32</v>
      </c>
      <c r="E38" s="55"/>
      <c r="F38" s="55"/>
      <c r="G38" s="56" t="s">
        <v>33</v>
      </c>
      <c r="H38" s="57" t="s">
        <v>34</v>
      </c>
      <c r="I38" s="55"/>
      <c r="J38" s="55"/>
      <c r="K38" s="55"/>
      <c r="L38" s="58">
        <f>SUM(M30:M36)</f>
        <v>0</v>
      </c>
      <c r="M38" s="59"/>
      <c r="N38" s="59"/>
      <c r="O38" s="59"/>
      <c r="P38" s="60"/>
      <c r="Q38" s="53"/>
      <c r="R38" s="40"/>
    </row>
    <row r="39" spans="2:18" s="34" customFormat="1" ht="14.2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0"/>
    </row>
    <row r="40" spans="2:18" s="34" customFormat="1" ht="14.2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0"/>
    </row>
    <row r="41" spans="2:18" ht="12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2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2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2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2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2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2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2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34" customFormat="1" ht="14.25">
      <c r="B50" s="35"/>
      <c r="C50" s="36"/>
      <c r="D50" s="61" t="s">
        <v>35</v>
      </c>
      <c r="E50" s="43"/>
      <c r="F50" s="43"/>
      <c r="G50" s="43"/>
      <c r="H50" s="62"/>
      <c r="I50" s="36"/>
      <c r="J50" s="61" t="s">
        <v>36</v>
      </c>
      <c r="K50" s="43"/>
      <c r="L50" s="43"/>
      <c r="M50" s="43"/>
      <c r="N50" s="43"/>
      <c r="O50" s="43"/>
      <c r="P50" s="62"/>
      <c r="Q50" s="36"/>
      <c r="R50" s="40"/>
    </row>
    <row r="51" spans="2:18" ht="12">
      <c r="B51" s="26"/>
      <c r="C51" s="31"/>
      <c r="D51" s="63"/>
      <c r="E51" s="31"/>
      <c r="F51" s="31"/>
      <c r="G51" s="31"/>
      <c r="H51" s="64"/>
      <c r="I51" s="31"/>
      <c r="J51" s="63"/>
      <c r="K51" s="31"/>
      <c r="L51" s="31"/>
      <c r="M51" s="31"/>
      <c r="N51" s="31"/>
      <c r="O51" s="31"/>
      <c r="P51" s="64"/>
      <c r="Q51" s="31"/>
      <c r="R51" s="29"/>
    </row>
    <row r="52" spans="2:18" ht="12">
      <c r="B52" s="26"/>
      <c r="C52" s="31"/>
      <c r="D52" s="63"/>
      <c r="E52" s="31"/>
      <c r="F52" s="31"/>
      <c r="G52" s="31"/>
      <c r="H52" s="64"/>
      <c r="I52" s="31"/>
      <c r="J52" s="63"/>
      <c r="K52" s="31"/>
      <c r="L52" s="31"/>
      <c r="M52" s="31"/>
      <c r="N52" s="31"/>
      <c r="O52" s="31"/>
      <c r="P52" s="64"/>
      <c r="Q52" s="31"/>
      <c r="R52" s="29"/>
    </row>
    <row r="53" spans="2:18" ht="12">
      <c r="B53" s="26"/>
      <c r="C53" s="31"/>
      <c r="D53" s="63"/>
      <c r="E53" s="31"/>
      <c r="F53" s="31"/>
      <c r="G53" s="31"/>
      <c r="H53" s="64"/>
      <c r="I53" s="31"/>
      <c r="J53" s="63"/>
      <c r="K53" s="31"/>
      <c r="L53" s="31"/>
      <c r="M53" s="31"/>
      <c r="N53" s="31"/>
      <c r="O53" s="31"/>
      <c r="P53" s="64"/>
      <c r="Q53" s="31"/>
      <c r="R53" s="29"/>
    </row>
    <row r="54" spans="2:18" ht="12">
      <c r="B54" s="26"/>
      <c r="C54" s="31"/>
      <c r="D54" s="63"/>
      <c r="E54" s="31"/>
      <c r="F54" s="31"/>
      <c r="G54" s="31"/>
      <c r="H54" s="64"/>
      <c r="I54" s="31"/>
      <c r="J54" s="63"/>
      <c r="K54" s="31"/>
      <c r="L54" s="31"/>
      <c r="M54" s="31"/>
      <c r="N54" s="31"/>
      <c r="O54" s="31"/>
      <c r="P54" s="64"/>
      <c r="Q54" s="31"/>
      <c r="R54" s="29"/>
    </row>
    <row r="55" spans="2:18" ht="12">
      <c r="B55" s="26"/>
      <c r="C55" s="31"/>
      <c r="D55" s="63"/>
      <c r="E55" s="31"/>
      <c r="F55" s="31"/>
      <c r="G55" s="31"/>
      <c r="H55" s="64"/>
      <c r="I55" s="31"/>
      <c r="J55" s="63"/>
      <c r="K55" s="31"/>
      <c r="L55" s="31"/>
      <c r="M55" s="31"/>
      <c r="N55" s="31"/>
      <c r="O55" s="31"/>
      <c r="P55" s="64"/>
      <c r="Q55" s="31"/>
      <c r="R55" s="29"/>
    </row>
    <row r="56" spans="2:18" ht="12">
      <c r="B56" s="26"/>
      <c r="C56" s="31"/>
      <c r="D56" s="63"/>
      <c r="E56" s="31"/>
      <c r="F56" s="31"/>
      <c r="G56" s="31"/>
      <c r="H56" s="64"/>
      <c r="I56" s="31"/>
      <c r="J56" s="63"/>
      <c r="K56" s="31"/>
      <c r="L56" s="31"/>
      <c r="M56" s="31"/>
      <c r="N56" s="31"/>
      <c r="O56" s="31"/>
      <c r="P56" s="64"/>
      <c r="Q56" s="31"/>
      <c r="R56" s="29"/>
    </row>
    <row r="57" spans="2:18" ht="12">
      <c r="B57" s="26"/>
      <c r="C57" s="31"/>
      <c r="D57" s="63"/>
      <c r="E57" s="31"/>
      <c r="F57" s="31"/>
      <c r="G57" s="31"/>
      <c r="H57" s="64"/>
      <c r="I57" s="31"/>
      <c r="J57" s="63"/>
      <c r="K57" s="31"/>
      <c r="L57" s="31"/>
      <c r="M57" s="31"/>
      <c r="N57" s="31"/>
      <c r="O57" s="31"/>
      <c r="P57" s="64"/>
      <c r="Q57" s="31"/>
      <c r="R57" s="29"/>
    </row>
    <row r="58" spans="2:18" ht="12">
      <c r="B58" s="26"/>
      <c r="C58" s="31"/>
      <c r="D58" s="63"/>
      <c r="E58" s="31"/>
      <c r="F58" s="31"/>
      <c r="G58" s="31"/>
      <c r="H58" s="64"/>
      <c r="I58" s="31"/>
      <c r="J58" s="63"/>
      <c r="K58" s="31"/>
      <c r="L58" s="31"/>
      <c r="M58" s="31"/>
      <c r="N58" s="31"/>
      <c r="O58" s="31"/>
      <c r="P58" s="64"/>
      <c r="Q58" s="31"/>
      <c r="R58" s="29"/>
    </row>
    <row r="59" spans="2:18" s="34" customFormat="1" ht="14.25">
      <c r="B59" s="35"/>
      <c r="C59" s="36"/>
      <c r="D59" s="65" t="s">
        <v>37</v>
      </c>
      <c r="E59" s="66"/>
      <c r="F59" s="66"/>
      <c r="G59" s="67" t="s">
        <v>38</v>
      </c>
      <c r="H59" s="68"/>
      <c r="I59" s="36"/>
      <c r="J59" s="65" t="s">
        <v>37</v>
      </c>
      <c r="K59" s="66"/>
      <c r="L59" s="66"/>
      <c r="M59" s="66"/>
      <c r="N59" s="67" t="s">
        <v>38</v>
      </c>
      <c r="O59" s="66"/>
      <c r="P59" s="68"/>
      <c r="Q59" s="36"/>
      <c r="R59" s="40"/>
    </row>
    <row r="60" spans="2:18" ht="12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34" customFormat="1" ht="14.25">
      <c r="B61" s="35"/>
      <c r="C61" s="36"/>
      <c r="D61" s="61" t="s">
        <v>39</v>
      </c>
      <c r="E61" s="43"/>
      <c r="F61" s="43"/>
      <c r="G61" s="43"/>
      <c r="H61" s="62"/>
      <c r="I61" s="36"/>
      <c r="J61" s="61" t="s">
        <v>40</v>
      </c>
      <c r="K61" s="43"/>
      <c r="L61" s="43"/>
      <c r="M61" s="43"/>
      <c r="N61" s="43"/>
      <c r="O61" s="43"/>
      <c r="P61" s="62"/>
      <c r="Q61" s="36"/>
      <c r="R61" s="40"/>
    </row>
    <row r="62" spans="2:18" ht="12">
      <c r="B62" s="26"/>
      <c r="C62" s="31"/>
      <c r="D62" s="63"/>
      <c r="E62" s="31"/>
      <c r="F62" s="31"/>
      <c r="G62" s="31"/>
      <c r="H62" s="64"/>
      <c r="I62" s="31"/>
      <c r="J62" s="63"/>
      <c r="K62" s="31"/>
      <c r="L62" s="31"/>
      <c r="M62" s="31"/>
      <c r="N62" s="31"/>
      <c r="O62" s="31"/>
      <c r="P62" s="64"/>
      <c r="Q62" s="31"/>
      <c r="R62" s="29"/>
    </row>
    <row r="63" spans="2:18" ht="12">
      <c r="B63" s="26"/>
      <c r="C63" s="31"/>
      <c r="D63" s="63"/>
      <c r="E63" s="31"/>
      <c r="F63" s="31"/>
      <c r="G63" s="31"/>
      <c r="H63" s="64"/>
      <c r="I63" s="31"/>
      <c r="J63" s="63"/>
      <c r="K63" s="31"/>
      <c r="L63" s="31"/>
      <c r="M63" s="31"/>
      <c r="N63" s="31"/>
      <c r="O63" s="31"/>
      <c r="P63" s="64"/>
      <c r="Q63" s="31"/>
      <c r="R63" s="29"/>
    </row>
    <row r="64" spans="2:18" ht="12">
      <c r="B64" s="26"/>
      <c r="C64" s="31"/>
      <c r="D64" s="63"/>
      <c r="E64" s="31"/>
      <c r="F64" s="31"/>
      <c r="G64" s="31"/>
      <c r="H64" s="64"/>
      <c r="I64" s="31"/>
      <c r="J64" s="63"/>
      <c r="K64" s="31"/>
      <c r="L64" s="31"/>
      <c r="M64" s="31"/>
      <c r="N64" s="31"/>
      <c r="O64" s="31"/>
      <c r="P64" s="64"/>
      <c r="Q64" s="31"/>
      <c r="R64" s="29"/>
    </row>
    <row r="65" spans="2:18" ht="12">
      <c r="B65" s="26"/>
      <c r="C65" s="31"/>
      <c r="D65" s="63"/>
      <c r="E65" s="31"/>
      <c r="F65" s="31"/>
      <c r="G65" s="31"/>
      <c r="H65" s="64"/>
      <c r="I65" s="31"/>
      <c r="J65" s="63"/>
      <c r="K65" s="31"/>
      <c r="L65" s="31"/>
      <c r="M65" s="31"/>
      <c r="N65" s="31"/>
      <c r="O65" s="31"/>
      <c r="P65" s="64"/>
      <c r="Q65" s="31"/>
      <c r="R65" s="29"/>
    </row>
    <row r="66" spans="2:18" ht="12">
      <c r="B66" s="26"/>
      <c r="C66" s="31"/>
      <c r="D66" s="63"/>
      <c r="E66" s="31"/>
      <c r="F66" s="31"/>
      <c r="G66" s="31"/>
      <c r="H66" s="64"/>
      <c r="I66" s="31"/>
      <c r="J66" s="63"/>
      <c r="K66" s="31"/>
      <c r="L66" s="31"/>
      <c r="M66" s="31"/>
      <c r="N66" s="31"/>
      <c r="O66" s="31"/>
      <c r="P66" s="64"/>
      <c r="Q66" s="31"/>
      <c r="R66" s="29"/>
    </row>
    <row r="67" spans="2:18" ht="12">
      <c r="B67" s="26"/>
      <c r="C67" s="31"/>
      <c r="D67" s="63"/>
      <c r="E67" s="31"/>
      <c r="F67" s="31"/>
      <c r="G67" s="31"/>
      <c r="H67" s="64"/>
      <c r="I67" s="31"/>
      <c r="J67" s="63"/>
      <c r="K67" s="31"/>
      <c r="L67" s="31"/>
      <c r="M67" s="31"/>
      <c r="N67" s="31"/>
      <c r="O67" s="31"/>
      <c r="P67" s="64"/>
      <c r="Q67" s="31"/>
      <c r="R67" s="29"/>
    </row>
    <row r="68" spans="2:18" ht="12">
      <c r="B68" s="26"/>
      <c r="C68" s="31"/>
      <c r="D68" s="63"/>
      <c r="E68" s="31"/>
      <c r="F68" s="31"/>
      <c r="G68" s="31"/>
      <c r="H68" s="64"/>
      <c r="I68" s="31"/>
      <c r="J68" s="63"/>
      <c r="K68" s="31"/>
      <c r="L68" s="31"/>
      <c r="M68" s="31"/>
      <c r="N68" s="31"/>
      <c r="O68" s="31"/>
      <c r="P68" s="64"/>
      <c r="Q68" s="31"/>
      <c r="R68" s="29"/>
    </row>
    <row r="69" spans="2:18" ht="12">
      <c r="B69" s="26"/>
      <c r="C69" s="31"/>
      <c r="D69" s="63"/>
      <c r="E69" s="31"/>
      <c r="F69" s="31"/>
      <c r="G69" s="31"/>
      <c r="H69" s="64"/>
      <c r="I69" s="31"/>
      <c r="J69" s="63"/>
      <c r="K69" s="31"/>
      <c r="L69" s="31"/>
      <c r="M69" s="31"/>
      <c r="N69" s="31"/>
      <c r="O69" s="31"/>
      <c r="P69" s="64"/>
      <c r="Q69" s="31"/>
      <c r="R69" s="29"/>
    </row>
    <row r="70" spans="2:18" s="34" customFormat="1" ht="14.25">
      <c r="B70" s="35"/>
      <c r="C70" s="36"/>
      <c r="D70" s="65" t="s">
        <v>37</v>
      </c>
      <c r="E70" s="66"/>
      <c r="F70" s="66"/>
      <c r="G70" s="67" t="s">
        <v>38</v>
      </c>
      <c r="H70" s="68"/>
      <c r="I70" s="36"/>
      <c r="J70" s="65" t="s">
        <v>37</v>
      </c>
      <c r="K70" s="66"/>
      <c r="L70" s="66"/>
      <c r="M70" s="66"/>
      <c r="N70" s="67" t="s">
        <v>38</v>
      </c>
      <c r="O70" s="66"/>
      <c r="P70" s="68"/>
      <c r="Q70" s="36"/>
      <c r="R70" s="40"/>
    </row>
    <row r="71" spans="2:18" s="34" customFormat="1" ht="14.25" customHeight="1">
      <c r="B71" s="69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5" spans="2:18" s="34" customFormat="1" ht="6.75" customHeight="1">
      <c r="B75" s="72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4"/>
    </row>
    <row r="76" spans="2:18" s="34" customFormat="1" ht="36.75" customHeight="1">
      <c r="B76" s="35"/>
      <c r="C76" s="27" t="s">
        <v>52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2:18" s="34" customFormat="1" ht="6.7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40"/>
    </row>
    <row r="78" spans="2:18" s="34" customFormat="1" ht="30" customHeight="1">
      <c r="B78" s="35"/>
      <c r="C78" s="32" t="s">
        <v>8</v>
      </c>
      <c r="D78" s="36"/>
      <c r="E78" s="36"/>
      <c r="F78" s="33" t="str">
        <f>F6</f>
        <v>Oprava bytu č. 5 v č.p. 162/V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6"/>
      <c r="R78" s="40"/>
    </row>
    <row r="79" spans="2:18" s="34" customFormat="1" ht="36.75" customHeight="1">
      <c r="B79" s="35"/>
      <c r="C79" s="75" t="s">
        <v>49</v>
      </c>
      <c r="D79" s="36"/>
      <c r="E79" s="36"/>
      <c r="F79" s="76" t="str">
        <f>F7</f>
        <v>2017-020-5/162 - Oprava bytu č. 5 v č.p. 162/V, Dačice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6"/>
      <c r="R79" s="40"/>
    </row>
    <row r="80" spans="2:18" s="34" customFormat="1" ht="6.7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40"/>
    </row>
    <row r="81" spans="2:18" s="34" customFormat="1" ht="18" customHeight="1">
      <c r="B81" s="35"/>
      <c r="C81" s="32" t="s">
        <v>12</v>
      </c>
      <c r="D81" s="36"/>
      <c r="E81" s="36"/>
      <c r="F81" s="41" t="str">
        <f>F9</f>
        <v>Dačice</v>
      </c>
      <c r="G81" s="36"/>
      <c r="H81" s="36"/>
      <c r="I81" s="36"/>
      <c r="J81" s="36"/>
      <c r="K81" s="32" t="s">
        <v>14</v>
      </c>
      <c r="L81" s="36"/>
      <c r="M81" s="77"/>
      <c r="N81" s="39"/>
      <c r="O81" s="39"/>
      <c r="P81" s="39"/>
      <c r="Q81" s="36"/>
      <c r="R81" s="40"/>
    </row>
    <row r="82" spans="2:18" s="34" customFormat="1" ht="6.7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40"/>
    </row>
    <row r="83" spans="2:18" s="34" customFormat="1" ht="12.75">
      <c r="B83" s="35"/>
      <c r="C83" s="32" t="s">
        <v>17</v>
      </c>
      <c r="D83" s="36"/>
      <c r="E83" s="36"/>
      <c r="F83" s="41"/>
      <c r="G83" s="36"/>
      <c r="H83" s="36"/>
      <c r="I83" s="36"/>
      <c r="J83" s="36"/>
      <c r="K83" s="32" t="s">
        <v>21</v>
      </c>
      <c r="L83" s="36"/>
      <c r="M83" s="42"/>
      <c r="N83" s="39"/>
      <c r="O83" s="39"/>
      <c r="P83" s="39"/>
      <c r="Q83" s="39"/>
      <c r="R83" s="40"/>
    </row>
    <row r="84" spans="2:18" s="34" customFormat="1" ht="14.25" customHeight="1">
      <c r="B84" s="35"/>
      <c r="C84" s="32" t="s">
        <v>20</v>
      </c>
      <c r="D84" s="36"/>
      <c r="E84" s="36"/>
      <c r="F84" s="41"/>
      <c r="G84" s="36"/>
      <c r="H84" s="36"/>
      <c r="I84" s="36"/>
      <c r="J84" s="36"/>
      <c r="K84" s="32" t="s">
        <v>22</v>
      </c>
      <c r="L84" s="36"/>
      <c r="M84" s="42"/>
      <c r="N84" s="39"/>
      <c r="O84" s="39"/>
      <c r="P84" s="39"/>
      <c r="Q84" s="39"/>
      <c r="R84" s="40"/>
    </row>
    <row r="85" spans="2:18" s="34" customFormat="1" ht="9.7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40"/>
    </row>
    <row r="86" spans="2:18" s="34" customFormat="1" ht="29.25" customHeight="1">
      <c r="B86" s="35"/>
      <c r="C86" s="78" t="s">
        <v>53</v>
      </c>
      <c r="D86" s="79"/>
      <c r="E86" s="79"/>
      <c r="F86" s="79"/>
      <c r="G86" s="79"/>
      <c r="H86" s="53"/>
      <c r="I86" s="53"/>
      <c r="J86" s="53"/>
      <c r="K86" s="53"/>
      <c r="L86" s="53"/>
      <c r="M86" s="53"/>
      <c r="N86" s="78" t="s">
        <v>54</v>
      </c>
      <c r="O86" s="39"/>
      <c r="P86" s="39"/>
      <c r="Q86" s="39"/>
      <c r="R86" s="40"/>
    </row>
    <row r="87" spans="2:18" s="34" customFormat="1" ht="9.7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40"/>
    </row>
    <row r="88" spans="2:47" s="34" customFormat="1" ht="29.25" customHeight="1">
      <c r="B88" s="35"/>
      <c r="C88" s="80" t="s">
        <v>55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81">
        <f>N139</f>
        <v>0</v>
      </c>
      <c r="O88" s="39"/>
      <c r="P88" s="39"/>
      <c r="Q88" s="39"/>
      <c r="R88" s="40"/>
      <c r="AU88" s="22" t="s">
        <v>56</v>
      </c>
    </row>
    <row r="89" spans="2:18" s="88" customFormat="1" ht="24.75" customHeight="1">
      <c r="B89" s="82"/>
      <c r="C89" s="83"/>
      <c r="D89" s="84" t="s">
        <v>57</v>
      </c>
      <c r="E89" s="83"/>
      <c r="F89" s="83"/>
      <c r="G89" s="83"/>
      <c r="H89" s="83"/>
      <c r="I89" s="83"/>
      <c r="J89" s="83"/>
      <c r="K89" s="83"/>
      <c r="L89" s="83"/>
      <c r="M89" s="83"/>
      <c r="N89" s="85">
        <f>N140</f>
        <v>0</v>
      </c>
      <c r="O89" s="86"/>
      <c r="P89" s="86"/>
      <c r="Q89" s="86"/>
      <c r="R89" s="87"/>
    </row>
    <row r="90" spans="2:18" s="95" customFormat="1" ht="19.5" customHeight="1">
      <c r="B90" s="89"/>
      <c r="C90" s="90"/>
      <c r="D90" s="91" t="s">
        <v>58</v>
      </c>
      <c r="E90" s="90"/>
      <c r="F90" s="90"/>
      <c r="G90" s="90"/>
      <c r="H90" s="90"/>
      <c r="I90" s="90"/>
      <c r="J90" s="90"/>
      <c r="K90" s="90"/>
      <c r="L90" s="90"/>
      <c r="M90" s="90"/>
      <c r="N90" s="92">
        <f>N141</f>
        <v>0</v>
      </c>
      <c r="O90" s="93"/>
      <c r="P90" s="93"/>
      <c r="Q90" s="93"/>
      <c r="R90" s="94"/>
    </row>
    <row r="91" spans="2:18" s="95" customFormat="1" ht="19.5" customHeight="1">
      <c r="B91" s="89"/>
      <c r="C91" s="90"/>
      <c r="D91" s="91" t="s">
        <v>59</v>
      </c>
      <c r="E91" s="90"/>
      <c r="F91" s="90"/>
      <c r="G91" s="90"/>
      <c r="H91" s="90"/>
      <c r="I91" s="90"/>
      <c r="J91" s="90"/>
      <c r="K91" s="90"/>
      <c r="L91" s="90"/>
      <c r="M91" s="90"/>
      <c r="N91" s="92">
        <f>N143</f>
        <v>0</v>
      </c>
      <c r="O91" s="93"/>
      <c r="P91" s="93"/>
      <c r="Q91" s="93"/>
      <c r="R91" s="94"/>
    </row>
    <row r="92" spans="2:18" s="95" customFormat="1" ht="19.5" customHeight="1">
      <c r="B92" s="89"/>
      <c r="C92" s="90"/>
      <c r="D92" s="91" t="s">
        <v>60</v>
      </c>
      <c r="E92" s="90"/>
      <c r="F92" s="90"/>
      <c r="G92" s="90"/>
      <c r="H92" s="90"/>
      <c r="I92" s="90"/>
      <c r="J92" s="90"/>
      <c r="K92" s="90"/>
      <c r="L92" s="90"/>
      <c r="M92" s="90"/>
      <c r="N92" s="92">
        <f>N145</f>
        <v>0</v>
      </c>
      <c r="O92" s="93"/>
      <c r="P92" s="93"/>
      <c r="Q92" s="93"/>
      <c r="R92" s="94"/>
    </row>
    <row r="93" spans="2:18" s="95" customFormat="1" ht="19.5" customHeight="1">
      <c r="B93" s="89"/>
      <c r="C93" s="90"/>
      <c r="D93" s="91" t="s">
        <v>61</v>
      </c>
      <c r="E93" s="90"/>
      <c r="F93" s="90"/>
      <c r="G93" s="90"/>
      <c r="H93" s="90"/>
      <c r="I93" s="90"/>
      <c r="J93" s="90"/>
      <c r="K93" s="90"/>
      <c r="L93" s="90"/>
      <c r="M93" s="90"/>
      <c r="N93" s="92">
        <f>N150</f>
        <v>0</v>
      </c>
      <c r="O93" s="93"/>
      <c r="P93" s="93"/>
      <c r="Q93" s="93"/>
      <c r="R93" s="94"/>
    </row>
    <row r="94" spans="2:18" s="88" customFormat="1" ht="24.75" customHeight="1">
      <c r="B94" s="82"/>
      <c r="C94" s="83"/>
      <c r="D94" s="84" t="s">
        <v>62</v>
      </c>
      <c r="E94" s="83"/>
      <c r="F94" s="83"/>
      <c r="G94" s="83"/>
      <c r="H94" s="83"/>
      <c r="I94" s="83"/>
      <c r="J94" s="83"/>
      <c r="K94" s="83"/>
      <c r="L94" s="83"/>
      <c r="M94" s="83"/>
      <c r="N94" s="85">
        <f>N155</f>
        <v>0</v>
      </c>
      <c r="O94" s="86"/>
      <c r="P94" s="86"/>
      <c r="Q94" s="86"/>
      <c r="R94" s="87"/>
    </row>
    <row r="95" spans="2:18" s="95" customFormat="1" ht="19.5" customHeight="1">
      <c r="B95" s="89"/>
      <c r="C95" s="90"/>
      <c r="D95" s="91" t="s">
        <v>63</v>
      </c>
      <c r="E95" s="90"/>
      <c r="F95" s="90"/>
      <c r="G95" s="90"/>
      <c r="H95" s="90"/>
      <c r="I95" s="90"/>
      <c r="J95" s="90"/>
      <c r="K95" s="90"/>
      <c r="L95" s="90"/>
      <c r="M95" s="90"/>
      <c r="N95" s="92">
        <f>N156</f>
        <v>0</v>
      </c>
      <c r="O95" s="93"/>
      <c r="P95" s="93"/>
      <c r="Q95" s="93"/>
      <c r="R95" s="94"/>
    </row>
    <row r="96" spans="2:18" s="95" customFormat="1" ht="19.5" customHeight="1">
      <c r="B96" s="89"/>
      <c r="C96" s="90"/>
      <c r="D96" s="91" t="s">
        <v>64</v>
      </c>
      <c r="E96" s="90"/>
      <c r="F96" s="90"/>
      <c r="G96" s="90"/>
      <c r="H96" s="90"/>
      <c r="I96" s="90"/>
      <c r="J96" s="90"/>
      <c r="K96" s="90"/>
      <c r="L96" s="90"/>
      <c r="M96" s="90"/>
      <c r="N96" s="92">
        <f>N159</f>
        <v>0</v>
      </c>
      <c r="O96" s="93"/>
      <c r="P96" s="93"/>
      <c r="Q96" s="93"/>
      <c r="R96" s="94"/>
    </row>
    <row r="97" spans="2:18" s="95" customFormat="1" ht="19.5" customHeight="1">
      <c r="B97" s="89"/>
      <c r="C97" s="90"/>
      <c r="D97" s="91" t="s">
        <v>65</v>
      </c>
      <c r="E97" s="90"/>
      <c r="F97" s="90"/>
      <c r="G97" s="90"/>
      <c r="H97" s="90"/>
      <c r="I97" s="90"/>
      <c r="J97" s="90"/>
      <c r="K97" s="90"/>
      <c r="L97" s="90"/>
      <c r="M97" s="90"/>
      <c r="N97" s="92">
        <f>N175</f>
        <v>0</v>
      </c>
      <c r="O97" s="93"/>
      <c r="P97" s="93"/>
      <c r="Q97" s="93"/>
      <c r="R97" s="94"/>
    </row>
    <row r="98" spans="2:18" s="95" customFormat="1" ht="19.5" customHeight="1">
      <c r="B98" s="89"/>
      <c r="C98" s="90"/>
      <c r="D98" s="91" t="s">
        <v>66</v>
      </c>
      <c r="E98" s="90"/>
      <c r="F98" s="90"/>
      <c r="G98" s="90"/>
      <c r="H98" s="90"/>
      <c r="I98" s="90"/>
      <c r="J98" s="90"/>
      <c r="K98" s="90"/>
      <c r="L98" s="90"/>
      <c r="M98" s="90"/>
      <c r="N98" s="92">
        <f>N192</f>
        <v>0</v>
      </c>
      <c r="O98" s="93"/>
      <c r="P98" s="93"/>
      <c r="Q98" s="93"/>
      <c r="R98" s="94"/>
    </row>
    <row r="99" spans="2:18" s="95" customFormat="1" ht="19.5" customHeight="1">
      <c r="B99" s="89"/>
      <c r="C99" s="90"/>
      <c r="D99" s="91" t="s">
        <v>67</v>
      </c>
      <c r="E99" s="90"/>
      <c r="F99" s="90"/>
      <c r="G99" s="90"/>
      <c r="H99" s="90"/>
      <c r="I99" s="90"/>
      <c r="J99" s="90"/>
      <c r="K99" s="90"/>
      <c r="L99" s="90"/>
      <c r="M99" s="90"/>
      <c r="N99" s="92">
        <f>N208</f>
        <v>0</v>
      </c>
      <c r="O99" s="93"/>
      <c r="P99" s="93"/>
      <c r="Q99" s="93"/>
      <c r="R99" s="94"/>
    </row>
    <row r="100" spans="2:18" s="95" customFormat="1" ht="19.5" customHeight="1">
      <c r="B100" s="89"/>
      <c r="C100" s="90"/>
      <c r="D100" s="91" t="s">
        <v>68</v>
      </c>
      <c r="E100" s="90"/>
      <c r="F100" s="90"/>
      <c r="G100" s="90"/>
      <c r="H100" s="90"/>
      <c r="I100" s="90"/>
      <c r="J100" s="90"/>
      <c r="K100" s="90"/>
      <c r="L100" s="90"/>
      <c r="M100" s="90"/>
      <c r="N100" s="92">
        <f>N233</f>
        <v>0</v>
      </c>
      <c r="O100" s="93"/>
      <c r="P100" s="93"/>
      <c r="Q100" s="93"/>
      <c r="R100" s="94"/>
    </row>
    <row r="101" spans="2:18" s="95" customFormat="1" ht="19.5" customHeight="1">
      <c r="B101" s="89"/>
      <c r="C101" s="90"/>
      <c r="D101" s="91" t="s">
        <v>69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2">
        <f>N237</f>
        <v>0</v>
      </c>
      <c r="O101" s="93"/>
      <c r="P101" s="93"/>
      <c r="Q101" s="93"/>
      <c r="R101" s="94"/>
    </row>
    <row r="102" spans="2:18" s="95" customFormat="1" ht="19.5" customHeight="1">
      <c r="B102" s="89"/>
      <c r="C102" s="90"/>
      <c r="D102" s="91" t="s">
        <v>70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2">
        <f>N246</f>
        <v>0</v>
      </c>
      <c r="O102" s="93"/>
      <c r="P102" s="93"/>
      <c r="Q102" s="93"/>
      <c r="R102" s="94"/>
    </row>
    <row r="103" spans="2:18" s="95" customFormat="1" ht="19.5" customHeight="1">
      <c r="B103" s="89"/>
      <c r="C103" s="90"/>
      <c r="D103" s="91" t="s">
        <v>71</v>
      </c>
      <c r="E103" s="90"/>
      <c r="F103" s="90"/>
      <c r="G103" s="90"/>
      <c r="H103" s="90"/>
      <c r="I103" s="90"/>
      <c r="J103" s="90"/>
      <c r="K103" s="90"/>
      <c r="L103" s="90"/>
      <c r="M103" s="90"/>
      <c r="N103" s="92">
        <f>N254</f>
        <v>0</v>
      </c>
      <c r="O103" s="93"/>
      <c r="P103" s="93"/>
      <c r="Q103" s="93"/>
      <c r="R103" s="94"/>
    </row>
    <row r="104" spans="2:18" s="95" customFormat="1" ht="19.5" customHeight="1">
      <c r="B104" s="89"/>
      <c r="C104" s="90"/>
      <c r="D104" s="91" t="s">
        <v>72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2">
        <f>N262</f>
        <v>0</v>
      </c>
      <c r="O104" s="93"/>
      <c r="P104" s="93"/>
      <c r="Q104" s="93"/>
      <c r="R104" s="94"/>
    </row>
    <row r="105" spans="2:18" s="95" customFormat="1" ht="19.5" customHeight="1">
      <c r="B105" s="89"/>
      <c r="C105" s="90"/>
      <c r="D105" s="91" t="s">
        <v>73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2">
        <f>N266</f>
        <v>0</v>
      </c>
      <c r="O105" s="93"/>
      <c r="P105" s="93"/>
      <c r="Q105" s="93"/>
      <c r="R105" s="94"/>
    </row>
    <row r="106" spans="2:18" s="95" customFormat="1" ht="14.25" customHeight="1">
      <c r="B106" s="89"/>
      <c r="C106" s="90"/>
      <c r="D106" s="91" t="s">
        <v>74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2">
        <f>N268</f>
        <v>0</v>
      </c>
      <c r="O106" s="93"/>
      <c r="P106" s="93"/>
      <c r="Q106" s="93"/>
      <c r="R106" s="94"/>
    </row>
    <row r="107" spans="2:18" s="95" customFormat="1" ht="19.5" customHeight="1">
      <c r="B107" s="89"/>
      <c r="C107" s="90"/>
      <c r="D107" s="91" t="s">
        <v>75</v>
      </c>
      <c r="E107" s="90"/>
      <c r="F107" s="90"/>
      <c r="G107" s="90"/>
      <c r="H107" s="90"/>
      <c r="I107" s="90"/>
      <c r="J107" s="90"/>
      <c r="K107" s="90"/>
      <c r="L107" s="90"/>
      <c r="M107" s="90"/>
      <c r="N107" s="92">
        <f>N276</f>
        <v>0</v>
      </c>
      <c r="O107" s="93"/>
      <c r="P107" s="93"/>
      <c r="Q107" s="93"/>
      <c r="R107" s="94"/>
    </row>
    <row r="108" spans="2:18" s="88" customFormat="1" ht="24.75" customHeight="1">
      <c r="B108" s="82"/>
      <c r="C108" s="83"/>
      <c r="D108" s="84" t="s">
        <v>76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5">
        <f>N280</f>
        <v>0</v>
      </c>
      <c r="O108" s="86"/>
      <c r="P108" s="86"/>
      <c r="Q108" s="86"/>
      <c r="R108" s="87"/>
    </row>
    <row r="109" spans="2:18" s="95" customFormat="1" ht="19.5" customHeight="1">
      <c r="B109" s="89"/>
      <c r="C109" s="90"/>
      <c r="D109" s="91" t="s">
        <v>77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2">
        <f>N281</f>
        <v>0</v>
      </c>
      <c r="O109" s="93"/>
      <c r="P109" s="93"/>
      <c r="Q109" s="93"/>
      <c r="R109" s="94"/>
    </row>
    <row r="110" spans="2:18" s="88" customFormat="1" ht="24.75" customHeight="1">
      <c r="B110" s="82"/>
      <c r="C110" s="83"/>
      <c r="D110" s="84" t="s">
        <v>78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5">
        <f>N285</f>
        <v>0</v>
      </c>
      <c r="O110" s="86"/>
      <c r="P110" s="86"/>
      <c r="Q110" s="86"/>
      <c r="R110" s="87"/>
    </row>
    <row r="111" spans="2:18" s="95" customFormat="1" ht="19.5" customHeight="1">
      <c r="B111" s="89"/>
      <c r="C111" s="90"/>
      <c r="D111" s="91" t="s">
        <v>79</v>
      </c>
      <c r="E111" s="90"/>
      <c r="F111" s="90"/>
      <c r="G111" s="90"/>
      <c r="H111" s="90"/>
      <c r="I111" s="90"/>
      <c r="J111" s="90"/>
      <c r="K111" s="90"/>
      <c r="L111" s="90"/>
      <c r="M111" s="90"/>
      <c r="N111" s="92">
        <f>N286</f>
        <v>0</v>
      </c>
      <c r="O111" s="93"/>
      <c r="P111" s="93"/>
      <c r="Q111" s="93"/>
      <c r="R111" s="94"/>
    </row>
    <row r="112" spans="2:18" s="88" customFormat="1" ht="21.75" customHeight="1">
      <c r="B112" s="82"/>
      <c r="C112" s="83"/>
      <c r="D112" s="84" t="s">
        <v>80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96">
        <f>N300</f>
        <v>0</v>
      </c>
      <c r="O112" s="86"/>
      <c r="P112" s="86"/>
      <c r="Q112" s="86"/>
      <c r="R112" s="87"/>
    </row>
    <row r="113" spans="2:18" s="34" customFormat="1" ht="21.7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40"/>
    </row>
    <row r="114" spans="2:21" s="34" customFormat="1" ht="29.25" customHeight="1">
      <c r="B114" s="35"/>
      <c r="C114" s="80" t="s">
        <v>81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97">
        <f>ROUND(N115+N116+N117+N118+N119+N120,2)</f>
        <v>0</v>
      </c>
      <c r="O114" s="39"/>
      <c r="P114" s="39"/>
      <c r="Q114" s="39"/>
      <c r="R114" s="40"/>
      <c r="T114" s="98"/>
      <c r="U114" s="99" t="s">
        <v>25</v>
      </c>
    </row>
    <row r="115" spans="2:62" s="34" customFormat="1" ht="18" customHeight="1">
      <c r="B115" s="35"/>
      <c r="C115" s="36"/>
      <c r="D115" s="8" t="s">
        <v>82</v>
      </c>
      <c r="E115" s="11"/>
      <c r="F115" s="11"/>
      <c r="G115" s="11"/>
      <c r="H115" s="11"/>
      <c r="I115" s="1"/>
      <c r="J115" s="1"/>
      <c r="K115" s="1"/>
      <c r="L115" s="1"/>
      <c r="M115" s="1"/>
      <c r="N115" s="7">
        <v>0</v>
      </c>
      <c r="O115" s="11"/>
      <c r="P115" s="11"/>
      <c r="Q115" s="11"/>
      <c r="R115" s="40"/>
      <c r="S115" s="36"/>
      <c r="T115" s="100"/>
      <c r="U115" s="101" t="s">
        <v>28</v>
      </c>
      <c r="AY115" s="22" t="s">
        <v>83</v>
      </c>
      <c r="BE115" s="102">
        <f aca="true" t="shared" si="0" ref="BE115:BE120">IF(U115="základní",N115,0)</f>
        <v>0</v>
      </c>
      <c r="BF115" s="102">
        <f aca="true" t="shared" si="1" ref="BF115:BF120">IF(U115="snížená",N115,0)</f>
        <v>0</v>
      </c>
      <c r="BG115" s="102">
        <f aca="true" t="shared" si="2" ref="BG115:BG120">IF(U115="zákl. přenesená",N115,0)</f>
        <v>0</v>
      </c>
      <c r="BH115" s="102">
        <f aca="true" t="shared" si="3" ref="BH115:BH120">IF(U115="sníž. přenesená",N115,0)</f>
        <v>0</v>
      </c>
      <c r="BI115" s="102">
        <f aca="true" t="shared" si="4" ref="BI115:BI120">IF(U115="nulová",N115,0)</f>
        <v>0</v>
      </c>
      <c r="BJ115" s="22" t="s">
        <v>84</v>
      </c>
    </row>
    <row r="116" spans="2:62" s="34" customFormat="1" ht="18" customHeight="1">
      <c r="B116" s="35"/>
      <c r="C116" s="36"/>
      <c r="D116" s="8" t="s">
        <v>85</v>
      </c>
      <c r="E116" s="11"/>
      <c r="F116" s="11"/>
      <c r="G116" s="11"/>
      <c r="H116" s="11"/>
      <c r="I116" s="1"/>
      <c r="J116" s="1"/>
      <c r="K116" s="1"/>
      <c r="L116" s="1"/>
      <c r="M116" s="1"/>
      <c r="N116" s="7">
        <v>0</v>
      </c>
      <c r="O116" s="11"/>
      <c r="P116" s="11"/>
      <c r="Q116" s="11"/>
      <c r="R116" s="40"/>
      <c r="S116" s="36"/>
      <c r="T116" s="100"/>
      <c r="U116" s="101" t="s">
        <v>28</v>
      </c>
      <c r="AY116" s="22" t="s">
        <v>83</v>
      </c>
      <c r="BE116" s="102">
        <f t="shared" si="0"/>
        <v>0</v>
      </c>
      <c r="BF116" s="102">
        <f t="shared" si="1"/>
        <v>0</v>
      </c>
      <c r="BG116" s="102">
        <f t="shared" si="2"/>
        <v>0</v>
      </c>
      <c r="BH116" s="102">
        <f t="shared" si="3"/>
        <v>0</v>
      </c>
      <c r="BI116" s="102">
        <f t="shared" si="4"/>
        <v>0</v>
      </c>
      <c r="BJ116" s="22" t="s">
        <v>84</v>
      </c>
    </row>
    <row r="117" spans="2:62" s="34" customFormat="1" ht="18" customHeight="1">
      <c r="B117" s="35"/>
      <c r="C117" s="36"/>
      <c r="D117" s="8" t="s">
        <v>86</v>
      </c>
      <c r="E117" s="11"/>
      <c r="F117" s="11"/>
      <c r="G117" s="11"/>
      <c r="H117" s="11"/>
      <c r="I117" s="1"/>
      <c r="J117" s="1"/>
      <c r="K117" s="1"/>
      <c r="L117" s="1"/>
      <c r="M117" s="1"/>
      <c r="N117" s="7">
        <f>ROUND(N88*T117,2)</f>
        <v>0</v>
      </c>
      <c r="O117" s="11"/>
      <c r="P117" s="11"/>
      <c r="Q117" s="11"/>
      <c r="R117" s="40"/>
      <c r="S117" s="36"/>
      <c r="T117" s="100"/>
      <c r="U117" s="101" t="s">
        <v>28</v>
      </c>
      <c r="AY117" s="22" t="s">
        <v>83</v>
      </c>
      <c r="BE117" s="102">
        <f t="shared" si="0"/>
        <v>0</v>
      </c>
      <c r="BF117" s="102">
        <f t="shared" si="1"/>
        <v>0</v>
      </c>
      <c r="BG117" s="102">
        <f t="shared" si="2"/>
        <v>0</v>
      </c>
      <c r="BH117" s="102">
        <f t="shared" si="3"/>
        <v>0</v>
      </c>
      <c r="BI117" s="102">
        <f t="shared" si="4"/>
        <v>0</v>
      </c>
      <c r="BJ117" s="22" t="s">
        <v>84</v>
      </c>
    </row>
    <row r="118" spans="2:62" s="34" customFormat="1" ht="18" customHeight="1">
      <c r="B118" s="35"/>
      <c r="C118" s="36"/>
      <c r="D118" s="8" t="s">
        <v>87</v>
      </c>
      <c r="E118" s="11"/>
      <c r="F118" s="11"/>
      <c r="G118" s="11"/>
      <c r="H118" s="11"/>
      <c r="I118" s="1"/>
      <c r="J118" s="1"/>
      <c r="K118" s="1"/>
      <c r="L118" s="1"/>
      <c r="M118" s="1"/>
      <c r="N118" s="7">
        <f>ROUND(N88*T118,2)</f>
        <v>0</v>
      </c>
      <c r="O118" s="11"/>
      <c r="P118" s="11"/>
      <c r="Q118" s="11"/>
      <c r="R118" s="40"/>
      <c r="S118" s="36"/>
      <c r="T118" s="100"/>
      <c r="U118" s="101" t="s">
        <v>28</v>
      </c>
      <c r="AY118" s="22" t="s">
        <v>83</v>
      </c>
      <c r="BE118" s="102">
        <f t="shared" si="0"/>
        <v>0</v>
      </c>
      <c r="BF118" s="102">
        <f t="shared" si="1"/>
        <v>0</v>
      </c>
      <c r="BG118" s="102">
        <f t="shared" si="2"/>
        <v>0</v>
      </c>
      <c r="BH118" s="102">
        <f t="shared" si="3"/>
        <v>0</v>
      </c>
      <c r="BI118" s="102">
        <f t="shared" si="4"/>
        <v>0</v>
      </c>
      <c r="BJ118" s="22" t="s">
        <v>84</v>
      </c>
    </row>
    <row r="119" spans="2:62" s="34" customFormat="1" ht="18" customHeight="1">
      <c r="B119" s="35"/>
      <c r="C119" s="36"/>
      <c r="D119" s="8" t="s">
        <v>88</v>
      </c>
      <c r="E119" s="11"/>
      <c r="F119" s="11"/>
      <c r="G119" s="11"/>
      <c r="H119" s="11"/>
      <c r="I119" s="1"/>
      <c r="J119" s="1"/>
      <c r="K119" s="1"/>
      <c r="L119" s="1"/>
      <c r="M119" s="1"/>
      <c r="N119" s="7">
        <f>ROUND(N88*T119,2)</f>
        <v>0</v>
      </c>
      <c r="O119" s="11"/>
      <c r="P119" s="11"/>
      <c r="Q119" s="11"/>
      <c r="R119" s="40"/>
      <c r="S119" s="36"/>
      <c r="T119" s="100"/>
      <c r="U119" s="101" t="s">
        <v>28</v>
      </c>
      <c r="AY119" s="22" t="s">
        <v>83</v>
      </c>
      <c r="BE119" s="102">
        <f t="shared" si="0"/>
        <v>0</v>
      </c>
      <c r="BF119" s="102">
        <f t="shared" si="1"/>
        <v>0</v>
      </c>
      <c r="BG119" s="102">
        <f t="shared" si="2"/>
        <v>0</v>
      </c>
      <c r="BH119" s="102">
        <f t="shared" si="3"/>
        <v>0</v>
      </c>
      <c r="BI119" s="102">
        <f t="shared" si="4"/>
        <v>0</v>
      </c>
      <c r="BJ119" s="22" t="s">
        <v>84</v>
      </c>
    </row>
    <row r="120" spans="2:62" s="34" customFormat="1" ht="18" customHeight="1">
      <c r="B120" s="35"/>
      <c r="C120" s="36"/>
      <c r="D120" s="177" t="s">
        <v>89</v>
      </c>
      <c r="E120" s="178"/>
      <c r="F120" s="178"/>
      <c r="G120" s="178"/>
      <c r="H120" s="178"/>
      <c r="I120" s="1"/>
      <c r="J120" s="1"/>
      <c r="K120" s="1"/>
      <c r="L120" s="1"/>
      <c r="M120" s="1"/>
      <c r="N120" s="7">
        <f>ROUND(N88*T120,2)</f>
        <v>0</v>
      </c>
      <c r="O120" s="11"/>
      <c r="P120" s="11"/>
      <c r="Q120" s="11"/>
      <c r="R120" s="40"/>
      <c r="S120" s="36"/>
      <c r="T120" s="103"/>
      <c r="U120" s="104" t="s">
        <v>28</v>
      </c>
      <c r="AY120" s="22" t="s">
        <v>90</v>
      </c>
      <c r="BE120" s="102">
        <f t="shared" si="0"/>
        <v>0</v>
      </c>
      <c r="BF120" s="102">
        <f t="shared" si="1"/>
        <v>0</v>
      </c>
      <c r="BG120" s="102">
        <f t="shared" si="2"/>
        <v>0</v>
      </c>
      <c r="BH120" s="102">
        <f t="shared" si="3"/>
        <v>0</v>
      </c>
      <c r="BI120" s="102">
        <f t="shared" si="4"/>
        <v>0</v>
      </c>
      <c r="BJ120" s="22" t="s">
        <v>84</v>
      </c>
    </row>
    <row r="121" spans="2:18" s="34" customFormat="1" ht="12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40"/>
    </row>
    <row r="122" spans="2:18" s="34" customFormat="1" ht="29.25" customHeight="1">
      <c r="B122" s="35"/>
      <c r="C122" s="105" t="s">
        <v>46</v>
      </c>
      <c r="D122" s="53"/>
      <c r="E122" s="53"/>
      <c r="F122" s="53"/>
      <c r="G122" s="53"/>
      <c r="H122" s="53"/>
      <c r="I122" s="53"/>
      <c r="J122" s="53"/>
      <c r="K122" s="53"/>
      <c r="L122" s="106">
        <f>ROUND(SUM(N88+N114),2)</f>
        <v>0</v>
      </c>
      <c r="M122" s="79"/>
      <c r="N122" s="79"/>
      <c r="O122" s="79"/>
      <c r="P122" s="79"/>
      <c r="Q122" s="79"/>
      <c r="R122" s="40"/>
    </row>
    <row r="123" spans="2:18" s="34" customFormat="1" ht="6.75" customHeight="1"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</row>
    <row r="127" spans="2:18" s="34" customFormat="1" ht="6.75" customHeight="1"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4"/>
    </row>
    <row r="128" spans="2:18" s="34" customFormat="1" ht="36.75" customHeight="1">
      <c r="B128" s="35"/>
      <c r="C128" s="27" t="s">
        <v>91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40"/>
    </row>
    <row r="129" spans="2:18" s="34" customFormat="1" ht="6.75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40"/>
    </row>
    <row r="130" spans="2:18" s="34" customFormat="1" ht="30" customHeight="1">
      <c r="B130" s="35"/>
      <c r="C130" s="32" t="s">
        <v>8</v>
      </c>
      <c r="D130" s="36"/>
      <c r="E130" s="36"/>
      <c r="F130" s="33" t="str">
        <f>F6</f>
        <v>Oprava bytu č. 5 v č.p. 162/V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6"/>
      <c r="R130" s="40"/>
    </row>
    <row r="131" spans="2:18" s="34" customFormat="1" ht="36.75" customHeight="1">
      <c r="B131" s="35"/>
      <c r="C131" s="75" t="s">
        <v>49</v>
      </c>
      <c r="D131" s="36"/>
      <c r="E131" s="36"/>
      <c r="F131" s="76" t="str">
        <f>F7</f>
        <v>2017-020-5/162 - Oprava bytu č. 5 v č.p. 162/V, Dačice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6"/>
      <c r="R131" s="40"/>
    </row>
    <row r="132" spans="2:18" s="34" customFormat="1" ht="6.75" customHeight="1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40"/>
    </row>
    <row r="133" spans="2:18" s="34" customFormat="1" ht="18" customHeight="1">
      <c r="B133" s="35"/>
      <c r="C133" s="32" t="s">
        <v>12</v>
      </c>
      <c r="D133" s="36"/>
      <c r="E133" s="36"/>
      <c r="F133" s="41" t="str">
        <f>F9</f>
        <v>Dačice</v>
      </c>
      <c r="G133" s="36"/>
      <c r="H133" s="36"/>
      <c r="I133" s="36"/>
      <c r="J133" s="36"/>
      <c r="K133" s="32" t="s">
        <v>14</v>
      </c>
      <c r="L133" s="36"/>
      <c r="M133" s="77">
        <f>IF(O9="","",O9)</f>
      </c>
      <c r="N133" s="39"/>
      <c r="O133" s="39"/>
      <c r="P133" s="39"/>
      <c r="Q133" s="36"/>
      <c r="R133" s="40"/>
    </row>
    <row r="134" spans="2:18" s="34" customFormat="1" ht="6.75" customHeight="1"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40"/>
    </row>
    <row r="135" spans="2:18" s="34" customFormat="1" ht="12.75">
      <c r="B135" s="35"/>
      <c r="C135" s="32" t="s">
        <v>17</v>
      </c>
      <c r="D135" s="36"/>
      <c r="E135" s="36"/>
      <c r="F135" s="41"/>
      <c r="G135" s="36"/>
      <c r="H135" s="36"/>
      <c r="I135" s="36"/>
      <c r="J135" s="36"/>
      <c r="K135" s="32" t="s">
        <v>21</v>
      </c>
      <c r="L135" s="36"/>
      <c r="M135" s="42"/>
      <c r="N135" s="39"/>
      <c r="O135" s="39"/>
      <c r="P135" s="39"/>
      <c r="Q135" s="39"/>
      <c r="R135" s="40"/>
    </row>
    <row r="136" spans="2:18" s="34" customFormat="1" ht="14.25" customHeight="1">
      <c r="B136" s="35"/>
      <c r="C136" s="32" t="s">
        <v>20</v>
      </c>
      <c r="D136" s="36"/>
      <c r="E136" s="36"/>
      <c r="F136" s="41">
        <f>IF(E15="","",E15)</f>
      </c>
      <c r="G136" s="36"/>
      <c r="H136" s="36"/>
      <c r="I136" s="36"/>
      <c r="J136" s="36"/>
      <c r="K136" s="32" t="s">
        <v>22</v>
      </c>
      <c r="L136" s="36"/>
      <c r="M136" s="42"/>
      <c r="N136" s="39"/>
      <c r="O136" s="39"/>
      <c r="P136" s="39"/>
      <c r="Q136" s="39"/>
      <c r="R136" s="40"/>
    </row>
    <row r="137" spans="2:18" s="34" customFormat="1" ht="9.75" customHeight="1"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40"/>
    </row>
    <row r="138" spans="2:27" s="115" customFormat="1" ht="29.25" customHeight="1">
      <c r="B138" s="107"/>
      <c r="C138" s="108" t="s">
        <v>92</v>
      </c>
      <c r="D138" s="109" t="s">
        <v>93</v>
      </c>
      <c r="E138" s="109" t="s">
        <v>41</v>
      </c>
      <c r="F138" s="110" t="s">
        <v>94</v>
      </c>
      <c r="G138" s="111"/>
      <c r="H138" s="111"/>
      <c r="I138" s="111"/>
      <c r="J138" s="109" t="s">
        <v>95</v>
      </c>
      <c r="K138" s="109" t="s">
        <v>96</v>
      </c>
      <c r="L138" s="112" t="s">
        <v>97</v>
      </c>
      <c r="M138" s="111"/>
      <c r="N138" s="110" t="s">
        <v>54</v>
      </c>
      <c r="O138" s="111"/>
      <c r="P138" s="111"/>
      <c r="Q138" s="113"/>
      <c r="R138" s="114"/>
      <c r="T138" s="116" t="s">
        <v>98</v>
      </c>
      <c r="U138" s="117" t="s">
        <v>25</v>
      </c>
      <c r="V138" s="117" t="s">
        <v>99</v>
      </c>
      <c r="W138" s="117" t="s">
        <v>100</v>
      </c>
      <c r="X138" s="117" t="s">
        <v>101</v>
      </c>
      <c r="Y138" s="117" t="s">
        <v>102</v>
      </c>
      <c r="Z138" s="117" t="s">
        <v>103</v>
      </c>
      <c r="AA138" s="118" t="s">
        <v>104</v>
      </c>
    </row>
    <row r="139" spans="2:63" s="34" customFormat="1" ht="29.25" customHeight="1">
      <c r="B139" s="35"/>
      <c r="C139" s="119" t="s">
        <v>51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120">
        <f>BK139</f>
        <v>0</v>
      </c>
      <c r="O139" s="121"/>
      <c r="P139" s="121"/>
      <c r="Q139" s="121"/>
      <c r="R139" s="40"/>
      <c r="T139" s="122"/>
      <c r="U139" s="43"/>
      <c r="V139" s="43"/>
      <c r="W139" s="123">
        <f>W140+W155+W280+W285+W300</f>
        <v>0</v>
      </c>
      <c r="X139" s="43"/>
      <c r="Y139" s="123">
        <f>Y140+Y155+Y280+Y285+Y300</f>
        <v>0.74081</v>
      </c>
      <c r="Z139" s="43"/>
      <c r="AA139" s="124">
        <f>AA140+AA155+AA280+AA285+AA300</f>
        <v>1.15131</v>
      </c>
      <c r="AT139" s="22" t="s">
        <v>42</v>
      </c>
      <c r="AU139" s="22" t="s">
        <v>56</v>
      </c>
      <c r="BK139" s="125">
        <f>BK140+BK155+BK280+BK285+BK300</f>
        <v>0</v>
      </c>
    </row>
    <row r="140" spans="2:63" s="130" customFormat="1" ht="36.75" customHeight="1">
      <c r="B140" s="126"/>
      <c r="C140" s="127"/>
      <c r="D140" s="128" t="s">
        <v>57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96">
        <f>BK140</f>
        <v>0</v>
      </c>
      <c r="O140" s="85"/>
      <c r="P140" s="85"/>
      <c r="Q140" s="85"/>
      <c r="R140" s="129"/>
      <c r="T140" s="131"/>
      <c r="U140" s="127"/>
      <c r="V140" s="127"/>
      <c r="W140" s="132">
        <f>W141+W143+W145+W150</f>
        <v>0</v>
      </c>
      <c r="X140" s="127"/>
      <c r="Y140" s="132">
        <f>Y141+Y143+Y145+Y150</f>
        <v>0.3332</v>
      </c>
      <c r="Z140" s="127"/>
      <c r="AA140" s="133">
        <f>AA141+AA143+AA145+AA150</f>
        <v>0.043</v>
      </c>
      <c r="AR140" s="134" t="s">
        <v>11</v>
      </c>
      <c r="AT140" s="135" t="s">
        <v>42</v>
      </c>
      <c r="AU140" s="135" t="s">
        <v>43</v>
      </c>
      <c r="AY140" s="134" t="s">
        <v>105</v>
      </c>
      <c r="BK140" s="136">
        <f>BK141+BK143+BK145+BK150</f>
        <v>0</v>
      </c>
    </row>
    <row r="141" spans="2:63" s="130" customFormat="1" ht="19.5" customHeight="1">
      <c r="B141" s="126"/>
      <c r="C141" s="127"/>
      <c r="D141" s="137" t="s">
        <v>58</v>
      </c>
      <c r="E141" s="137"/>
      <c r="F141" s="137"/>
      <c r="G141" s="137"/>
      <c r="H141" s="137"/>
      <c r="I141" s="137"/>
      <c r="J141" s="137"/>
      <c r="K141" s="137"/>
      <c r="L141" s="137"/>
      <c r="M141" s="137"/>
      <c r="N141" s="138">
        <f>BK141</f>
        <v>0</v>
      </c>
      <c r="O141" s="139"/>
      <c r="P141" s="139"/>
      <c r="Q141" s="139"/>
      <c r="R141" s="129"/>
      <c r="T141" s="131"/>
      <c r="U141" s="127"/>
      <c r="V141" s="127"/>
      <c r="W141" s="132">
        <f>W142</f>
        <v>0</v>
      </c>
      <c r="X141" s="127"/>
      <c r="Y141" s="132">
        <f>Y142</f>
        <v>0.24042</v>
      </c>
      <c r="Z141" s="127"/>
      <c r="AA141" s="133">
        <f>AA142</f>
        <v>0</v>
      </c>
      <c r="AR141" s="134" t="s">
        <v>11</v>
      </c>
      <c r="AT141" s="135" t="s">
        <v>42</v>
      </c>
      <c r="AU141" s="135" t="s">
        <v>11</v>
      </c>
      <c r="AY141" s="134" t="s">
        <v>105</v>
      </c>
      <c r="BK141" s="136">
        <f>BK142</f>
        <v>0</v>
      </c>
    </row>
    <row r="142" spans="2:65" s="34" customFormat="1" ht="31.5" customHeight="1">
      <c r="B142" s="35"/>
      <c r="C142" s="140" t="s">
        <v>11</v>
      </c>
      <c r="D142" s="140" t="s">
        <v>106</v>
      </c>
      <c r="E142" s="141" t="s">
        <v>107</v>
      </c>
      <c r="F142" s="142" t="s">
        <v>108</v>
      </c>
      <c r="G142" s="143"/>
      <c r="H142" s="143"/>
      <c r="I142" s="143"/>
      <c r="J142" s="144" t="s">
        <v>109</v>
      </c>
      <c r="K142" s="145">
        <v>2</v>
      </c>
      <c r="L142" s="13">
        <v>0</v>
      </c>
      <c r="M142" s="12"/>
      <c r="N142" s="146">
        <f>ROUND(L142*K142,2)</f>
        <v>0</v>
      </c>
      <c r="O142" s="143"/>
      <c r="P142" s="143"/>
      <c r="Q142" s="143"/>
      <c r="R142" s="40"/>
      <c r="T142" s="147" t="s">
        <v>1</v>
      </c>
      <c r="U142" s="148" t="s">
        <v>28</v>
      </c>
      <c r="V142" s="36"/>
      <c r="W142" s="149">
        <f>V142*K142</f>
        <v>0</v>
      </c>
      <c r="X142" s="149">
        <v>0.12021</v>
      </c>
      <c r="Y142" s="149">
        <f>X142*K142</f>
        <v>0.24042</v>
      </c>
      <c r="Z142" s="149">
        <v>0</v>
      </c>
      <c r="AA142" s="150">
        <f>Z142*K142</f>
        <v>0</v>
      </c>
      <c r="AR142" s="22" t="s">
        <v>110</v>
      </c>
      <c r="AT142" s="22" t="s">
        <v>106</v>
      </c>
      <c r="AU142" s="22" t="s">
        <v>84</v>
      </c>
      <c r="AY142" s="22" t="s">
        <v>105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22" t="s">
        <v>84</v>
      </c>
      <c r="BK142" s="102">
        <f>ROUND(L142*K142,2)</f>
        <v>0</v>
      </c>
      <c r="BL142" s="22" t="s">
        <v>110</v>
      </c>
      <c r="BM142" s="22" t="s">
        <v>111</v>
      </c>
    </row>
    <row r="143" spans="2:63" s="130" customFormat="1" ht="29.25" customHeight="1">
      <c r="B143" s="126"/>
      <c r="C143" s="127"/>
      <c r="D143" s="137" t="s">
        <v>59</v>
      </c>
      <c r="E143" s="137"/>
      <c r="F143" s="137"/>
      <c r="G143" s="137"/>
      <c r="H143" s="137"/>
      <c r="I143" s="137"/>
      <c r="J143" s="137"/>
      <c r="K143" s="137"/>
      <c r="L143" s="170"/>
      <c r="M143" s="170"/>
      <c r="N143" s="151">
        <f>BK143</f>
        <v>0</v>
      </c>
      <c r="O143" s="152"/>
      <c r="P143" s="152"/>
      <c r="Q143" s="152"/>
      <c r="R143" s="129"/>
      <c r="T143" s="131"/>
      <c r="U143" s="127"/>
      <c r="V143" s="127"/>
      <c r="W143" s="132">
        <f>W144</f>
        <v>0</v>
      </c>
      <c r="X143" s="127"/>
      <c r="Y143" s="132">
        <f>Y144</f>
        <v>0.083</v>
      </c>
      <c r="Z143" s="127"/>
      <c r="AA143" s="133">
        <f>AA144</f>
        <v>0</v>
      </c>
      <c r="AR143" s="134" t="s">
        <v>11</v>
      </c>
      <c r="AT143" s="135" t="s">
        <v>42</v>
      </c>
      <c r="AU143" s="135" t="s">
        <v>11</v>
      </c>
      <c r="AY143" s="134" t="s">
        <v>105</v>
      </c>
      <c r="BK143" s="136">
        <f>BK144</f>
        <v>0</v>
      </c>
    </row>
    <row r="144" spans="2:65" s="34" customFormat="1" ht="31.5" customHeight="1">
      <c r="B144" s="35"/>
      <c r="C144" s="140" t="s">
        <v>84</v>
      </c>
      <c r="D144" s="140" t="s">
        <v>106</v>
      </c>
      <c r="E144" s="141" t="s">
        <v>112</v>
      </c>
      <c r="F144" s="142" t="s">
        <v>113</v>
      </c>
      <c r="G144" s="143"/>
      <c r="H144" s="143"/>
      <c r="I144" s="143"/>
      <c r="J144" s="144" t="s">
        <v>109</v>
      </c>
      <c r="K144" s="145">
        <v>2</v>
      </c>
      <c r="L144" s="13">
        <v>0</v>
      </c>
      <c r="M144" s="12"/>
      <c r="N144" s="146">
        <f>ROUND(L144*K144,2)</f>
        <v>0</v>
      </c>
      <c r="O144" s="143"/>
      <c r="P144" s="143"/>
      <c r="Q144" s="143"/>
      <c r="R144" s="40"/>
      <c r="T144" s="147" t="s">
        <v>1</v>
      </c>
      <c r="U144" s="148" t="s">
        <v>28</v>
      </c>
      <c r="V144" s="36"/>
      <c r="W144" s="149">
        <f>V144*K144</f>
        <v>0</v>
      </c>
      <c r="X144" s="149">
        <v>0.0415</v>
      </c>
      <c r="Y144" s="149">
        <f>X144*K144</f>
        <v>0.083</v>
      </c>
      <c r="Z144" s="149">
        <v>0</v>
      </c>
      <c r="AA144" s="150">
        <f>Z144*K144</f>
        <v>0</v>
      </c>
      <c r="AR144" s="22" t="s">
        <v>110</v>
      </c>
      <c r="AT144" s="22" t="s">
        <v>106</v>
      </c>
      <c r="AU144" s="22" t="s">
        <v>84</v>
      </c>
      <c r="AY144" s="22" t="s">
        <v>105</v>
      </c>
      <c r="BE144" s="102">
        <f>IF(U144="základní",N144,0)</f>
        <v>0</v>
      </c>
      <c r="BF144" s="102">
        <f>IF(U144="snížená",N144,0)</f>
        <v>0</v>
      </c>
      <c r="BG144" s="102">
        <f>IF(U144="zákl. přenesená",N144,0)</f>
        <v>0</v>
      </c>
      <c r="BH144" s="102">
        <f>IF(U144="sníž. přenesená",N144,0)</f>
        <v>0</v>
      </c>
      <c r="BI144" s="102">
        <f>IF(U144="nulová",N144,0)</f>
        <v>0</v>
      </c>
      <c r="BJ144" s="22" t="s">
        <v>84</v>
      </c>
      <c r="BK144" s="102">
        <f>ROUND(L144*K144,2)</f>
        <v>0</v>
      </c>
      <c r="BL144" s="22" t="s">
        <v>110</v>
      </c>
      <c r="BM144" s="22" t="s">
        <v>114</v>
      </c>
    </row>
    <row r="145" spans="2:63" s="130" customFormat="1" ht="29.25" customHeight="1">
      <c r="B145" s="126"/>
      <c r="C145" s="127"/>
      <c r="D145" s="137" t="s">
        <v>60</v>
      </c>
      <c r="E145" s="137"/>
      <c r="F145" s="137"/>
      <c r="G145" s="137"/>
      <c r="H145" s="137"/>
      <c r="I145" s="137"/>
      <c r="J145" s="137"/>
      <c r="K145" s="137"/>
      <c r="L145" s="170"/>
      <c r="M145" s="170"/>
      <c r="N145" s="151">
        <f>BK145</f>
        <v>0</v>
      </c>
      <c r="O145" s="152"/>
      <c r="P145" s="152"/>
      <c r="Q145" s="152"/>
      <c r="R145" s="129"/>
      <c r="T145" s="131"/>
      <c r="U145" s="127"/>
      <c r="V145" s="127"/>
      <c r="W145" s="132">
        <f>SUM(W146:W149)</f>
        <v>0</v>
      </c>
      <c r="X145" s="127"/>
      <c r="Y145" s="132">
        <f>SUM(Y146:Y149)</f>
        <v>0.00978</v>
      </c>
      <c r="Z145" s="127"/>
      <c r="AA145" s="133">
        <f>SUM(AA146:AA149)</f>
        <v>0.043</v>
      </c>
      <c r="AR145" s="134" t="s">
        <v>11</v>
      </c>
      <c r="AT145" s="135" t="s">
        <v>42</v>
      </c>
      <c r="AU145" s="135" t="s">
        <v>11</v>
      </c>
      <c r="AY145" s="134" t="s">
        <v>105</v>
      </c>
      <c r="BK145" s="136">
        <f>SUM(BK146:BK149)</f>
        <v>0</v>
      </c>
    </row>
    <row r="146" spans="2:65" s="34" customFormat="1" ht="22.5" customHeight="1">
      <c r="B146" s="35"/>
      <c r="C146" s="140" t="s">
        <v>115</v>
      </c>
      <c r="D146" s="140" t="s">
        <v>106</v>
      </c>
      <c r="E146" s="141" t="s">
        <v>116</v>
      </c>
      <c r="F146" s="142" t="s">
        <v>117</v>
      </c>
      <c r="G146" s="143"/>
      <c r="H146" s="143"/>
      <c r="I146" s="143"/>
      <c r="J146" s="144" t="s">
        <v>109</v>
      </c>
      <c r="K146" s="145">
        <v>1</v>
      </c>
      <c r="L146" s="13">
        <v>0</v>
      </c>
      <c r="M146" s="12"/>
      <c r="N146" s="146">
        <f>ROUND(L146*K146,2)</f>
        <v>0</v>
      </c>
      <c r="O146" s="143"/>
      <c r="P146" s="143"/>
      <c r="Q146" s="143"/>
      <c r="R146" s="40"/>
      <c r="T146" s="147" t="s">
        <v>1</v>
      </c>
      <c r="U146" s="148" t="s">
        <v>28</v>
      </c>
      <c r="V146" s="36"/>
      <c r="W146" s="149">
        <f>V146*K146</f>
        <v>0</v>
      </c>
      <c r="X146" s="149">
        <v>0.00928</v>
      </c>
      <c r="Y146" s="149">
        <f>X146*K146</f>
        <v>0.00928</v>
      </c>
      <c r="Z146" s="149">
        <v>0</v>
      </c>
      <c r="AA146" s="150">
        <f>Z146*K146</f>
        <v>0</v>
      </c>
      <c r="AR146" s="22" t="s">
        <v>110</v>
      </c>
      <c r="AT146" s="22" t="s">
        <v>106</v>
      </c>
      <c r="AU146" s="22" t="s">
        <v>84</v>
      </c>
      <c r="AY146" s="22" t="s">
        <v>105</v>
      </c>
      <c r="BE146" s="102">
        <f>IF(U146="základní",N146,0)</f>
        <v>0</v>
      </c>
      <c r="BF146" s="102">
        <f>IF(U146="snížená",N146,0)</f>
        <v>0</v>
      </c>
      <c r="BG146" s="102">
        <f>IF(U146="zákl. přenesená",N146,0)</f>
        <v>0</v>
      </c>
      <c r="BH146" s="102">
        <f>IF(U146="sníž. přenesená",N146,0)</f>
        <v>0</v>
      </c>
      <c r="BI146" s="102">
        <f>IF(U146="nulová",N146,0)</f>
        <v>0</v>
      </c>
      <c r="BJ146" s="22" t="s">
        <v>84</v>
      </c>
      <c r="BK146" s="102">
        <f>ROUND(L146*K146,2)</f>
        <v>0</v>
      </c>
      <c r="BL146" s="22" t="s">
        <v>110</v>
      </c>
      <c r="BM146" s="22" t="s">
        <v>118</v>
      </c>
    </row>
    <row r="147" spans="2:65" s="34" customFormat="1" ht="22.5" customHeight="1">
      <c r="B147" s="35"/>
      <c r="C147" s="153" t="s">
        <v>110</v>
      </c>
      <c r="D147" s="153" t="s">
        <v>119</v>
      </c>
      <c r="E147" s="154" t="s">
        <v>120</v>
      </c>
      <c r="F147" s="155" t="s">
        <v>121</v>
      </c>
      <c r="G147" s="156"/>
      <c r="H147" s="156"/>
      <c r="I147" s="156"/>
      <c r="J147" s="157" t="s">
        <v>109</v>
      </c>
      <c r="K147" s="158">
        <v>1</v>
      </c>
      <c r="L147" s="15">
        <v>0</v>
      </c>
      <c r="M147" s="14"/>
      <c r="N147" s="159">
        <f>ROUND(L147*K147,2)</f>
        <v>0</v>
      </c>
      <c r="O147" s="143"/>
      <c r="P147" s="143"/>
      <c r="Q147" s="143"/>
      <c r="R147" s="40"/>
      <c r="T147" s="147" t="s">
        <v>1</v>
      </c>
      <c r="U147" s="148" t="s">
        <v>28</v>
      </c>
      <c r="V147" s="36"/>
      <c r="W147" s="149">
        <f>V147*K147</f>
        <v>0</v>
      </c>
      <c r="X147" s="149">
        <v>0.0005</v>
      </c>
      <c r="Y147" s="149">
        <f>X147*K147</f>
        <v>0.0005</v>
      </c>
      <c r="Z147" s="149">
        <v>0</v>
      </c>
      <c r="AA147" s="150">
        <f>Z147*K147</f>
        <v>0</v>
      </c>
      <c r="AR147" s="22" t="s">
        <v>122</v>
      </c>
      <c r="AT147" s="22" t="s">
        <v>119</v>
      </c>
      <c r="AU147" s="22" t="s">
        <v>84</v>
      </c>
      <c r="AY147" s="22" t="s">
        <v>105</v>
      </c>
      <c r="BE147" s="102">
        <f>IF(U147="základní",N147,0)</f>
        <v>0</v>
      </c>
      <c r="BF147" s="102">
        <f>IF(U147="snížená",N147,0)</f>
        <v>0</v>
      </c>
      <c r="BG147" s="102">
        <f>IF(U147="zákl. přenesená",N147,0)</f>
        <v>0</v>
      </c>
      <c r="BH147" s="102">
        <f>IF(U147="sníž. přenesená",N147,0)</f>
        <v>0</v>
      </c>
      <c r="BI147" s="102">
        <f>IF(U147="nulová",N147,0)</f>
        <v>0</v>
      </c>
      <c r="BJ147" s="22" t="s">
        <v>84</v>
      </c>
      <c r="BK147" s="102">
        <f>ROUND(L147*K147,2)</f>
        <v>0</v>
      </c>
      <c r="BL147" s="22" t="s">
        <v>110</v>
      </c>
      <c r="BM147" s="22" t="s">
        <v>123</v>
      </c>
    </row>
    <row r="148" spans="2:65" s="34" customFormat="1" ht="31.5" customHeight="1">
      <c r="B148" s="35"/>
      <c r="C148" s="140" t="s">
        <v>124</v>
      </c>
      <c r="D148" s="140" t="s">
        <v>106</v>
      </c>
      <c r="E148" s="141" t="s">
        <v>125</v>
      </c>
      <c r="F148" s="142" t="s">
        <v>126</v>
      </c>
      <c r="G148" s="143"/>
      <c r="H148" s="143"/>
      <c r="I148" s="143"/>
      <c r="J148" s="144" t="s">
        <v>109</v>
      </c>
      <c r="K148" s="145">
        <v>2</v>
      </c>
      <c r="L148" s="13">
        <v>0</v>
      </c>
      <c r="M148" s="12"/>
      <c r="N148" s="146">
        <f>ROUND(L148*K148,2)</f>
        <v>0</v>
      </c>
      <c r="O148" s="143"/>
      <c r="P148" s="143"/>
      <c r="Q148" s="143"/>
      <c r="R148" s="40"/>
      <c r="T148" s="147" t="s">
        <v>1</v>
      </c>
      <c r="U148" s="148" t="s">
        <v>28</v>
      </c>
      <c r="V148" s="36"/>
      <c r="W148" s="149">
        <f>V148*K148</f>
        <v>0</v>
      </c>
      <c r="X148" s="149">
        <v>0</v>
      </c>
      <c r="Y148" s="149">
        <f>X148*K148</f>
        <v>0</v>
      </c>
      <c r="Z148" s="149">
        <v>0.008</v>
      </c>
      <c r="AA148" s="150">
        <f>Z148*K148</f>
        <v>0.016</v>
      </c>
      <c r="AR148" s="22" t="s">
        <v>110</v>
      </c>
      <c r="AT148" s="22" t="s">
        <v>106</v>
      </c>
      <c r="AU148" s="22" t="s">
        <v>84</v>
      </c>
      <c r="AY148" s="22" t="s">
        <v>105</v>
      </c>
      <c r="BE148" s="102">
        <f>IF(U148="základní",N148,0)</f>
        <v>0</v>
      </c>
      <c r="BF148" s="102">
        <f>IF(U148="snížená",N148,0)</f>
        <v>0</v>
      </c>
      <c r="BG148" s="102">
        <f>IF(U148="zákl. přenesená",N148,0)</f>
        <v>0</v>
      </c>
      <c r="BH148" s="102">
        <f>IF(U148="sníž. přenesená",N148,0)</f>
        <v>0</v>
      </c>
      <c r="BI148" s="102">
        <f>IF(U148="nulová",N148,0)</f>
        <v>0</v>
      </c>
      <c r="BJ148" s="22" t="s">
        <v>84</v>
      </c>
      <c r="BK148" s="102">
        <f>ROUND(L148*K148,2)</f>
        <v>0</v>
      </c>
      <c r="BL148" s="22" t="s">
        <v>110</v>
      </c>
      <c r="BM148" s="22" t="s">
        <v>127</v>
      </c>
    </row>
    <row r="149" spans="2:65" s="34" customFormat="1" ht="31.5" customHeight="1">
      <c r="B149" s="35"/>
      <c r="C149" s="140" t="s">
        <v>128</v>
      </c>
      <c r="D149" s="140" t="s">
        <v>106</v>
      </c>
      <c r="E149" s="141" t="s">
        <v>129</v>
      </c>
      <c r="F149" s="142" t="s">
        <v>130</v>
      </c>
      <c r="G149" s="143"/>
      <c r="H149" s="143"/>
      <c r="I149" s="143"/>
      <c r="J149" s="144" t="s">
        <v>131</v>
      </c>
      <c r="K149" s="145">
        <v>0.5</v>
      </c>
      <c r="L149" s="13">
        <v>0</v>
      </c>
      <c r="M149" s="12"/>
      <c r="N149" s="146">
        <f>ROUND(L149*K149,2)</f>
        <v>0</v>
      </c>
      <c r="O149" s="143"/>
      <c r="P149" s="143"/>
      <c r="Q149" s="143"/>
      <c r="R149" s="40"/>
      <c r="T149" s="147" t="s">
        <v>1</v>
      </c>
      <c r="U149" s="148" t="s">
        <v>28</v>
      </c>
      <c r="V149" s="36"/>
      <c r="W149" s="149">
        <f>V149*K149</f>
        <v>0</v>
      </c>
      <c r="X149" s="149">
        <v>0</v>
      </c>
      <c r="Y149" s="149">
        <f>X149*K149</f>
        <v>0</v>
      </c>
      <c r="Z149" s="149">
        <v>0.054</v>
      </c>
      <c r="AA149" s="150">
        <f>Z149*K149</f>
        <v>0.027</v>
      </c>
      <c r="AR149" s="22" t="s">
        <v>110</v>
      </c>
      <c r="AT149" s="22" t="s">
        <v>106</v>
      </c>
      <c r="AU149" s="22" t="s">
        <v>84</v>
      </c>
      <c r="AY149" s="22" t="s">
        <v>105</v>
      </c>
      <c r="BE149" s="102">
        <f>IF(U149="základní",N149,0)</f>
        <v>0</v>
      </c>
      <c r="BF149" s="102">
        <f>IF(U149="snížená",N149,0)</f>
        <v>0</v>
      </c>
      <c r="BG149" s="102">
        <f>IF(U149="zákl. přenesená",N149,0)</f>
        <v>0</v>
      </c>
      <c r="BH149" s="102">
        <f>IF(U149="sníž. přenesená",N149,0)</f>
        <v>0</v>
      </c>
      <c r="BI149" s="102">
        <f>IF(U149="nulová",N149,0)</f>
        <v>0</v>
      </c>
      <c r="BJ149" s="22" t="s">
        <v>84</v>
      </c>
      <c r="BK149" s="102">
        <f>ROUND(L149*K149,2)</f>
        <v>0</v>
      </c>
      <c r="BL149" s="22" t="s">
        <v>110</v>
      </c>
      <c r="BM149" s="22" t="s">
        <v>132</v>
      </c>
    </row>
    <row r="150" spans="2:63" s="130" customFormat="1" ht="29.25" customHeight="1">
      <c r="B150" s="126"/>
      <c r="C150" s="127"/>
      <c r="D150" s="137" t="s">
        <v>61</v>
      </c>
      <c r="E150" s="137"/>
      <c r="F150" s="137"/>
      <c r="G150" s="137"/>
      <c r="H150" s="137"/>
      <c r="I150" s="137"/>
      <c r="J150" s="137"/>
      <c r="K150" s="137"/>
      <c r="L150" s="170"/>
      <c r="M150" s="170"/>
      <c r="N150" s="151">
        <f>BK150</f>
        <v>0</v>
      </c>
      <c r="O150" s="152"/>
      <c r="P150" s="152"/>
      <c r="Q150" s="152"/>
      <c r="R150" s="129"/>
      <c r="T150" s="131"/>
      <c r="U150" s="127"/>
      <c r="V150" s="127"/>
      <c r="W150" s="132">
        <f>SUM(W151:W154)</f>
        <v>0</v>
      </c>
      <c r="X150" s="127"/>
      <c r="Y150" s="132">
        <f>SUM(Y151:Y154)</f>
        <v>0</v>
      </c>
      <c r="Z150" s="127"/>
      <c r="AA150" s="133">
        <f>SUM(AA151:AA154)</f>
        <v>0</v>
      </c>
      <c r="AR150" s="134" t="s">
        <v>11</v>
      </c>
      <c r="AT150" s="135" t="s">
        <v>42</v>
      </c>
      <c r="AU150" s="135" t="s">
        <v>11</v>
      </c>
      <c r="AY150" s="134" t="s">
        <v>105</v>
      </c>
      <c r="BK150" s="136">
        <f>SUM(BK151:BK154)</f>
        <v>0</v>
      </c>
    </row>
    <row r="151" spans="2:65" s="34" customFormat="1" ht="31.5" customHeight="1">
      <c r="B151" s="35"/>
      <c r="C151" s="140" t="s">
        <v>133</v>
      </c>
      <c r="D151" s="140" t="s">
        <v>106</v>
      </c>
      <c r="E151" s="141" t="s">
        <v>134</v>
      </c>
      <c r="F151" s="142" t="s">
        <v>135</v>
      </c>
      <c r="G151" s="143"/>
      <c r="H151" s="143"/>
      <c r="I151" s="143"/>
      <c r="J151" s="144" t="s">
        <v>136</v>
      </c>
      <c r="K151" s="145">
        <v>1.151</v>
      </c>
      <c r="L151" s="13">
        <v>0</v>
      </c>
      <c r="M151" s="12"/>
      <c r="N151" s="146">
        <f>ROUND(L151*K151,2)</f>
        <v>0</v>
      </c>
      <c r="O151" s="143"/>
      <c r="P151" s="143"/>
      <c r="Q151" s="143"/>
      <c r="R151" s="40"/>
      <c r="T151" s="147" t="s">
        <v>1</v>
      </c>
      <c r="U151" s="148" t="s">
        <v>28</v>
      </c>
      <c r="V151" s="36"/>
      <c r="W151" s="149">
        <f>V151*K151</f>
        <v>0</v>
      </c>
      <c r="X151" s="149">
        <v>0</v>
      </c>
      <c r="Y151" s="149">
        <f>X151*K151</f>
        <v>0</v>
      </c>
      <c r="Z151" s="149">
        <v>0</v>
      </c>
      <c r="AA151" s="150">
        <f>Z151*K151</f>
        <v>0</v>
      </c>
      <c r="AR151" s="22" t="s">
        <v>110</v>
      </c>
      <c r="AT151" s="22" t="s">
        <v>106</v>
      </c>
      <c r="AU151" s="22" t="s">
        <v>84</v>
      </c>
      <c r="AY151" s="22" t="s">
        <v>105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22" t="s">
        <v>84</v>
      </c>
      <c r="BK151" s="102">
        <f>ROUND(L151*K151,2)</f>
        <v>0</v>
      </c>
      <c r="BL151" s="22" t="s">
        <v>110</v>
      </c>
      <c r="BM151" s="22" t="s">
        <v>137</v>
      </c>
    </row>
    <row r="152" spans="2:65" s="34" customFormat="1" ht="31.5" customHeight="1">
      <c r="B152" s="35"/>
      <c r="C152" s="140" t="s">
        <v>122</v>
      </c>
      <c r="D152" s="140" t="s">
        <v>106</v>
      </c>
      <c r="E152" s="141" t="s">
        <v>138</v>
      </c>
      <c r="F152" s="142" t="s">
        <v>139</v>
      </c>
      <c r="G152" s="143"/>
      <c r="H152" s="143"/>
      <c r="I152" s="143"/>
      <c r="J152" s="144" t="s">
        <v>136</v>
      </c>
      <c r="K152" s="145">
        <v>1.151</v>
      </c>
      <c r="L152" s="13">
        <v>0</v>
      </c>
      <c r="M152" s="12"/>
      <c r="N152" s="146">
        <f>ROUND(L152*K152,2)</f>
        <v>0</v>
      </c>
      <c r="O152" s="143"/>
      <c r="P152" s="143"/>
      <c r="Q152" s="143"/>
      <c r="R152" s="40"/>
      <c r="T152" s="147" t="s">
        <v>1</v>
      </c>
      <c r="U152" s="148" t="s">
        <v>28</v>
      </c>
      <c r="V152" s="36"/>
      <c r="W152" s="149">
        <f>V152*K152</f>
        <v>0</v>
      </c>
      <c r="X152" s="149">
        <v>0</v>
      </c>
      <c r="Y152" s="149">
        <f>X152*K152</f>
        <v>0</v>
      </c>
      <c r="Z152" s="149">
        <v>0</v>
      </c>
      <c r="AA152" s="150">
        <f>Z152*K152</f>
        <v>0</v>
      </c>
      <c r="AR152" s="22" t="s">
        <v>110</v>
      </c>
      <c r="AT152" s="22" t="s">
        <v>106</v>
      </c>
      <c r="AU152" s="22" t="s">
        <v>84</v>
      </c>
      <c r="AY152" s="22" t="s">
        <v>105</v>
      </c>
      <c r="BE152" s="102">
        <f>IF(U152="základní",N152,0)</f>
        <v>0</v>
      </c>
      <c r="BF152" s="102">
        <f>IF(U152="snížená",N152,0)</f>
        <v>0</v>
      </c>
      <c r="BG152" s="102">
        <f>IF(U152="zákl. přenesená",N152,0)</f>
        <v>0</v>
      </c>
      <c r="BH152" s="102">
        <f>IF(U152="sníž. přenesená",N152,0)</f>
        <v>0</v>
      </c>
      <c r="BI152" s="102">
        <f>IF(U152="nulová",N152,0)</f>
        <v>0</v>
      </c>
      <c r="BJ152" s="22" t="s">
        <v>84</v>
      </c>
      <c r="BK152" s="102">
        <f>ROUND(L152*K152,2)</f>
        <v>0</v>
      </c>
      <c r="BL152" s="22" t="s">
        <v>110</v>
      </c>
      <c r="BM152" s="22" t="s">
        <v>140</v>
      </c>
    </row>
    <row r="153" spans="2:65" s="34" customFormat="1" ht="31.5" customHeight="1">
      <c r="B153" s="35"/>
      <c r="C153" s="140" t="s">
        <v>141</v>
      </c>
      <c r="D153" s="140" t="s">
        <v>106</v>
      </c>
      <c r="E153" s="141" t="s">
        <v>142</v>
      </c>
      <c r="F153" s="142" t="s">
        <v>143</v>
      </c>
      <c r="G153" s="143"/>
      <c r="H153" s="143"/>
      <c r="I153" s="143"/>
      <c r="J153" s="144" t="s">
        <v>136</v>
      </c>
      <c r="K153" s="145">
        <v>5.755</v>
      </c>
      <c r="L153" s="13">
        <v>0</v>
      </c>
      <c r="M153" s="12"/>
      <c r="N153" s="146">
        <f>ROUND(L153*K153,2)</f>
        <v>0</v>
      </c>
      <c r="O153" s="143"/>
      <c r="P153" s="143"/>
      <c r="Q153" s="143"/>
      <c r="R153" s="40"/>
      <c r="T153" s="147" t="s">
        <v>1</v>
      </c>
      <c r="U153" s="148" t="s">
        <v>28</v>
      </c>
      <c r="V153" s="36"/>
      <c r="W153" s="149">
        <f>V153*K153</f>
        <v>0</v>
      </c>
      <c r="X153" s="149">
        <v>0</v>
      </c>
      <c r="Y153" s="149">
        <f>X153*K153</f>
        <v>0</v>
      </c>
      <c r="Z153" s="149">
        <v>0</v>
      </c>
      <c r="AA153" s="150">
        <f>Z153*K153</f>
        <v>0</v>
      </c>
      <c r="AR153" s="22" t="s">
        <v>110</v>
      </c>
      <c r="AT153" s="22" t="s">
        <v>106</v>
      </c>
      <c r="AU153" s="22" t="s">
        <v>84</v>
      </c>
      <c r="AY153" s="22" t="s">
        <v>105</v>
      </c>
      <c r="BE153" s="102">
        <f>IF(U153="základní",N153,0)</f>
        <v>0</v>
      </c>
      <c r="BF153" s="102">
        <f>IF(U153="snížená",N153,0)</f>
        <v>0</v>
      </c>
      <c r="BG153" s="102">
        <f>IF(U153="zákl. přenesená",N153,0)</f>
        <v>0</v>
      </c>
      <c r="BH153" s="102">
        <f>IF(U153="sníž. přenesená",N153,0)</f>
        <v>0</v>
      </c>
      <c r="BI153" s="102">
        <f>IF(U153="nulová",N153,0)</f>
        <v>0</v>
      </c>
      <c r="BJ153" s="22" t="s">
        <v>84</v>
      </c>
      <c r="BK153" s="102">
        <f>ROUND(L153*K153,2)</f>
        <v>0</v>
      </c>
      <c r="BL153" s="22" t="s">
        <v>110</v>
      </c>
      <c r="BM153" s="22" t="s">
        <v>144</v>
      </c>
    </row>
    <row r="154" spans="2:65" s="34" customFormat="1" ht="31.5" customHeight="1">
      <c r="B154" s="35"/>
      <c r="C154" s="140" t="s">
        <v>15</v>
      </c>
      <c r="D154" s="140" t="s">
        <v>106</v>
      </c>
      <c r="E154" s="141" t="s">
        <v>145</v>
      </c>
      <c r="F154" s="142" t="s">
        <v>146</v>
      </c>
      <c r="G154" s="143"/>
      <c r="H154" s="143"/>
      <c r="I154" s="143"/>
      <c r="J154" s="144" t="s">
        <v>136</v>
      </c>
      <c r="K154" s="145">
        <v>1.151</v>
      </c>
      <c r="L154" s="13">
        <v>0</v>
      </c>
      <c r="M154" s="12"/>
      <c r="N154" s="146">
        <f>ROUND(L154*K154,2)</f>
        <v>0</v>
      </c>
      <c r="O154" s="143"/>
      <c r="P154" s="143"/>
      <c r="Q154" s="143"/>
      <c r="R154" s="40"/>
      <c r="T154" s="147" t="s">
        <v>1</v>
      </c>
      <c r="U154" s="148" t="s">
        <v>28</v>
      </c>
      <c r="V154" s="36"/>
      <c r="W154" s="149">
        <f>V154*K154</f>
        <v>0</v>
      </c>
      <c r="X154" s="149">
        <v>0</v>
      </c>
      <c r="Y154" s="149">
        <f>X154*K154</f>
        <v>0</v>
      </c>
      <c r="Z154" s="149">
        <v>0</v>
      </c>
      <c r="AA154" s="150">
        <f>Z154*K154</f>
        <v>0</v>
      </c>
      <c r="AR154" s="22" t="s">
        <v>110</v>
      </c>
      <c r="AT154" s="22" t="s">
        <v>106</v>
      </c>
      <c r="AU154" s="22" t="s">
        <v>84</v>
      </c>
      <c r="AY154" s="22" t="s">
        <v>105</v>
      </c>
      <c r="BE154" s="102">
        <f>IF(U154="základní",N154,0)</f>
        <v>0</v>
      </c>
      <c r="BF154" s="102">
        <f>IF(U154="snížená",N154,0)</f>
        <v>0</v>
      </c>
      <c r="BG154" s="102">
        <f>IF(U154="zákl. přenesená",N154,0)</f>
        <v>0</v>
      </c>
      <c r="BH154" s="102">
        <f>IF(U154="sníž. přenesená",N154,0)</f>
        <v>0</v>
      </c>
      <c r="BI154" s="102">
        <f>IF(U154="nulová",N154,0)</f>
        <v>0</v>
      </c>
      <c r="BJ154" s="22" t="s">
        <v>84</v>
      </c>
      <c r="BK154" s="102">
        <f>ROUND(L154*K154,2)</f>
        <v>0</v>
      </c>
      <c r="BL154" s="22" t="s">
        <v>110</v>
      </c>
      <c r="BM154" s="22" t="s">
        <v>147</v>
      </c>
    </row>
    <row r="155" spans="2:63" s="130" customFormat="1" ht="36.75" customHeight="1">
      <c r="B155" s="126"/>
      <c r="C155" s="127"/>
      <c r="D155" s="128" t="s">
        <v>62</v>
      </c>
      <c r="E155" s="128"/>
      <c r="F155" s="128"/>
      <c r="G155" s="128"/>
      <c r="H155" s="128"/>
      <c r="I155" s="128"/>
      <c r="J155" s="128"/>
      <c r="K155" s="128"/>
      <c r="L155" s="171"/>
      <c r="M155" s="171"/>
      <c r="N155" s="160">
        <f>BK155</f>
        <v>0</v>
      </c>
      <c r="O155" s="161"/>
      <c r="P155" s="161"/>
      <c r="Q155" s="161"/>
      <c r="R155" s="129"/>
      <c r="T155" s="131"/>
      <c r="U155" s="127"/>
      <c r="V155" s="127"/>
      <c r="W155" s="132">
        <f>W156+W159+W175+W192+W208+W233+W237+W246+W254+W262+W266+W276</f>
        <v>0</v>
      </c>
      <c r="X155" s="127"/>
      <c r="Y155" s="132">
        <f>Y156+Y159+Y175+Y192+Y208+Y233+Y237+Y246+Y254+Y262+Y266+Y276</f>
        <v>0.40761000000000003</v>
      </c>
      <c r="Z155" s="127"/>
      <c r="AA155" s="133">
        <f>AA156+AA159+AA175+AA192+AA208+AA233+AA237+AA246+AA254+AA262+AA266+AA276</f>
        <v>1.10762</v>
      </c>
      <c r="AR155" s="134" t="s">
        <v>84</v>
      </c>
      <c r="AT155" s="135" t="s">
        <v>42</v>
      </c>
      <c r="AU155" s="135" t="s">
        <v>43</v>
      </c>
      <c r="AY155" s="134" t="s">
        <v>105</v>
      </c>
      <c r="BK155" s="136">
        <f>BK156+BK159+BK175+BK192+BK208+BK233+BK237+BK246+BK254+BK262+BK266+BK276</f>
        <v>0</v>
      </c>
    </row>
    <row r="156" spans="2:63" s="130" customFormat="1" ht="19.5" customHeight="1">
      <c r="B156" s="126"/>
      <c r="C156" s="127"/>
      <c r="D156" s="137" t="s">
        <v>63</v>
      </c>
      <c r="E156" s="137"/>
      <c r="F156" s="137"/>
      <c r="G156" s="137"/>
      <c r="H156" s="137"/>
      <c r="I156" s="137"/>
      <c r="J156" s="137"/>
      <c r="K156" s="137"/>
      <c r="L156" s="170"/>
      <c r="M156" s="170"/>
      <c r="N156" s="138">
        <f>BK156</f>
        <v>0</v>
      </c>
      <c r="O156" s="139"/>
      <c r="P156" s="139"/>
      <c r="Q156" s="139"/>
      <c r="R156" s="129"/>
      <c r="T156" s="131"/>
      <c r="U156" s="127"/>
      <c r="V156" s="127"/>
      <c r="W156" s="132">
        <f>SUM(W157:W158)</f>
        <v>0</v>
      </c>
      <c r="X156" s="127"/>
      <c r="Y156" s="132">
        <f>SUM(Y157:Y158)</f>
        <v>0.00042</v>
      </c>
      <c r="Z156" s="127"/>
      <c r="AA156" s="133">
        <f>SUM(AA157:AA158)</f>
        <v>0</v>
      </c>
      <c r="AR156" s="134" t="s">
        <v>84</v>
      </c>
      <c r="AT156" s="135" t="s">
        <v>42</v>
      </c>
      <c r="AU156" s="135" t="s">
        <v>11</v>
      </c>
      <c r="AY156" s="134" t="s">
        <v>105</v>
      </c>
      <c r="BK156" s="136">
        <f>SUM(BK157:BK158)</f>
        <v>0</v>
      </c>
    </row>
    <row r="157" spans="2:65" s="34" customFormat="1" ht="31.5" customHeight="1">
      <c r="B157" s="35"/>
      <c r="C157" s="140" t="s">
        <v>148</v>
      </c>
      <c r="D157" s="140" t="s">
        <v>106</v>
      </c>
      <c r="E157" s="141" t="s">
        <v>149</v>
      </c>
      <c r="F157" s="142" t="s">
        <v>150</v>
      </c>
      <c r="G157" s="143"/>
      <c r="H157" s="143"/>
      <c r="I157" s="143"/>
      <c r="J157" s="144" t="s">
        <v>131</v>
      </c>
      <c r="K157" s="145">
        <v>1</v>
      </c>
      <c r="L157" s="13">
        <v>0</v>
      </c>
      <c r="M157" s="12"/>
      <c r="N157" s="146">
        <f>ROUND(L157*K157,2)</f>
        <v>0</v>
      </c>
      <c r="O157" s="143"/>
      <c r="P157" s="143"/>
      <c r="Q157" s="143"/>
      <c r="R157" s="40"/>
      <c r="T157" s="147" t="s">
        <v>1</v>
      </c>
      <c r="U157" s="148" t="s">
        <v>28</v>
      </c>
      <c r="V157" s="36"/>
      <c r="W157" s="149">
        <f>V157*K157</f>
        <v>0</v>
      </c>
      <c r="X157" s="149">
        <v>0.0001</v>
      </c>
      <c r="Y157" s="149">
        <f>X157*K157</f>
        <v>0.0001</v>
      </c>
      <c r="Z157" s="149">
        <v>0</v>
      </c>
      <c r="AA157" s="150">
        <f>Z157*K157</f>
        <v>0</v>
      </c>
      <c r="AR157" s="22" t="s">
        <v>151</v>
      </c>
      <c r="AT157" s="22" t="s">
        <v>106</v>
      </c>
      <c r="AU157" s="22" t="s">
        <v>84</v>
      </c>
      <c r="AY157" s="22" t="s">
        <v>105</v>
      </c>
      <c r="BE157" s="102">
        <f>IF(U157="základní",N157,0)</f>
        <v>0</v>
      </c>
      <c r="BF157" s="102">
        <f>IF(U157="snížená",N157,0)</f>
        <v>0</v>
      </c>
      <c r="BG157" s="102">
        <f>IF(U157="zákl. přenesená",N157,0)</f>
        <v>0</v>
      </c>
      <c r="BH157" s="102">
        <f>IF(U157="sníž. přenesená",N157,0)</f>
        <v>0</v>
      </c>
      <c r="BI157" s="102">
        <f>IF(U157="nulová",N157,0)</f>
        <v>0</v>
      </c>
      <c r="BJ157" s="22" t="s">
        <v>84</v>
      </c>
      <c r="BK157" s="102">
        <f>ROUND(L157*K157,2)</f>
        <v>0</v>
      </c>
      <c r="BL157" s="22" t="s">
        <v>151</v>
      </c>
      <c r="BM157" s="22" t="s">
        <v>152</v>
      </c>
    </row>
    <row r="158" spans="2:65" s="34" customFormat="1" ht="22.5" customHeight="1">
      <c r="B158" s="35"/>
      <c r="C158" s="153" t="s">
        <v>153</v>
      </c>
      <c r="D158" s="153" t="s">
        <v>119</v>
      </c>
      <c r="E158" s="154" t="s">
        <v>154</v>
      </c>
      <c r="F158" s="155" t="s">
        <v>155</v>
      </c>
      <c r="G158" s="156"/>
      <c r="H158" s="156"/>
      <c r="I158" s="156"/>
      <c r="J158" s="157" t="s">
        <v>131</v>
      </c>
      <c r="K158" s="158">
        <v>1</v>
      </c>
      <c r="L158" s="15">
        <v>0</v>
      </c>
      <c r="M158" s="14"/>
      <c r="N158" s="159">
        <f>ROUND(L158*K158,2)</f>
        <v>0</v>
      </c>
      <c r="O158" s="143"/>
      <c r="P158" s="143"/>
      <c r="Q158" s="143"/>
      <c r="R158" s="40"/>
      <c r="T158" s="147" t="s">
        <v>1</v>
      </c>
      <c r="U158" s="148" t="s">
        <v>28</v>
      </c>
      <c r="V158" s="36"/>
      <c r="W158" s="149">
        <f>V158*K158</f>
        <v>0</v>
      </c>
      <c r="X158" s="149">
        <v>0.00032</v>
      </c>
      <c r="Y158" s="149">
        <f>X158*K158</f>
        <v>0.00032</v>
      </c>
      <c r="Z158" s="149">
        <v>0</v>
      </c>
      <c r="AA158" s="150">
        <f>Z158*K158</f>
        <v>0</v>
      </c>
      <c r="AR158" s="22" t="s">
        <v>156</v>
      </c>
      <c r="AT158" s="22" t="s">
        <v>119</v>
      </c>
      <c r="AU158" s="22" t="s">
        <v>84</v>
      </c>
      <c r="AY158" s="22" t="s">
        <v>105</v>
      </c>
      <c r="BE158" s="102">
        <f>IF(U158="základní",N158,0)</f>
        <v>0</v>
      </c>
      <c r="BF158" s="102">
        <f>IF(U158="snížená",N158,0)</f>
        <v>0</v>
      </c>
      <c r="BG158" s="102">
        <f>IF(U158="zákl. přenesená",N158,0)</f>
        <v>0</v>
      </c>
      <c r="BH158" s="102">
        <f>IF(U158="sníž. přenesená",N158,0)</f>
        <v>0</v>
      </c>
      <c r="BI158" s="102">
        <f>IF(U158="nulová",N158,0)</f>
        <v>0</v>
      </c>
      <c r="BJ158" s="22" t="s">
        <v>84</v>
      </c>
      <c r="BK158" s="102">
        <f>ROUND(L158*K158,2)</f>
        <v>0</v>
      </c>
      <c r="BL158" s="22" t="s">
        <v>151</v>
      </c>
      <c r="BM158" s="22" t="s">
        <v>157</v>
      </c>
    </row>
    <row r="159" spans="2:63" s="130" customFormat="1" ht="29.25" customHeight="1">
      <c r="B159" s="126"/>
      <c r="C159" s="127"/>
      <c r="D159" s="137" t="s">
        <v>64</v>
      </c>
      <c r="E159" s="137"/>
      <c r="F159" s="137"/>
      <c r="G159" s="137"/>
      <c r="H159" s="137"/>
      <c r="I159" s="137"/>
      <c r="J159" s="137"/>
      <c r="K159" s="137"/>
      <c r="L159" s="170"/>
      <c r="M159" s="170"/>
      <c r="N159" s="151">
        <f>BK159</f>
        <v>0</v>
      </c>
      <c r="O159" s="152"/>
      <c r="P159" s="152"/>
      <c r="Q159" s="152"/>
      <c r="R159" s="129"/>
      <c r="T159" s="131"/>
      <c r="U159" s="127"/>
      <c r="V159" s="127"/>
      <c r="W159" s="132">
        <f>SUM(W160:W174)</f>
        <v>0</v>
      </c>
      <c r="X159" s="127"/>
      <c r="Y159" s="132">
        <f>SUM(Y160:Y174)</f>
        <v>0.00537</v>
      </c>
      <c r="Z159" s="127"/>
      <c r="AA159" s="133">
        <f>SUM(AA160:AA174)</f>
        <v>0.03579</v>
      </c>
      <c r="AR159" s="134" t="s">
        <v>84</v>
      </c>
      <c r="AT159" s="135" t="s">
        <v>42</v>
      </c>
      <c r="AU159" s="135" t="s">
        <v>11</v>
      </c>
      <c r="AY159" s="134" t="s">
        <v>105</v>
      </c>
      <c r="BK159" s="136">
        <f>SUM(BK160:BK174)</f>
        <v>0</v>
      </c>
    </row>
    <row r="160" spans="2:65" s="34" customFormat="1" ht="22.5" customHeight="1">
      <c r="B160" s="35"/>
      <c r="C160" s="140" t="s">
        <v>158</v>
      </c>
      <c r="D160" s="140" t="s">
        <v>106</v>
      </c>
      <c r="E160" s="141" t="s">
        <v>159</v>
      </c>
      <c r="F160" s="142" t="s">
        <v>160</v>
      </c>
      <c r="G160" s="143"/>
      <c r="H160" s="143"/>
      <c r="I160" s="143"/>
      <c r="J160" s="144" t="s">
        <v>131</v>
      </c>
      <c r="K160" s="145">
        <v>2</v>
      </c>
      <c r="L160" s="13">
        <v>0</v>
      </c>
      <c r="M160" s="12"/>
      <c r="N160" s="146">
        <f aca="true" t="shared" si="5" ref="N160:N174">ROUND(L160*K160,2)</f>
        <v>0</v>
      </c>
      <c r="O160" s="143"/>
      <c r="P160" s="143"/>
      <c r="Q160" s="143"/>
      <c r="R160" s="40"/>
      <c r="T160" s="147" t="s">
        <v>1</v>
      </c>
      <c r="U160" s="148" t="s">
        <v>28</v>
      </c>
      <c r="V160" s="36"/>
      <c r="W160" s="149">
        <f aca="true" t="shared" si="6" ref="W160:W174">V160*K160</f>
        <v>0</v>
      </c>
      <c r="X160" s="149">
        <v>0</v>
      </c>
      <c r="Y160" s="149">
        <f aca="true" t="shared" si="7" ref="Y160:Y174">X160*K160</f>
        <v>0</v>
      </c>
      <c r="Z160" s="149">
        <v>0.0021</v>
      </c>
      <c r="AA160" s="150">
        <f aca="true" t="shared" si="8" ref="AA160:AA174">Z160*K160</f>
        <v>0.0042</v>
      </c>
      <c r="AR160" s="22" t="s">
        <v>151</v>
      </c>
      <c r="AT160" s="22" t="s">
        <v>106</v>
      </c>
      <c r="AU160" s="22" t="s">
        <v>84</v>
      </c>
      <c r="AY160" s="22" t="s">
        <v>105</v>
      </c>
      <c r="BE160" s="102">
        <f aca="true" t="shared" si="9" ref="BE160:BE174">IF(U160="základní",N160,0)</f>
        <v>0</v>
      </c>
      <c r="BF160" s="102">
        <f aca="true" t="shared" si="10" ref="BF160:BF174">IF(U160="snížená",N160,0)</f>
        <v>0</v>
      </c>
      <c r="BG160" s="102">
        <f aca="true" t="shared" si="11" ref="BG160:BG174">IF(U160="zákl. přenesená",N160,0)</f>
        <v>0</v>
      </c>
      <c r="BH160" s="102">
        <f aca="true" t="shared" si="12" ref="BH160:BH174">IF(U160="sníž. přenesená",N160,0)</f>
        <v>0</v>
      </c>
      <c r="BI160" s="102">
        <f aca="true" t="shared" si="13" ref="BI160:BI174">IF(U160="nulová",N160,0)</f>
        <v>0</v>
      </c>
      <c r="BJ160" s="22" t="s">
        <v>84</v>
      </c>
      <c r="BK160" s="102">
        <f aca="true" t="shared" si="14" ref="BK160:BK174">ROUND(L160*K160,2)</f>
        <v>0</v>
      </c>
      <c r="BL160" s="22" t="s">
        <v>151</v>
      </c>
      <c r="BM160" s="22" t="s">
        <v>161</v>
      </c>
    </row>
    <row r="161" spans="2:65" s="34" customFormat="1" ht="22.5" customHeight="1">
      <c r="B161" s="35"/>
      <c r="C161" s="140" t="s">
        <v>162</v>
      </c>
      <c r="D161" s="140" t="s">
        <v>106</v>
      </c>
      <c r="E161" s="141" t="s">
        <v>163</v>
      </c>
      <c r="F161" s="142" t="s">
        <v>164</v>
      </c>
      <c r="G161" s="143"/>
      <c r="H161" s="143"/>
      <c r="I161" s="143"/>
      <c r="J161" s="144" t="s">
        <v>131</v>
      </c>
      <c r="K161" s="145">
        <v>1</v>
      </c>
      <c r="L161" s="13">
        <v>0</v>
      </c>
      <c r="M161" s="12"/>
      <c r="N161" s="146">
        <f t="shared" si="5"/>
        <v>0</v>
      </c>
      <c r="O161" s="143"/>
      <c r="P161" s="143"/>
      <c r="Q161" s="143"/>
      <c r="R161" s="40"/>
      <c r="T161" s="147" t="s">
        <v>1</v>
      </c>
      <c r="U161" s="148" t="s">
        <v>28</v>
      </c>
      <c r="V161" s="36"/>
      <c r="W161" s="149">
        <f t="shared" si="6"/>
        <v>0</v>
      </c>
      <c r="X161" s="149">
        <v>0</v>
      </c>
      <c r="Y161" s="149">
        <f t="shared" si="7"/>
        <v>0</v>
      </c>
      <c r="Z161" s="149">
        <v>0.00198</v>
      </c>
      <c r="AA161" s="150">
        <f t="shared" si="8"/>
        <v>0.00198</v>
      </c>
      <c r="AR161" s="22" t="s">
        <v>151</v>
      </c>
      <c r="AT161" s="22" t="s">
        <v>106</v>
      </c>
      <c r="AU161" s="22" t="s">
        <v>84</v>
      </c>
      <c r="AY161" s="22" t="s">
        <v>105</v>
      </c>
      <c r="BE161" s="102">
        <f t="shared" si="9"/>
        <v>0</v>
      </c>
      <c r="BF161" s="102">
        <f t="shared" si="10"/>
        <v>0</v>
      </c>
      <c r="BG161" s="102">
        <f t="shared" si="11"/>
        <v>0</v>
      </c>
      <c r="BH161" s="102">
        <f t="shared" si="12"/>
        <v>0</v>
      </c>
      <c r="BI161" s="102">
        <f t="shared" si="13"/>
        <v>0</v>
      </c>
      <c r="BJ161" s="22" t="s">
        <v>84</v>
      </c>
      <c r="BK161" s="102">
        <f t="shared" si="14"/>
        <v>0</v>
      </c>
      <c r="BL161" s="22" t="s">
        <v>151</v>
      </c>
      <c r="BM161" s="22" t="s">
        <v>165</v>
      </c>
    </row>
    <row r="162" spans="2:65" s="34" customFormat="1" ht="22.5" customHeight="1">
      <c r="B162" s="35"/>
      <c r="C162" s="140" t="s">
        <v>6</v>
      </c>
      <c r="D162" s="140" t="s">
        <v>106</v>
      </c>
      <c r="E162" s="141" t="s">
        <v>166</v>
      </c>
      <c r="F162" s="142" t="s">
        <v>167</v>
      </c>
      <c r="G162" s="143"/>
      <c r="H162" s="143"/>
      <c r="I162" s="143"/>
      <c r="J162" s="144" t="s">
        <v>131</v>
      </c>
      <c r="K162" s="145">
        <v>3</v>
      </c>
      <c r="L162" s="13">
        <v>0</v>
      </c>
      <c r="M162" s="12"/>
      <c r="N162" s="146">
        <f t="shared" si="5"/>
        <v>0</v>
      </c>
      <c r="O162" s="143"/>
      <c r="P162" s="143"/>
      <c r="Q162" s="143"/>
      <c r="R162" s="40"/>
      <c r="T162" s="147" t="s">
        <v>1</v>
      </c>
      <c r="U162" s="148" t="s">
        <v>28</v>
      </c>
      <c r="V162" s="36"/>
      <c r="W162" s="149">
        <f t="shared" si="6"/>
        <v>0</v>
      </c>
      <c r="X162" s="149">
        <v>0.00029</v>
      </c>
      <c r="Y162" s="149">
        <f t="shared" si="7"/>
        <v>0.00087</v>
      </c>
      <c r="Z162" s="149">
        <v>0</v>
      </c>
      <c r="AA162" s="150">
        <f t="shared" si="8"/>
        <v>0</v>
      </c>
      <c r="AR162" s="22" t="s">
        <v>151</v>
      </c>
      <c r="AT162" s="22" t="s">
        <v>106</v>
      </c>
      <c r="AU162" s="22" t="s">
        <v>84</v>
      </c>
      <c r="AY162" s="22" t="s">
        <v>105</v>
      </c>
      <c r="BE162" s="102">
        <f t="shared" si="9"/>
        <v>0</v>
      </c>
      <c r="BF162" s="102">
        <f t="shared" si="10"/>
        <v>0</v>
      </c>
      <c r="BG162" s="102">
        <f t="shared" si="11"/>
        <v>0</v>
      </c>
      <c r="BH162" s="102">
        <f t="shared" si="12"/>
        <v>0</v>
      </c>
      <c r="BI162" s="102">
        <f t="shared" si="13"/>
        <v>0</v>
      </c>
      <c r="BJ162" s="22" t="s">
        <v>84</v>
      </c>
      <c r="BK162" s="102">
        <f t="shared" si="14"/>
        <v>0</v>
      </c>
      <c r="BL162" s="22" t="s">
        <v>151</v>
      </c>
      <c r="BM162" s="22" t="s">
        <v>168</v>
      </c>
    </row>
    <row r="163" spans="2:65" s="34" customFormat="1" ht="22.5" customHeight="1">
      <c r="B163" s="35"/>
      <c r="C163" s="140" t="s">
        <v>151</v>
      </c>
      <c r="D163" s="140" t="s">
        <v>106</v>
      </c>
      <c r="E163" s="141" t="s">
        <v>169</v>
      </c>
      <c r="F163" s="142" t="s">
        <v>170</v>
      </c>
      <c r="G163" s="143"/>
      <c r="H163" s="143"/>
      <c r="I163" s="143"/>
      <c r="J163" s="144" t="s">
        <v>131</v>
      </c>
      <c r="K163" s="145">
        <v>5</v>
      </c>
      <c r="L163" s="13">
        <v>0</v>
      </c>
      <c r="M163" s="12"/>
      <c r="N163" s="146">
        <f t="shared" si="5"/>
        <v>0</v>
      </c>
      <c r="O163" s="143"/>
      <c r="P163" s="143"/>
      <c r="Q163" s="143"/>
      <c r="R163" s="40"/>
      <c r="T163" s="147" t="s">
        <v>1</v>
      </c>
      <c r="U163" s="148" t="s">
        <v>28</v>
      </c>
      <c r="V163" s="36"/>
      <c r="W163" s="149">
        <f t="shared" si="6"/>
        <v>0</v>
      </c>
      <c r="X163" s="149">
        <v>0.00035</v>
      </c>
      <c r="Y163" s="149">
        <f t="shared" si="7"/>
        <v>0.00175</v>
      </c>
      <c r="Z163" s="149">
        <v>0</v>
      </c>
      <c r="AA163" s="150">
        <f t="shared" si="8"/>
        <v>0</v>
      </c>
      <c r="AR163" s="22" t="s">
        <v>151</v>
      </c>
      <c r="AT163" s="22" t="s">
        <v>106</v>
      </c>
      <c r="AU163" s="22" t="s">
        <v>84</v>
      </c>
      <c r="AY163" s="22" t="s">
        <v>105</v>
      </c>
      <c r="BE163" s="102">
        <f t="shared" si="9"/>
        <v>0</v>
      </c>
      <c r="BF163" s="102">
        <f t="shared" si="10"/>
        <v>0</v>
      </c>
      <c r="BG163" s="102">
        <f t="shared" si="11"/>
        <v>0</v>
      </c>
      <c r="BH163" s="102">
        <f t="shared" si="12"/>
        <v>0</v>
      </c>
      <c r="BI163" s="102">
        <f t="shared" si="13"/>
        <v>0</v>
      </c>
      <c r="BJ163" s="22" t="s">
        <v>84</v>
      </c>
      <c r="BK163" s="102">
        <f t="shared" si="14"/>
        <v>0</v>
      </c>
      <c r="BL163" s="22" t="s">
        <v>151</v>
      </c>
      <c r="BM163" s="22" t="s">
        <v>171</v>
      </c>
    </row>
    <row r="164" spans="2:65" s="34" customFormat="1" ht="22.5" customHeight="1">
      <c r="B164" s="35"/>
      <c r="C164" s="140" t="s">
        <v>172</v>
      </c>
      <c r="D164" s="140" t="s">
        <v>106</v>
      </c>
      <c r="E164" s="141" t="s">
        <v>173</v>
      </c>
      <c r="F164" s="142" t="s">
        <v>174</v>
      </c>
      <c r="G164" s="143"/>
      <c r="H164" s="143"/>
      <c r="I164" s="143"/>
      <c r="J164" s="144" t="s">
        <v>131</v>
      </c>
      <c r="K164" s="145">
        <v>1</v>
      </c>
      <c r="L164" s="13">
        <v>0</v>
      </c>
      <c r="M164" s="12"/>
      <c r="N164" s="146">
        <f t="shared" si="5"/>
        <v>0</v>
      </c>
      <c r="O164" s="143"/>
      <c r="P164" s="143"/>
      <c r="Q164" s="143"/>
      <c r="R164" s="40"/>
      <c r="T164" s="147" t="s">
        <v>1</v>
      </c>
      <c r="U164" s="148" t="s">
        <v>28</v>
      </c>
      <c r="V164" s="36"/>
      <c r="W164" s="149">
        <f t="shared" si="6"/>
        <v>0</v>
      </c>
      <c r="X164" s="149">
        <v>0.00114</v>
      </c>
      <c r="Y164" s="149">
        <f t="shared" si="7"/>
        <v>0.00114</v>
      </c>
      <c r="Z164" s="149">
        <v>0</v>
      </c>
      <c r="AA164" s="150">
        <f t="shared" si="8"/>
        <v>0</v>
      </c>
      <c r="AR164" s="22" t="s">
        <v>151</v>
      </c>
      <c r="AT164" s="22" t="s">
        <v>106</v>
      </c>
      <c r="AU164" s="22" t="s">
        <v>84</v>
      </c>
      <c r="AY164" s="22" t="s">
        <v>105</v>
      </c>
      <c r="BE164" s="102">
        <f t="shared" si="9"/>
        <v>0</v>
      </c>
      <c r="BF164" s="102">
        <f t="shared" si="10"/>
        <v>0</v>
      </c>
      <c r="BG164" s="102">
        <f t="shared" si="11"/>
        <v>0</v>
      </c>
      <c r="BH164" s="102">
        <f t="shared" si="12"/>
        <v>0</v>
      </c>
      <c r="BI164" s="102">
        <f t="shared" si="13"/>
        <v>0</v>
      </c>
      <c r="BJ164" s="22" t="s">
        <v>84</v>
      </c>
      <c r="BK164" s="102">
        <f t="shared" si="14"/>
        <v>0</v>
      </c>
      <c r="BL164" s="22" t="s">
        <v>151</v>
      </c>
      <c r="BM164" s="22" t="s">
        <v>175</v>
      </c>
    </row>
    <row r="165" spans="2:65" s="34" customFormat="1" ht="22.5" customHeight="1">
      <c r="B165" s="35"/>
      <c r="C165" s="140" t="s">
        <v>176</v>
      </c>
      <c r="D165" s="140" t="s">
        <v>106</v>
      </c>
      <c r="E165" s="141" t="s">
        <v>177</v>
      </c>
      <c r="F165" s="142" t="s">
        <v>178</v>
      </c>
      <c r="G165" s="143"/>
      <c r="H165" s="143"/>
      <c r="I165" s="143"/>
      <c r="J165" s="144" t="s">
        <v>109</v>
      </c>
      <c r="K165" s="145">
        <v>2</v>
      </c>
      <c r="L165" s="13">
        <v>0</v>
      </c>
      <c r="M165" s="12"/>
      <c r="N165" s="146">
        <f t="shared" si="5"/>
        <v>0</v>
      </c>
      <c r="O165" s="143"/>
      <c r="P165" s="143"/>
      <c r="Q165" s="143"/>
      <c r="R165" s="40"/>
      <c r="T165" s="147" t="s">
        <v>1</v>
      </c>
      <c r="U165" s="148" t="s">
        <v>28</v>
      </c>
      <c r="V165" s="36"/>
      <c r="W165" s="149">
        <f t="shared" si="6"/>
        <v>0</v>
      </c>
      <c r="X165" s="149">
        <v>0</v>
      </c>
      <c r="Y165" s="149">
        <f t="shared" si="7"/>
        <v>0</v>
      </c>
      <c r="Z165" s="149">
        <v>0</v>
      </c>
      <c r="AA165" s="150">
        <f t="shared" si="8"/>
        <v>0</v>
      </c>
      <c r="AR165" s="22" t="s">
        <v>151</v>
      </c>
      <c r="AT165" s="22" t="s">
        <v>106</v>
      </c>
      <c r="AU165" s="22" t="s">
        <v>84</v>
      </c>
      <c r="AY165" s="22" t="s">
        <v>105</v>
      </c>
      <c r="BE165" s="102">
        <f t="shared" si="9"/>
        <v>0</v>
      </c>
      <c r="BF165" s="102">
        <f t="shared" si="10"/>
        <v>0</v>
      </c>
      <c r="BG165" s="102">
        <f t="shared" si="11"/>
        <v>0</v>
      </c>
      <c r="BH165" s="102">
        <f t="shared" si="12"/>
        <v>0</v>
      </c>
      <c r="BI165" s="102">
        <f t="shared" si="13"/>
        <v>0</v>
      </c>
      <c r="BJ165" s="22" t="s">
        <v>84</v>
      </c>
      <c r="BK165" s="102">
        <f t="shared" si="14"/>
        <v>0</v>
      </c>
      <c r="BL165" s="22" t="s">
        <v>151</v>
      </c>
      <c r="BM165" s="22" t="s">
        <v>179</v>
      </c>
    </row>
    <row r="166" spans="2:65" s="34" customFormat="1" ht="22.5" customHeight="1">
      <c r="B166" s="35"/>
      <c r="C166" s="140" t="s">
        <v>180</v>
      </c>
      <c r="D166" s="140" t="s">
        <v>106</v>
      </c>
      <c r="E166" s="141" t="s">
        <v>181</v>
      </c>
      <c r="F166" s="142" t="s">
        <v>182</v>
      </c>
      <c r="G166" s="143"/>
      <c r="H166" s="143"/>
      <c r="I166" s="143"/>
      <c r="J166" s="144" t="s">
        <v>109</v>
      </c>
      <c r="K166" s="145">
        <v>3</v>
      </c>
      <c r="L166" s="13">
        <v>0</v>
      </c>
      <c r="M166" s="12"/>
      <c r="N166" s="146">
        <f t="shared" si="5"/>
        <v>0</v>
      </c>
      <c r="O166" s="143"/>
      <c r="P166" s="143"/>
      <c r="Q166" s="143"/>
      <c r="R166" s="40"/>
      <c r="T166" s="147" t="s">
        <v>1</v>
      </c>
      <c r="U166" s="148" t="s">
        <v>28</v>
      </c>
      <c r="V166" s="36"/>
      <c r="W166" s="149">
        <f t="shared" si="6"/>
        <v>0</v>
      </c>
      <c r="X166" s="149">
        <v>0</v>
      </c>
      <c r="Y166" s="149">
        <f t="shared" si="7"/>
        <v>0</v>
      </c>
      <c r="Z166" s="149">
        <v>0</v>
      </c>
      <c r="AA166" s="150">
        <f t="shared" si="8"/>
        <v>0</v>
      </c>
      <c r="AR166" s="22" t="s">
        <v>151</v>
      </c>
      <c r="AT166" s="22" t="s">
        <v>106</v>
      </c>
      <c r="AU166" s="22" t="s">
        <v>84</v>
      </c>
      <c r="AY166" s="22" t="s">
        <v>105</v>
      </c>
      <c r="BE166" s="102">
        <f t="shared" si="9"/>
        <v>0</v>
      </c>
      <c r="BF166" s="102">
        <f t="shared" si="10"/>
        <v>0</v>
      </c>
      <c r="BG166" s="102">
        <f t="shared" si="11"/>
        <v>0</v>
      </c>
      <c r="BH166" s="102">
        <f t="shared" si="12"/>
        <v>0</v>
      </c>
      <c r="BI166" s="102">
        <f t="shared" si="13"/>
        <v>0</v>
      </c>
      <c r="BJ166" s="22" t="s">
        <v>84</v>
      </c>
      <c r="BK166" s="102">
        <f t="shared" si="14"/>
        <v>0</v>
      </c>
      <c r="BL166" s="22" t="s">
        <v>151</v>
      </c>
      <c r="BM166" s="22" t="s">
        <v>183</v>
      </c>
    </row>
    <row r="167" spans="2:65" s="34" customFormat="1" ht="22.5" customHeight="1">
      <c r="B167" s="35"/>
      <c r="C167" s="140" t="s">
        <v>184</v>
      </c>
      <c r="D167" s="140" t="s">
        <v>106</v>
      </c>
      <c r="E167" s="141" t="s">
        <v>185</v>
      </c>
      <c r="F167" s="142" t="s">
        <v>186</v>
      </c>
      <c r="G167" s="143"/>
      <c r="H167" s="143"/>
      <c r="I167" s="143"/>
      <c r="J167" s="144" t="s">
        <v>109</v>
      </c>
      <c r="K167" s="145">
        <v>1</v>
      </c>
      <c r="L167" s="13">
        <v>0</v>
      </c>
      <c r="M167" s="12"/>
      <c r="N167" s="146">
        <f t="shared" si="5"/>
        <v>0</v>
      </c>
      <c r="O167" s="143"/>
      <c r="P167" s="143"/>
      <c r="Q167" s="143"/>
      <c r="R167" s="40"/>
      <c r="T167" s="147" t="s">
        <v>1</v>
      </c>
      <c r="U167" s="148" t="s">
        <v>28</v>
      </c>
      <c r="V167" s="36"/>
      <c r="W167" s="149">
        <f t="shared" si="6"/>
        <v>0</v>
      </c>
      <c r="X167" s="149">
        <v>0</v>
      </c>
      <c r="Y167" s="149">
        <f t="shared" si="7"/>
        <v>0</v>
      </c>
      <c r="Z167" s="149">
        <v>0</v>
      </c>
      <c r="AA167" s="150">
        <f t="shared" si="8"/>
        <v>0</v>
      </c>
      <c r="AR167" s="22" t="s">
        <v>151</v>
      </c>
      <c r="AT167" s="22" t="s">
        <v>106</v>
      </c>
      <c r="AU167" s="22" t="s">
        <v>84</v>
      </c>
      <c r="AY167" s="22" t="s">
        <v>105</v>
      </c>
      <c r="BE167" s="102">
        <f t="shared" si="9"/>
        <v>0</v>
      </c>
      <c r="BF167" s="102">
        <f t="shared" si="10"/>
        <v>0</v>
      </c>
      <c r="BG167" s="102">
        <f t="shared" si="11"/>
        <v>0</v>
      </c>
      <c r="BH167" s="102">
        <f t="shared" si="12"/>
        <v>0</v>
      </c>
      <c r="BI167" s="102">
        <f t="shared" si="13"/>
        <v>0</v>
      </c>
      <c r="BJ167" s="22" t="s">
        <v>84</v>
      </c>
      <c r="BK167" s="102">
        <f t="shared" si="14"/>
        <v>0</v>
      </c>
      <c r="BL167" s="22" t="s">
        <v>151</v>
      </c>
      <c r="BM167" s="22" t="s">
        <v>187</v>
      </c>
    </row>
    <row r="168" spans="2:65" s="34" customFormat="1" ht="22.5" customHeight="1">
      <c r="B168" s="35"/>
      <c r="C168" s="140" t="s">
        <v>5</v>
      </c>
      <c r="D168" s="140" t="s">
        <v>106</v>
      </c>
      <c r="E168" s="141" t="s">
        <v>188</v>
      </c>
      <c r="F168" s="142" t="s">
        <v>189</v>
      </c>
      <c r="G168" s="143"/>
      <c r="H168" s="143"/>
      <c r="I168" s="143"/>
      <c r="J168" s="144" t="s">
        <v>109</v>
      </c>
      <c r="K168" s="145">
        <v>1</v>
      </c>
      <c r="L168" s="13">
        <v>0</v>
      </c>
      <c r="M168" s="12"/>
      <c r="N168" s="146">
        <f t="shared" si="5"/>
        <v>0</v>
      </c>
      <c r="O168" s="143"/>
      <c r="P168" s="143"/>
      <c r="Q168" s="143"/>
      <c r="R168" s="40"/>
      <c r="T168" s="147" t="s">
        <v>1</v>
      </c>
      <c r="U168" s="148" t="s">
        <v>28</v>
      </c>
      <c r="V168" s="36"/>
      <c r="W168" s="149">
        <f t="shared" si="6"/>
        <v>0</v>
      </c>
      <c r="X168" s="149">
        <v>0</v>
      </c>
      <c r="Y168" s="149">
        <f t="shared" si="7"/>
        <v>0</v>
      </c>
      <c r="Z168" s="149">
        <v>0.02961</v>
      </c>
      <c r="AA168" s="150">
        <f t="shared" si="8"/>
        <v>0.02961</v>
      </c>
      <c r="AR168" s="22" t="s">
        <v>151</v>
      </c>
      <c r="AT168" s="22" t="s">
        <v>106</v>
      </c>
      <c r="AU168" s="22" t="s">
        <v>84</v>
      </c>
      <c r="AY168" s="22" t="s">
        <v>105</v>
      </c>
      <c r="BE168" s="102">
        <f t="shared" si="9"/>
        <v>0</v>
      </c>
      <c r="BF168" s="102">
        <f t="shared" si="10"/>
        <v>0</v>
      </c>
      <c r="BG168" s="102">
        <f t="shared" si="11"/>
        <v>0</v>
      </c>
      <c r="BH168" s="102">
        <f t="shared" si="12"/>
        <v>0</v>
      </c>
      <c r="BI168" s="102">
        <f t="shared" si="13"/>
        <v>0</v>
      </c>
      <c r="BJ168" s="22" t="s">
        <v>84</v>
      </c>
      <c r="BK168" s="102">
        <f t="shared" si="14"/>
        <v>0</v>
      </c>
      <c r="BL168" s="22" t="s">
        <v>151</v>
      </c>
      <c r="BM168" s="22" t="s">
        <v>190</v>
      </c>
    </row>
    <row r="169" spans="2:65" s="34" customFormat="1" ht="22.5" customHeight="1">
      <c r="B169" s="35"/>
      <c r="C169" s="140" t="s">
        <v>191</v>
      </c>
      <c r="D169" s="140" t="s">
        <v>106</v>
      </c>
      <c r="E169" s="141" t="s">
        <v>192</v>
      </c>
      <c r="F169" s="142" t="s">
        <v>193</v>
      </c>
      <c r="G169" s="143"/>
      <c r="H169" s="143"/>
      <c r="I169" s="143"/>
      <c r="J169" s="144" t="s">
        <v>109</v>
      </c>
      <c r="K169" s="145">
        <v>1</v>
      </c>
      <c r="L169" s="13">
        <v>0</v>
      </c>
      <c r="M169" s="12"/>
      <c r="N169" s="146">
        <f t="shared" si="5"/>
        <v>0</v>
      </c>
      <c r="O169" s="143"/>
      <c r="P169" s="143"/>
      <c r="Q169" s="143"/>
      <c r="R169" s="40"/>
      <c r="T169" s="147" t="s">
        <v>1</v>
      </c>
      <c r="U169" s="148" t="s">
        <v>28</v>
      </c>
      <c r="V169" s="36"/>
      <c r="W169" s="149">
        <f t="shared" si="6"/>
        <v>0</v>
      </c>
      <c r="X169" s="149">
        <v>0.00077</v>
      </c>
      <c r="Y169" s="149">
        <f t="shared" si="7"/>
        <v>0.00077</v>
      </c>
      <c r="Z169" s="149">
        <v>0</v>
      </c>
      <c r="AA169" s="150">
        <f t="shared" si="8"/>
        <v>0</v>
      </c>
      <c r="AR169" s="22" t="s">
        <v>151</v>
      </c>
      <c r="AT169" s="22" t="s">
        <v>106</v>
      </c>
      <c r="AU169" s="22" t="s">
        <v>84</v>
      </c>
      <c r="AY169" s="22" t="s">
        <v>105</v>
      </c>
      <c r="BE169" s="102">
        <f t="shared" si="9"/>
        <v>0</v>
      </c>
      <c r="BF169" s="102">
        <f t="shared" si="10"/>
        <v>0</v>
      </c>
      <c r="BG169" s="102">
        <f t="shared" si="11"/>
        <v>0</v>
      </c>
      <c r="BH169" s="102">
        <f t="shared" si="12"/>
        <v>0</v>
      </c>
      <c r="BI169" s="102">
        <f t="shared" si="13"/>
        <v>0</v>
      </c>
      <c r="BJ169" s="22" t="s">
        <v>84</v>
      </c>
      <c r="BK169" s="102">
        <f t="shared" si="14"/>
        <v>0</v>
      </c>
      <c r="BL169" s="22" t="s">
        <v>151</v>
      </c>
      <c r="BM169" s="22" t="s">
        <v>194</v>
      </c>
    </row>
    <row r="170" spans="2:65" s="34" customFormat="1" ht="31.5" customHeight="1">
      <c r="B170" s="35"/>
      <c r="C170" s="140" t="s">
        <v>195</v>
      </c>
      <c r="D170" s="140" t="s">
        <v>106</v>
      </c>
      <c r="E170" s="141" t="s">
        <v>196</v>
      </c>
      <c r="F170" s="142" t="s">
        <v>197</v>
      </c>
      <c r="G170" s="143"/>
      <c r="H170" s="143"/>
      <c r="I170" s="143"/>
      <c r="J170" s="144" t="s">
        <v>109</v>
      </c>
      <c r="K170" s="145">
        <v>1</v>
      </c>
      <c r="L170" s="13">
        <v>0</v>
      </c>
      <c r="M170" s="12"/>
      <c r="N170" s="146">
        <f t="shared" si="5"/>
        <v>0</v>
      </c>
      <c r="O170" s="143"/>
      <c r="P170" s="143"/>
      <c r="Q170" s="143"/>
      <c r="R170" s="40"/>
      <c r="T170" s="147" t="s">
        <v>1</v>
      </c>
      <c r="U170" s="148" t="s">
        <v>28</v>
      </c>
      <c r="V170" s="36"/>
      <c r="W170" s="149">
        <f t="shared" si="6"/>
        <v>0</v>
      </c>
      <c r="X170" s="149">
        <v>0.00034</v>
      </c>
      <c r="Y170" s="149">
        <f t="shared" si="7"/>
        <v>0.00034</v>
      </c>
      <c r="Z170" s="149">
        <v>0</v>
      </c>
      <c r="AA170" s="150">
        <f t="shared" si="8"/>
        <v>0</v>
      </c>
      <c r="AR170" s="22" t="s">
        <v>151</v>
      </c>
      <c r="AT170" s="22" t="s">
        <v>106</v>
      </c>
      <c r="AU170" s="22" t="s">
        <v>84</v>
      </c>
      <c r="AY170" s="22" t="s">
        <v>105</v>
      </c>
      <c r="BE170" s="102">
        <f t="shared" si="9"/>
        <v>0</v>
      </c>
      <c r="BF170" s="102">
        <f t="shared" si="10"/>
        <v>0</v>
      </c>
      <c r="BG170" s="102">
        <f t="shared" si="11"/>
        <v>0</v>
      </c>
      <c r="BH170" s="102">
        <f t="shared" si="12"/>
        <v>0</v>
      </c>
      <c r="BI170" s="102">
        <f t="shared" si="13"/>
        <v>0</v>
      </c>
      <c r="BJ170" s="22" t="s">
        <v>84</v>
      </c>
      <c r="BK170" s="102">
        <f t="shared" si="14"/>
        <v>0</v>
      </c>
      <c r="BL170" s="22" t="s">
        <v>151</v>
      </c>
      <c r="BM170" s="22" t="s">
        <v>198</v>
      </c>
    </row>
    <row r="171" spans="2:65" s="34" customFormat="1" ht="22.5" customHeight="1">
      <c r="B171" s="35"/>
      <c r="C171" s="140" t="s">
        <v>199</v>
      </c>
      <c r="D171" s="140" t="s">
        <v>106</v>
      </c>
      <c r="E171" s="141" t="s">
        <v>200</v>
      </c>
      <c r="F171" s="142" t="s">
        <v>201</v>
      </c>
      <c r="G171" s="143"/>
      <c r="H171" s="143"/>
      <c r="I171" s="143"/>
      <c r="J171" s="144" t="s">
        <v>109</v>
      </c>
      <c r="K171" s="145">
        <v>1</v>
      </c>
      <c r="L171" s="13">
        <v>0</v>
      </c>
      <c r="M171" s="12"/>
      <c r="N171" s="146">
        <f t="shared" si="5"/>
        <v>0</v>
      </c>
      <c r="O171" s="143"/>
      <c r="P171" s="143"/>
      <c r="Q171" s="143"/>
      <c r="R171" s="40"/>
      <c r="T171" s="147" t="s">
        <v>1</v>
      </c>
      <c r="U171" s="148" t="s">
        <v>28</v>
      </c>
      <c r="V171" s="36"/>
      <c r="W171" s="149">
        <f t="shared" si="6"/>
        <v>0</v>
      </c>
      <c r="X171" s="149">
        <v>0.0005</v>
      </c>
      <c r="Y171" s="149">
        <f t="shared" si="7"/>
        <v>0.0005</v>
      </c>
      <c r="Z171" s="149">
        <v>0</v>
      </c>
      <c r="AA171" s="150">
        <f t="shared" si="8"/>
        <v>0</v>
      </c>
      <c r="AR171" s="22" t="s">
        <v>151</v>
      </c>
      <c r="AT171" s="22" t="s">
        <v>106</v>
      </c>
      <c r="AU171" s="22" t="s">
        <v>84</v>
      </c>
      <c r="AY171" s="22" t="s">
        <v>105</v>
      </c>
      <c r="BE171" s="102">
        <f t="shared" si="9"/>
        <v>0</v>
      </c>
      <c r="BF171" s="102">
        <f t="shared" si="10"/>
        <v>0</v>
      </c>
      <c r="BG171" s="102">
        <f t="shared" si="11"/>
        <v>0</v>
      </c>
      <c r="BH171" s="102">
        <f t="shared" si="12"/>
        <v>0</v>
      </c>
      <c r="BI171" s="102">
        <f t="shared" si="13"/>
        <v>0</v>
      </c>
      <c r="BJ171" s="22" t="s">
        <v>84</v>
      </c>
      <c r="BK171" s="102">
        <f t="shared" si="14"/>
        <v>0</v>
      </c>
      <c r="BL171" s="22" t="s">
        <v>151</v>
      </c>
      <c r="BM171" s="22" t="s">
        <v>202</v>
      </c>
    </row>
    <row r="172" spans="2:65" s="34" customFormat="1" ht="22.5" customHeight="1">
      <c r="B172" s="35"/>
      <c r="C172" s="140" t="s">
        <v>203</v>
      </c>
      <c r="D172" s="140" t="s">
        <v>106</v>
      </c>
      <c r="E172" s="141" t="s">
        <v>204</v>
      </c>
      <c r="F172" s="142" t="s">
        <v>205</v>
      </c>
      <c r="G172" s="143"/>
      <c r="H172" s="143"/>
      <c r="I172" s="143"/>
      <c r="J172" s="144" t="s">
        <v>131</v>
      </c>
      <c r="K172" s="145">
        <v>9</v>
      </c>
      <c r="L172" s="13">
        <v>0</v>
      </c>
      <c r="M172" s="12"/>
      <c r="N172" s="146">
        <f t="shared" si="5"/>
        <v>0</v>
      </c>
      <c r="O172" s="143"/>
      <c r="P172" s="143"/>
      <c r="Q172" s="143"/>
      <c r="R172" s="40"/>
      <c r="T172" s="147" t="s">
        <v>1</v>
      </c>
      <c r="U172" s="148" t="s">
        <v>28</v>
      </c>
      <c r="V172" s="36"/>
      <c r="W172" s="149">
        <f t="shared" si="6"/>
        <v>0</v>
      </c>
      <c r="X172" s="149">
        <v>0</v>
      </c>
      <c r="Y172" s="149">
        <f t="shared" si="7"/>
        <v>0</v>
      </c>
      <c r="Z172" s="149">
        <v>0</v>
      </c>
      <c r="AA172" s="150">
        <f t="shared" si="8"/>
        <v>0</v>
      </c>
      <c r="AR172" s="22" t="s">
        <v>206</v>
      </c>
      <c r="AT172" s="22" t="s">
        <v>106</v>
      </c>
      <c r="AU172" s="22" t="s">
        <v>84</v>
      </c>
      <c r="AY172" s="22" t="s">
        <v>105</v>
      </c>
      <c r="BE172" s="102">
        <f t="shared" si="9"/>
        <v>0</v>
      </c>
      <c r="BF172" s="102">
        <f t="shared" si="10"/>
        <v>0</v>
      </c>
      <c r="BG172" s="102">
        <f t="shared" si="11"/>
        <v>0</v>
      </c>
      <c r="BH172" s="102">
        <f t="shared" si="12"/>
        <v>0</v>
      </c>
      <c r="BI172" s="102">
        <f t="shared" si="13"/>
        <v>0</v>
      </c>
      <c r="BJ172" s="22" t="s">
        <v>84</v>
      </c>
      <c r="BK172" s="102">
        <f t="shared" si="14"/>
        <v>0</v>
      </c>
      <c r="BL172" s="22" t="s">
        <v>206</v>
      </c>
      <c r="BM172" s="22" t="s">
        <v>207</v>
      </c>
    </row>
    <row r="173" spans="2:65" s="34" customFormat="1" ht="31.5" customHeight="1">
      <c r="B173" s="35"/>
      <c r="C173" s="140" t="s">
        <v>208</v>
      </c>
      <c r="D173" s="140" t="s">
        <v>106</v>
      </c>
      <c r="E173" s="141" t="s">
        <v>209</v>
      </c>
      <c r="F173" s="142" t="s">
        <v>210</v>
      </c>
      <c r="G173" s="143"/>
      <c r="H173" s="143"/>
      <c r="I173" s="143"/>
      <c r="J173" s="144" t="s">
        <v>136</v>
      </c>
      <c r="K173" s="145">
        <v>0.036</v>
      </c>
      <c r="L173" s="13">
        <v>0</v>
      </c>
      <c r="M173" s="12"/>
      <c r="N173" s="146">
        <f t="shared" si="5"/>
        <v>0</v>
      </c>
      <c r="O173" s="143"/>
      <c r="P173" s="143"/>
      <c r="Q173" s="143"/>
      <c r="R173" s="40"/>
      <c r="T173" s="147" t="s">
        <v>1</v>
      </c>
      <c r="U173" s="148" t="s">
        <v>28</v>
      </c>
      <c r="V173" s="36"/>
      <c r="W173" s="149">
        <f t="shared" si="6"/>
        <v>0</v>
      </c>
      <c r="X173" s="149">
        <v>0</v>
      </c>
      <c r="Y173" s="149">
        <f t="shared" si="7"/>
        <v>0</v>
      </c>
      <c r="Z173" s="149">
        <v>0</v>
      </c>
      <c r="AA173" s="150">
        <f t="shared" si="8"/>
        <v>0</v>
      </c>
      <c r="AR173" s="22" t="s">
        <v>151</v>
      </c>
      <c r="AT173" s="22" t="s">
        <v>106</v>
      </c>
      <c r="AU173" s="22" t="s">
        <v>84</v>
      </c>
      <c r="AY173" s="22" t="s">
        <v>105</v>
      </c>
      <c r="BE173" s="102">
        <f t="shared" si="9"/>
        <v>0</v>
      </c>
      <c r="BF173" s="102">
        <f t="shared" si="10"/>
        <v>0</v>
      </c>
      <c r="BG173" s="102">
        <f t="shared" si="11"/>
        <v>0</v>
      </c>
      <c r="BH173" s="102">
        <f t="shared" si="12"/>
        <v>0</v>
      </c>
      <c r="BI173" s="102">
        <f t="shared" si="13"/>
        <v>0</v>
      </c>
      <c r="BJ173" s="22" t="s">
        <v>84</v>
      </c>
      <c r="BK173" s="102">
        <f t="shared" si="14"/>
        <v>0</v>
      </c>
      <c r="BL173" s="22" t="s">
        <v>151</v>
      </c>
      <c r="BM173" s="22" t="s">
        <v>211</v>
      </c>
    </row>
    <row r="174" spans="2:65" s="34" customFormat="1" ht="31.5" customHeight="1">
      <c r="B174" s="35"/>
      <c r="C174" s="140" t="s">
        <v>212</v>
      </c>
      <c r="D174" s="140" t="s">
        <v>106</v>
      </c>
      <c r="E174" s="141" t="s">
        <v>213</v>
      </c>
      <c r="F174" s="142" t="s">
        <v>214</v>
      </c>
      <c r="G174" s="143"/>
      <c r="H174" s="143"/>
      <c r="I174" s="143"/>
      <c r="J174" s="144" t="s">
        <v>136</v>
      </c>
      <c r="K174" s="145">
        <v>0.005</v>
      </c>
      <c r="L174" s="13">
        <v>0</v>
      </c>
      <c r="M174" s="12"/>
      <c r="N174" s="146">
        <f t="shared" si="5"/>
        <v>0</v>
      </c>
      <c r="O174" s="143"/>
      <c r="P174" s="143"/>
      <c r="Q174" s="143"/>
      <c r="R174" s="40"/>
      <c r="T174" s="147" t="s">
        <v>1</v>
      </c>
      <c r="U174" s="148" t="s">
        <v>28</v>
      </c>
      <c r="V174" s="36"/>
      <c r="W174" s="149">
        <f t="shared" si="6"/>
        <v>0</v>
      </c>
      <c r="X174" s="149">
        <v>0</v>
      </c>
      <c r="Y174" s="149">
        <f t="shared" si="7"/>
        <v>0</v>
      </c>
      <c r="Z174" s="149">
        <v>0</v>
      </c>
      <c r="AA174" s="150">
        <f t="shared" si="8"/>
        <v>0</v>
      </c>
      <c r="AR174" s="22" t="s">
        <v>151</v>
      </c>
      <c r="AT174" s="22" t="s">
        <v>106</v>
      </c>
      <c r="AU174" s="22" t="s">
        <v>84</v>
      </c>
      <c r="AY174" s="22" t="s">
        <v>105</v>
      </c>
      <c r="BE174" s="102">
        <f t="shared" si="9"/>
        <v>0</v>
      </c>
      <c r="BF174" s="102">
        <f t="shared" si="10"/>
        <v>0</v>
      </c>
      <c r="BG174" s="102">
        <f t="shared" si="11"/>
        <v>0</v>
      </c>
      <c r="BH174" s="102">
        <f t="shared" si="12"/>
        <v>0</v>
      </c>
      <c r="BI174" s="102">
        <f t="shared" si="13"/>
        <v>0</v>
      </c>
      <c r="BJ174" s="22" t="s">
        <v>84</v>
      </c>
      <c r="BK174" s="102">
        <f t="shared" si="14"/>
        <v>0</v>
      </c>
      <c r="BL174" s="22" t="s">
        <v>151</v>
      </c>
      <c r="BM174" s="22" t="s">
        <v>215</v>
      </c>
    </row>
    <row r="175" spans="2:63" s="130" customFormat="1" ht="29.25" customHeight="1">
      <c r="B175" s="126"/>
      <c r="C175" s="127"/>
      <c r="D175" s="137" t="s">
        <v>65</v>
      </c>
      <c r="E175" s="137"/>
      <c r="F175" s="137"/>
      <c r="G175" s="137"/>
      <c r="H175" s="137"/>
      <c r="I175" s="137"/>
      <c r="J175" s="137"/>
      <c r="K175" s="137"/>
      <c r="L175" s="170"/>
      <c r="M175" s="170"/>
      <c r="N175" s="151">
        <f>BK175</f>
        <v>0</v>
      </c>
      <c r="O175" s="152"/>
      <c r="P175" s="152"/>
      <c r="Q175" s="152"/>
      <c r="R175" s="129"/>
      <c r="T175" s="131"/>
      <c r="U175" s="127"/>
      <c r="V175" s="127"/>
      <c r="W175" s="132">
        <f>SUM(W176:W191)</f>
        <v>0</v>
      </c>
      <c r="X175" s="127"/>
      <c r="Y175" s="132">
        <f>SUM(Y176:Y191)</f>
        <v>0.015</v>
      </c>
      <c r="Z175" s="127"/>
      <c r="AA175" s="133">
        <f>SUM(AA176:AA191)</f>
        <v>0.014019999999999998</v>
      </c>
      <c r="AR175" s="134" t="s">
        <v>84</v>
      </c>
      <c r="AT175" s="135" t="s">
        <v>42</v>
      </c>
      <c r="AU175" s="135" t="s">
        <v>11</v>
      </c>
      <c r="AY175" s="134" t="s">
        <v>105</v>
      </c>
      <c r="BK175" s="136">
        <f>SUM(BK176:BK191)</f>
        <v>0</v>
      </c>
    </row>
    <row r="176" spans="2:65" s="34" customFormat="1" ht="31.5" customHeight="1">
      <c r="B176" s="35"/>
      <c r="C176" s="140" t="s">
        <v>216</v>
      </c>
      <c r="D176" s="140" t="s">
        <v>106</v>
      </c>
      <c r="E176" s="141" t="s">
        <v>217</v>
      </c>
      <c r="F176" s="142" t="s">
        <v>218</v>
      </c>
      <c r="G176" s="143"/>
      <c r="H176" s="143"/>
      <c r="I176" s="143"/>
      <c r="J176" s="144" t="s">
        <v>131</v>
      </c>
      <c r="K176" s="145">
        <v>4</v>
      </c>
      <c r="L176" s="13">
        <v>0</v>
      </c>
      <c r="M176" s="12"/>
      <c r="N176" s="146">
        <f aca="true" t="shared" si="15" ref="N176:N191">ROUND(L176*K176,2)</f>
        <v>0</v>
      </c>
      <c r="O176" s="143"/>
      <c r="P176" s="143"/>
      <c r="Q176" s="143"/>
      <c r="R176" s="40"/>
      <c r="T176" s="147" t="s">
        <v>1</v>
      </c>
      <c r="U176" s="148" t="s">
        <v>28</v>
      </c>
      <c r="V176" s="36"/>
      <c r="W176" s="149">
        <f aca="true" t="shared" si="16" ref="W176:W191">V176*K176</f>
        <v>0</v>
      </c>
      <c r="X176" s="149">
        <v>0</v>
      </c>
      <c r="Y176" s="149">
        <f aca="true" t="shared" si="17" ref="Y176:Y191">X176*K176</f>
        <v>0</v>
      </c>
      <c r="Z176" s="149">
        <v>0.00213</v>
      </c>
      <c r="AA176" s="150">
        <f aca="true" t="shared" si="18" ref="AA176:AA191">Z176*K176</f>
        <v>0.00852</v>
      </c>
      <c r="AR176" s="22" t="s">
        <v>151</v>
      </c>
      <c r="AT176" s="22" t="s">
        <v>106</v>
      </c>
      <c r="AU176" s="22" t="s">
        <v>84</v>
      </c>
      <c r="AY176" s="22" t="s">
        <v>105</v>
      </c>
      <c r="BE176" s="102">
        <f aca="true" t="shared" si="19" ref="BE176:BE191">IF(U176="základní",N176,0)</f>
        <v>0</v>
      </c>
      <c r="BF176" s="102">
        <f aca="true" t="shared" si="20" ref="BF176:BF191">IF(U176="snížená",N176,0)</f>
        <v>0</v>
      </c>
      <c r="BG176" s="102">
        <f aca="true" t="shared" si="21" ref="BG176:BG191">IF(U176="zákl. přenesená",N176,0)</f>
        <v>0</v>
      </c>
      <c r="BH176" s="102">
        <f aca="true" t="shared" si="22" ref="BH176:BH191">IF(U176="sníž. přenesená",N176,0)</f>
        <v>0</v>
      </c>
      <c r="BI176" s="102">
        <f aca="true" t="shared" si="23" ref="BI176:BI191">IF(U176="nulová",N176,0)</f>
        <v>0</v>
      </c>
      <c r="BJ176" s="22" t="s">
        <v>84</v>
      </c>
      <c r="BK176" s="102">
        <f aca="true" t="shared" si="24" ref="BK176:BK191">ROUND(L176*K176,2)</f>
        <v>0</v>
      </c>
      <c r="BL176" s="22" t="s">
        <v>151</v>
      </c>
      <c r="BM176" s="22" t="s">
        <v>219</v>
      </c>
    </row>
    <row r="177" spans="2:65" s="34" customFormat="1" ht="31.5" customHeight="1">
      <c r="B177" s="35"/>
      <c r="C177" s="140" t="s">
        <v>220</v>
      </c>
      <c r="D177" s="140" t="s">
        <v>106</v>
      </c>
      <c r="E177" s="141" t="s">
        <v>221</v>
      </c>
      <c r="F177" s="142" t="s">
        <v>222</v>
      </c>
      <c r="G177" s="143"/>
      <c r="H177" s="143"/>
      <c r="I177" s="143"/>
      <c r="J177" s="144" t="s">
        <v>131</v>
      </c>
      <c r="K177" s="145">
        <v>1</v>
      </c>
      <c r="L177" s="13">
        <v>0</v>
      </c>
      <c r="M177" s="12"/>
      <c r="N177" s="146">
        <f t="shared" si="15"/>
        <v>0</v>
      </c>
      <c r="O177" s="143"/>
      <c r="P177" s="143"/>
      <c r="Q177" s="143"/>
      <c r="R177" s="40"/>
      <c r="T177" s="147" t="s">
        <v>1</v>
      </c>
      <c r="U177" s="148" t="s">
        <v>28</v>
      </c>
      <c r="V177" s="36"/>
      <c r="W177" s="149">
        <f t="shared" si="16"/>
        <v>0</v>
      </c>
      <c r="X177" s="149">
        <v>0</v>
      </c>
      <c r="Y177" s="149">
        <f t="shared" si="17"/>
        <v>0</v>
      </c>
      <c r="Z177" s="149">
        <v>0.00497</v>
      </c>
      <c r="AA177" s="150">
        <f t="shared" si="18"/>
        <v>0.00497</v>
      </c>
      <c r="AR177" s="22" t="s">
        <v>151</v>
      </c>
      <c r="AT177" s="22" t="s">
        <v>106</v>
      </c>
      <c r="AU177" s="22" t="s">
        <v>84</v>
      </c>
      <c r="AY177" s="22" t="s">
        <v>105</v>
      </c>
      <c r="BE177" s="102">
        <f t="shared" si="19"/>
        <v>0</v>
      </c>
      <c r="BF177" s="102">
        <f t="shared" si="20"/>
        <v>0</v>
      </c>
      <c r="BG177" s="102">
        <f t="shared" si="21"/>
        <v>0</v>
      </c>
      <c r="BH177" s="102">
        <f t="shared" si="22"/>
        <v>0</v>
      </c>
      <c r="BI177" s="102">
        <f t="shared" si="23"/>
        <v>0</v>
      </c>
      <c r="BJ177" s="22" t="s">
        <v>84</v>
      </c>
      <c r="BK177" s="102">
        <f t="shared" si="24"/>
        <v>0</v>
      </c>
      <c r="BL177" s="22" t="s">
        <v>151</v>
      </c>
      <c r="BM177" s="22" t="s">
        <v>223</v>
      </c>
    </row>
    <row r="178" spans="2:65" s="34" customFormat="1" ht="31.5" customHeight="1">
      <c r="B178" s="35"/>
      <c r="C178" s="140" t="s">
        <v>224</v>
      </c>
      <c r="D178" s="140" t="s">
        <v>106</v>
      </c>
      <c r="E178" s="141" t="s">
        <v>225</v>
      </c>
      <c r="F178" s="142" t="s">
        <v>226</v>
      </c>
      <c r="G178" s="143"/>
      <c r="H178" s="143"/>
      <c r="I178" s="143"/>
      <c r="J178" s="144" t="s">
        <v>131</v>
      </c>
      <c r="K178" s="145">
        <v>6</v>
      </c>
      <c r="L178" s="13">
        <v>0</v>
      </c>
      <c r="M178" s="12"/>
      <c r="N178" s="146">
        <f t="shared" si="15"/>
        <v>0</v>
      </c>
      <c r="O178" s="143"/>
      <c r="P178" s="143"/>
      <c r="Q178" s="143"/>
      <c r="R178" s="40"/>
      <c r="T178" s="147" t="s">
        <v>1</v>
      </c>
      <c r="U178" s="148" t="s">
        <v>28</v>
      </c>
      <c r="V178" s="36"/>
      <c r="W178" s="149">
        <f t="shared" si="16"/>
        <v>0</v>
      </c>
      <c r="X178" s="149">
        <v>0.00078</v>
      </c>
      <c r="Y178" s="149">
        <f t="shared" si="17"/>
        <v>0.00468</v>
      </c>
      <c r="Z178" s="149">
        <v>0</v>
      </c>
      <c r="AA178" s="150">
        <f t="shared" si="18"/>
        <v>0</v>
      </c>
      <c r="AR178" s="22" t="s">
        <v>151</v>
      </c>
      <c r="AT178" s="22" t="s">
        <v>106</v>
      </c>
      <c r="AU178" s="22" t="s">
        <v>84</v>
      </c>
      <c r="AY178" s="22" t="s">
        <v>105</v>
      </c>
      <c r="BE178" s="102">
        <f t="shared" si="19"/>
        <v>0</v>
      </c>
      <c r="BF178" s="102">
        <f t="shared" si="20"/>
        <v>0</v>
      </c>
      <c r="BG178" s="102">
        <f t="shared" si="21"/>
        <v>0</v>
      </c>
      <c r="BH178" s="102">
        <f t="shared" si="22"/>
        <v>0</v>
      </c>
      <c r="BI178" s="102">
        <f t="shared" si="23"/>
        <v>0</v>
      </c>
      <c r="BJ178" s="22" t="s">
        <v>84</v>
      </c>
      <c r="BK178" s="102">
        <f t="shared" si="24"/>
        <v>0</v>
      </c>
      <c r="BL178" s="22" t="s">
        <v>151</v>
      </c>
      <c r="BM178" s="22" t="s">
        <v>227</v>
      </c>
    </row>
    <row r="179" spans="2:65" s="34" customFormat="1" ht="31.5" customHeight="1">
      <c r="B179" s="35"/>
      <c r="C179" s="140" t="s">
        <v>228</v>
      </c>
      <c r="D179" s="140" t="s">
        <v>106</v>
      </c>
      <c r="E179" s="141" t="s">
        <v>229</v>
      </c>
      <c r="F179" s="142" t="s">
        <v>230</v>
      </c>
      <c r="G179" s="143"/>
      <c r="H179" s="143"/>
      <c r="I179" s="143"/>
      <c r="J179" s="144" t="s">
        <v>131</v>
      </c>
      <c r="K179" s="145">
        <v>4</v>
      </c>
      <c r="L179" s="13">
        <v>0</v>
      </c>
      <c r="M179" s="12"/>
      <c r="N179" s="146">
        <f t="shared" si="15"/>
        <v>0</v>
      </c>
      <c r="O179" s="143"/>
      <c r="P179" s="143"/>
      <c r="Q179" s="143"/>
      <c r="R179" s="40"/>
      <c r="T179" s="147" t="s">
        <v>1</v>
      </c>
      <c r="U179" s="148" t="s">
        <v>28</v>
      </c>
      <c r="V179" s="36"/>
      <c r="W179" s="149">
        <f t="shared" si="16"/>
        <v>0</v>
      </c>
      <c r="X179" s="149">
        <v>0.00096</v>
      </c>
      <c r="Y179" s="149">
        <f t="shared" si="17"/>
        <v>0.00384</v>
      </c>
      <c r="Z179" s="149">
        <v>0</v>
      </c>
      <c r="AA179" s="150">
        <f t="shared" si="18"/>
        <v>0</v>
      </c>
      <c r="AR179" s="22" t="s">
        <v>151</v>
      </c>
      <c r="AT179" s="22" t="s">
        <v>106</v>
      </c>
      <c r="AU179" s="22" t="s">
        <v>84</v>
      </c>
      <c r="AY179" s="22" t="s">
        <v>105</v>
      </c>
      <c r="BE179" s="102">
        <f t="shared" si="19"/>
        <v>0</v>
      </c>
      <c r="BF179" s="102">
        <f t="shared" si="20"/>
        <v>0</v>
      </c>
      <c r="BG179" s="102">
        <f t="shared" si="21"/>
        <v>0</v>
      </c>
      <c r="BH179" s="102">
        <f t="shared" si="22"/>
        <v>0</v>
      </c>
      <c r="BI179" s="102">
        <f t="shared" si="23"/>
        <v>0</v>
      </c>
      <c r="BJ179" s="22" t="s">
        <v>84</v>
      </c>
      <c r="BK179" s="102">
        <f t="shared" si="24"/>
        <v>0</v>
      </c>
      <c r="BL179" s="22" t="s">
        <v>151</v>
      </c>
      <c r="BM179" s="22" t="s">
        <v>231</v>
      </c>
    </row>
    <row r="180" spans="2:65" s="34" customFormat="1" ht="31.5" customHeight="1">
      <c r="B180" s="35"/>
      <c r="C180" s="140" t="s">
        <v>156</v>
      </c>
      <c r="D180" s="140" t="s">
        <v>106</v>
      </c>
      <c r="E180" s="141" t="s">
        <v>232</v>
      </c>
      <c r="F180" s="142" t="s">
        <v>233</v>
      </c>
      <c r="G180" s="143"/>
      <c r="H180" s="143"/>
      <c r="I180" s="143"/>
      <c r="J180" s="144" t="s">
        <v>131</v>
      </c>
      <c r="K180" s="145">
        <v>6</v>
      </c>
      <c r="L180" s="13">
        <v>0</v>
      </c>
      <c r="M180" s="12"/>
      <c r="N180" s="146">
        <f t="shared" si="15"/>
        <v>0</v>
      </c>
      <c r="O180" s="143"/>
      <c r="P180" s="143"/>
      <c r="Q180" s="143"/>
      <c r="R180" s="40"/>
      <c r="T180" s="147" t="s">
        <v>1</v>
      </c>
      <c r="U180" s="148" t="s">
        <v>28</v>
      </c>
      <c r="V180" s="36"/>
      <c r="W180" s="149">
        <f t="shared" si="16"/>
        <v>0</v>
      </c>
      <c r="X180" s="149">
        <v>0.00012</v>
      </c>
      <c r="Y180" s="149">
        <f t="shared" si="17"/>
        <v>0.00072</v>
      </c>
      <c r="Z180" s="149">
        <v>0</v>
      </c>
      <c r="AA180" s="150">
        <f t="shared" si="18"/>
        <v>0</v>
      </c>
      <c r="AR180" s="22" t="s">
        <v>151</v>
      </c>
      <c r="AT180" s="22" t="s">
        <v>106</v>
      </c>
      <c r="AU180" s="22" t="s">
        <v>84</v>
      </c>
      <c r="AY180" s="22" t="s">
        <v>105</v>
      </c>
      <c r="BE180" s="102">
        <f t="shared" si="19"/>
        <v>0</v>
      </c>
      <c r="BF180" s="102">
        <f t="shared" si="20"/>
        <v>0</v>
      </c>
      <c r="BG180" s="102">
        <f t="shared" si="21"/>
        <v>0</v>
      </c>
      <c r="BH180" s="102">
        <f t="shared" si="22"/>
        <v>0</v>
      </c>
      <c r="BI180" s="102">
        <f t="shared" si="23"/>
        <v>0</v>
      </c>
      <c r="BJ180" s="22" t="s">
        <v>84</v>
      </c>
      <c r="BK180" s="102">
        <f t="shared" si="24"/>
        <v>0</v>
      </c>
      <c r="BL180" s="22" t="s">
        <v>151</v>
      </c>
      <c r="BM180" s="22" t="s">
        <v>234</v>
      </c>
    </row>
    <row r="181" spans="2:65" s="34" customFormat="1" ht="31.5" customHeight="1">
      <c r="B181" s="35"/>
      <c r="C181" s="140" t="s">
        <v>235</v>
      </c>
      <c r="D181" s="140" t="s">
        <v>106</v>
      </c>
      <c r="E181" s="141" t="s">
        <v>236</v>
      </c>
      <c r="F181" s="142" t="s">
        <v>237</v>
      </c>
      <c r="G181" s="143"/>
      <c r="H181" s="143"/>
      <c r="I181" s="143"/>
      <c r="J181" s="144" t="s">
        <v>131</v>
      </c>
      <c r="K181" s="145">
        <v>4</v>
      </c>
      <c r="L181" s="13">
        <v>0</v>
      </c>
      <c r="M181" s="12"/>
      <c r="N181" s="146">
        <f t="shared" si="15"/>
        <v>0</v>
      </c>
      <c r="O181" s="143"/>
      <c r="P181" s="143"/>
      <c r="Q181" s="143"/>
      <c r="R181" s="40"/>
      <c r="T181" s="147" t="s">
        <v>1</v>
      </c>
      <c r="U181" s="148" t="s">
        <v>28</v>
      </c>
      <c r="V181" s="36"/>
      <c r="W181" s="149">
        <f t="shared" si="16"/>
        <v>0</v>
      </c>
      <c r="X181" s="149">
        <v>0.00016</v>
      </c>
      <c r="Y181" s="149">
        <f t="shared" si="17"/>
        <v>0.00064</v>
      </c>
      <c r="Z181" s="149">
        <v>0</v>
      </c>
      <c r="AA181" s="150">
        <f t="shared" si="18"/>
        <v>0</v>
      </c>
      <c r="AR181" s="22" t="s">
        <v>151</v>
      </c>
      <c r="AT181" s="22" t="s">
        <v>106</v>
      </c>
      <c r="AU181" s="22" t="s">
        <v>84</v>
      </c>
      <c r="AY181" s="22" t="s">
        <v>105</v>
      </c>
      <c r="BE181" s="102">
        <f t="shared" si="19"/>
        <v>0</v>
      </c>
      <c r="BF181" s="102">
        <f t="shared" si="20"/>
        <v>0</v>
      </c>
      <c r="BG181" s="102">
        <f t="shared" si="21"/>
        <v>0</v>
      </c>
      <c r="BH181" s="102">
        <f t="shared" si="22"/>
        <v>0</v>
      </c>
      <c r="BI181" s="102">
        <f t="shared" si="23"/>
        <v>0</v>
      </c>
      <c r="BJ181" s="22" t="s">
        <v>84</v>
      </c>
      <c r="BK181" s="102">
        <f t="shared" si="24"/>
        <v>0</v>
      </c>
      <c r="BL181" s="22" t="s">
        <v>151</v>
      </c>
      <c r="BM181" s="22" t="s">
        <v>238</v>
      </c>
    </row>
    <row r="182" spans="2:65" s="34" customFormat="1" ht="22.5" customHeight="1">
      <c r="B182" s="35"/>
      <c r="C182" s="140" t="s">
        <v>239</v>
      </c>
      <c r="D182" s="140" t="s">
        <v>106</v>
      </c>
      <c r="E182" s="141" t="s">
        <v>240</v>
      </c>
      <c r="F182" s="142" t="s">
        <v>241</v>
      </c>
      <c r="G182" s="143"/>
      <c r="H182" s="143"/>
      <c r="I182" s="143"/>
      <c r="J182" s="144" t="s">
        <v>109</v>
      </c>
      <c r="K182" s="145">
        <v>8</v>
      </c>
      <c r="L182" s="13">
        <v>0</v>
      </c>
      <c r="M182" s="12"/>
      <c r="N182" s="146">
        <f t="shared" si="15"/>
        <v>0</v>
      </c>
      <c r="O182" s="143"/>
      <c r="P182" s="143"/>
      <c r="Q182" s="143"/>
      <c r="R182" s="40"/>
      <c r="T182" s="147" t="s">
        <v>1</v>
      </c>
      <c r="U182" s="148" t="s">
        <v>28</v>
      </c>
      <c r="V182" s="36"/>
      <c r="W182" s="149">
        <f t="shared" si="16"/>
        <v>0</v>
      </c>
      <c r="X182" s="149">
        <v>0</v>
      </c>
      <c r="Y182" s="149">
        <f t="shared" si="17"/>
        <v>0</v>
      </c>
      <c r="Z182" s="149">
        <v>0</v>
      </c>
      <c r="AA182" s="150">
        <f t="shared" si="18"/>
        <v>0</v>
      </c>
      <c r="AR182" s="22" t="s">
        <v>151</v>
      </c>
      <c r="AT182" s="22" t="s">
        <v>106</v>
      </c>
      <c r="AU182" s="22" t="s">
        <v>84</v>
      </c>
      <c r="AY182" s="22" t="s">
        <v>105</v>
      </c>
      <c r="BE182" s="102">
        <f t="shared" si="19"/>
        <v>0</v>
      </c>
      <c r="BF182" s="102">
        <f t="shared" si="20"/>
        <v>0</v>
      </c>
      <c r="BG182" s="102">
        <f t="shared" si="21"/>
        <v>0</v>
      </c>
      <c r="BH182" s="102">
        <f t="shared" si="22"/>
        <v>0</v>
      </c>
      <c r="BI182" s="102">
        <f t="shared" si="23"/>
        <v>0</v>
      </c>
      <c r="BJ182" s="22" t="s">
        <v>84</v>
      </c>
      <c r="BK182" s="102">
        <f t="shared" si="24"/>
        <v>0</v>
      </c>
      <c r="BL182" s="22" t="s">
        <v>151</v>
      </c>
      <c r="BM182" s="22" t="s">
        <v>242</v>
      </c>
    </row>
    <row r="183" spans="2:65" s="34" customFormat="1" ht="31.5" customHeight="1">
      <c r="B183" s="35"/>
      <c r="C183" s="140" t="s">
        <v>243</v>
      </c>
      <c r="D183" s="140" t="s">
        <v>106</v>
      </c>
      <c r="E183" s="141" t="s">
        <v>244</v>
      </c>
      <c r="F183" s="142" t="s">
        <v>245</v>
      </c>
      <c r="G183" s="143"/>
      <c r="H183" s="143"/>
      <c r="I183" s="143"/>
      <c r="J183" s="144" t="s">
        <v>109</v>
      </c>
      <c r="K183" s="145">
        <v>1</v>
      </c>
      <c r="L183" s="13">
        <v>0</v>
      </c>
      <c r="M183" s="12"/>
      <c r="N183" s="146">
        <f t="shared" si="15"/>
        <v>0</v>
      </c>
      <c r="O183" s="143"/>
      <c r="P183" s="143"/>
      <c r="Q183" s="143"/>
      <c r="R183" s="40"/>
      <c r="T183" s="147" t="s">
        <v>1</v>
      </c>
      <c r="U183" s="148" t="s">
        <v>28</v>
      </c>
      <c r="V183" s="36"/>
      <c r="W183" s="149">
        <f t="shared" si="16"/>
        <v>0</v>
      </c>
      <c r="X183" s="149">
        <v>0</v>
      </c>
      <c r="Y183" s="149">
        <f t="shared" si="17"/>
        <v>0</v>
      </c>
      <c r="Z183" s="149">
        <v>0.00053</v>
      </c>
      <c r="AA183" s="150">
        <f t="shared" si="18"/>
        <v>0.00053</v>
      </c>
      <c r="AR183" s="22" t="s">
        <v>151</v>
      </c>
      <c r="AT183" s="22" t="s">
        <v>106</v>
      </c>
      <c r="AU183" s="22" t="s">
        <v>84</v>
      </c>
      <c r="AY183" s="22" t="s">
        <v>105</v>
      </c>
      <c r="BE183" s="102">
        <f t="shared" si="19"/>
        <v>0</v>
      </c>
      <c r="BF183" s="102">
        <f t="shared" si="20"/>
        <v>0</v>
      </c>
      <c r="BG183" s="102">
        <f t="shared" si="21"/>
        <v>0</v>
      </c>
      <c r="BH183" s="102">
        <f t="shared" si="22"/>
        <v>0</v>
      </c>
      <c r="BI183" s="102">
        <f t="shared" si="23"/>
        <v>0</v>
      </c>
      <c r="BJ183" s="22" t="s">
        <v>84</v>
      </c>
      <c r="BK183" s="102">
        <f t="shared" si="24"/>
        <v>0</v>
      </c>
      <c r="BL183" s="22" t="s">
        <v>151</v>
      </c>
      <c r="BM183" s="22" t="s">
        <v>246</v>
      </c>
    </row>
    <row r="184" spans="2:65" s="34" customFormat="1" ht="31.5" customHeight="1">
      <c r="B184" s="35"/>
      <c r="C184" s="140" t="s">
        <v>247</v>
      </c>
      <c r="D184" s="140" t="s">
        <v>106</v>
      </c>
      <c r="E184" s="141" t="s">
        <v>248</v>
      </c>
      <c r="F184" s="142" t="s">
        <v>249</v>
      </c>
      <c r="G184" s="143"/>
      <c r="H184" s="143"/>
      <c r="I184" s="143"/>
      <c r="J184" s="144" t="s">
        <v>109</v>
      </c>
      <c r="K184" s="145">
        <v>3</v>
      </c>
      <c r="L184" s="13">
        <v>0</v>
      </c>
      <c r="M184" s="12"/>
      <c r="N184" s="146">
        <f t="shared" si="15"/>
        <v>0</v>
      </c>
      <c r="O184" s="143"/>
      <c r="P184" s="143"/>
      <c r="Q184" s="143"/>
      <c r="R184" s="40"/>
      <c r="T184" s="147" t="s">
        <v>1</v>
      </c>
      <c r="U184" s="148" t="s">
        <v>28</v>
      </c>
      <c r="V184" s="36"/>
      <c r="W184" s="149">
        <f t="shared" si="16"/>
        <v>0</v>
      </c>
      <c r="X184" s="149">
        <v>2E-05</v>
      </c>
      <c r="Y184" s="149">
        <f t="shared" si="17"/>
        <v>6.000000000000001E-05</v>
      </c>
      <c r="Z184" s="149">
        <v>0</v>
      </c>
      <c r="AA184" s="150">
        <f t="shared" si="18"/>
        <v>0</v>
      </c>
      <c r="AR184" s="22" t="s">
        <v>151</v>
      </c>
      <c r="AT184" s="22" t="s">
        <v>106</v>
      </c>
      <c r="AU184" s="22" t="s">
        <v>84</v>
      </c>
      <c r="AY184" s="22" t="s">
        <v>105</v>
      </c>
      <c r="BE184" s="102">
        <f t="shared" si="19"/>
        <v>0</v>
      </c>
      <c r="BF184" s="102">
        <f t="shared" si="20"/>
        <v>0</v>
      </c>
      <c r="BG184" s="102">
        <f t="shared" si="21"/>
        <v>0</v>
      </c>
      <c r="BH184" s="102">
        <f t="shared" si="22"/>
        <v>0</v>
      </c>
      <c r="BI184" s="102">
        <f t="shared" si="23"/>
        <v>0</v>
      </c>
      <c r="BJ184" s="22" t="s">
        <v>84</v>
      </c>
      <c r="BK184" s="102">
        <f t="shared" si="24"/>
        <v>0</v>
      </c>
      <c r="BL184" s="22" t="s">
        <v>151</v>
      </c>
      <c r="BM184" s="22" t="s">
        <v>250</v>
      </c>
    </row>
    <row r="185" spans="2:65" s="34" customFormat="1" ht="22.5" customHeight="1">
      <c r="B185" s="35"/>
      <c r="C185" s="153" t="s">
        <v>251</v>
      </c>
      <c r="D185" s="153" t="s">
        <v>119</v>
      </c>
      <c r="E185" s="154" t="s">
        <v>252</v>
      </c>
      <c r="F185" s="155" t="s">
        <v>253</v>
      </c>
      <c r="G185" s="156"/>
      <c r="H185" s="156"/>
      <c r="I185" s="156"/>
      <c r="J185" s="157" t="s">
        <v>109</v>
      </c>
      <c r="K185" s="158">
        <v>3</v>
      </c>
      <c r="L185" s="15">
        <v>0</v>
      </c>
      <c r="M185" s="14"/>
      <c r="N185" s="159">
        <f t="shared" si="15"/>
        <v>0</v>
      </c>
      <c r="O185" s="143"/>
      <c r="P185" s="143"/>
      <c r="Q185" s="143"/>
      <c r="R185" s="40"/>
      <c r="T185" s="147" t="s">
        <v>1</v>
      </c>
      <c r="U185" s="148" t="s">
        <v>28</v>
      </c>
      <c r="V185" s="36"/>
      <c r="W185" s="149">
        <f t="shared" si="16"/>
        <v>0</v>
      </c>
      <c r="X185" s="149">
        <v>0.00017</v>
      </c>
      <c r="Y185" s="149">
        <f t="shared" si="17"/>
        <v>0.00051</v>
      </c>
      <c r="Z185" s="149">
        <v>0</v>
      </c>
      <c r="AA185" s="150">
        <f t="shared" si="18"/>
        <v>0</v>
      </c>
      <c r="AR185" s="22" t="s">
        <v>156</v>
      </c>
      <c r="AT185" s="22" t="s">
        <v>119</v>
      </c>
      <c r="AU185" s="22" t="s">
        <v>84</v>
      </c>
      <c r="AY185" s="22" t="s">
        <v>105</v>
      </c>
      <c r="BE185" s="102">
        <f t="shared" si="19"/>
        <v>0</v>
      </c>
      <c r="BF185" s="102">
        <f t="shared" si="20"/>
        <v>0</v>
      </c>
      <c r="BG185" s="102">
        <f t="shared" si="21"/>
        <v>0</v>
      </c>
      <c r="BH185" s="102">
        <f t="shared" si="22"/>
        <v>0</v>
      </c>
      <c r="BI185" s="102">
        <f t="shared" si="23"/>
        <v>0</v>
      </c>
      <c r="BJ185" s="22" t="s">
        <v>84</v>
      </c>
      <c r="BK185" s="102">
        <f t="shared" si="24"/>
        <v>0</v>
      </c>
      <c r="BL185" s="22" t="s">
        <v>151</v>
      </c>
      <c r="BM185" s="22" t="s">
        <v>254</v>
      </c>
    </row>
    <row r="186" spans="2:65" s="34" customFormat="1" ht="22.5" customHeight="1">
      <c r="B186" s="35"/>
      <c r="C186" s="140" t="s">
        <v>255</v>
      </c>
      <c r="D186" s="140" t="s">
        <v>106</v>
      </c>
      <c r="E186" s="141" t="s">
        <v>256</v>
      </c>
      <c r="F186" s="142" t="s">
        <v>257</v>
      </c>
      <c r="G186" s="143"/>
      <c r="H186" s="143"/>
      <c r="I186" s="143"/>
      <c r="J186" s="144" t="s">
        <v>109</v>
      </c>
      <c r="K186" s="145">
        <v>2</v>
      </c>
      <c r="L186" s="13">
        <v>0</v>
      </c>
      <c r="M186" s="12"/>
      <c r="N186" s="146">
        <f t="shared" si="15"/>
        <v>0</v>
      </c>
      <c r="O186" s="143"/>
      <c r="P186" s="143"/>
      <c r="Q186" s="143"/>
      <c r="R186" s="40"/>
      <c r="T186" s="147" t="s">
        <v>1</v>
      </c>
      <c r="U186" s="148" t="s">
        <v>28</v>
      </c>
      <c r="V186" s="36"/>
      <c r="W186" s="149">
        <f t="shared" si="16"/>
        <v>0</v>
      </c>
      <c r="X186" s="149">
        <v>0.00076</v>
      </c>
      <c r="Y186" s="149">
        <f t="shared" si="17"/>
        <v>0.00152</v>
      </c>
      <c r="Z186" s="149">
        <v>0</v>
      </c>
      <c r="AA186" s="150">
        <f t="shared" si="18"/>
        <v>0</v>
      </c>
      <c r="AR186" s="22" t="s">
        <v>151</v>
      </c>
      <c r="AT186" s="22" t="s">
        <v>106</v>
      </c>
      <c r="AU186" s="22" t="s">
        <v>84</v>
      </c>
      <c r="AY186" s="22" t="s">
        <v>105</v>
      </c>
      <c r="BE186" s="102">
        <f t="shared" si="19"/>
        <v>0</v>
      </c>
      <c r="BF186" s="102">
        <f t="shared" si="20"/>
        <v>0</v>
      </c>
      <c r="BG186" s="102">
        <f t="shared" si="21"/>
        <v>0</v>
      </c>
      <c r="BH186" s="102">
        <f t="shared" si="22"/>
        <v>0</v>
      </c>
      <c r="BI186" s="102">
        <f t="shared" si="23"/>
        <v>0</v>
      </c>
      <c r="BJ186" s="22" t="s">
        <v>84</v>
      </c>
      <c r="BK186" s="102">
        <f t="shared" si="24"/>
        <v>0</v>
      </c>
      <c r="BL186" s="22" t="s">
        <v>151</v>
      </c>
      <c r="BM186" s="22" t="s">
        <v>258</v>
      </c>
    </row>
    <row r="187" spans="2:65" s="34" customFormat="1" ht="22.5" customHeight="1">
      <c r="B187" s="35"/>
      <c r="C187" s="140" t="s">
        <v>259</v>
      </c>
      <c r="D187" s="140" t="s">
        <v>106</v>
      </c>
      <c r="E187" s="141" t="s">
        <v>260</v>
      </c>
      <c r="F187" s="142" t="s">
        <v>261</v>
      </c>
      <c r="G187" s="143"/>
      <c r="H187" s="143"/>
      <c r="I187" s="143"/>
      <c r="J187" s="144" t="s">
        <v>109</v>
      </c>
      <c r="K187" s="145">
        <v>1</v>
      </c>
      <c r="L187" s="13">
        <v>0</v>
      </c>
      <c r="M187" s="12"/>
      <c r="N187" s="146">
        <f t="shared" si="15"/>
        <v>0</v>
      </c>
      <c r="O187" s="143"/>
      <c r="P187" s="143"/>
      <c r="Q187" s="143"/>
      <c r="R187" s="40"/>
      <c r="T187" s="147" t="s">
        <v>1</v>
      </c>
      <c r="U187" s="148" t="s">
        <v>28</v>
      </c>
      <c r="V187" s="36"/>
      <c r="W187" s="149">
        <f t="shared" si="16"/>
        <v>0</v>
      </c>
      <c r="X187" s="149">
        <v>0.00103</v>
      </c>
      <c r="Y187" s="149">
        <f t="shared" si="17"/>
        <v>0.00103</v>
      </c>
      <c r="Z187" s="149">
        <v>0</v>
      </c>
      <c r="AA187" s="150">
        <f t="shared" si="18"/>
        <v>0</v>
      </c>
      <c r="AR187" s="22" t="s">
        <v>151</v>
      </c>
      <c r="AT187" s="22" t="s">
        <v>106</v>
      </c>
      <c r="AU187" s="22" t="s">
        <v>84</v>
      </c>
      <c r="AY187" s="22" t="s">
        <v>105</v>
      </c>
      <c r="BE187" s="102">
        <f t="shared" si="19"/>
        <v>0</v>
      </c>
      <c r="BF187" s="102">
        <f t="shared" si="20"/>
        <v>0</v>
      </c>
      <c r="BG187" s="102">
        <f t="shared" si="21"/>
        <v>0</v>
      </c>
      <c r="BH187" s="102">
        <f t="shared" si="22"/>
        <v>0</v>
      </c>
      <c r="BI187" s="102">
        <f t="shared" si="23"/>
        <v>0</v>
      </c>
      <c r="BJ187" s="22" t="s">
        <v>84</v>
      </c>
      <c r="BK187" s="102">
        <f t="shared" si="24"/>
        <v>0</v>
      </c>
      <c r="BL187" s="22" t="s">
        <v>151</v>
      </c>
      <c r="BM187" s="22" t="s">
        <v>262</v>
      </c>
    </row>
    <row r="188" spans="2:65" s="34" customFormat="1" ht="31.5" customHeight="1">
      <c r="B188" s="35"/>
      <c r="C188" s="140" t="s">
        <v>263</v>
      </c>
      <c r="D188" s="140" t="s">
        <v>106</v>
      </c>
      <c r="E188" s="141" t="s">
        <v>264</v>
      </c>
      <c r="F188" s="142" t="s">
        <v>265</v>
      </c>
      <c r="G188" s="143"/>
      <c r="H188" s="143"/>
      <c r="I188" s="143"/>
      <c r="J188" s="144" t="s">
        <v>131</v>
      </c>
      <c r="K188" s="145">
        <v>10</v>
      </c>
      <c r="L188" s="13">
        <v>0</v>
      </c>
      <c r="M188" s="12"/>
      <c r="N188" s="146">
        <f t="shared" si="15"/>
        <v>0</v>
      </c>
      <c r="O188" s="143"/>
      <c r="P188" s="143"/>
      <c r="Q188" s="143"/>
      <c r="R188" s="40"/>
      <c r="T188" s="147" t="s">
        <v>1</v>
      </c>
      <c r="U188" s="148" t="s">
        <v>28</v>
      </c>
      <c r="V188" s="36"/>
      <c r="W188" s="149">
        <f t="shared" si="16"/>
        <v>0</v>
      </c>
      <c r="X188" s="149">
        <v>0.00019</v>
      </c>
      <c r="Y188" s="149">
        <f t="shared" si="17"/>
        <v>0.0019000000000000002</v>
      </c>
      <c r="Z188" s="149">
        <v>0</v>
      </c>
      <c r="AA188" s="150">
        <f t="shared" si="18"/>
        <v>0</v>
      </c>
      <c r="AR188" s="22" t="s">
        <v>151</v>
      </c>
      <c r="AT188" s="22" t="s">
        <v>106</v>
      </c>
      <c r="AU188" s="22" t="s">
        <v>84</v>
      </c>
      <c r="AY188" s="22" t="s">
        <v>105</v>
      </c>
      <c r="BE188" s="102">
        <f t="shared" si="19"/>
        <v>0</v>
      </c>
      <c r="BF188" s="102">
        <f t="shared" si="20"/>
        <v>0</v>
      </c>
      <c r="BG188" s="102">
        <f t="shared" si="21"/>
        <v>0</v>
      </c>
      <c r="BH188" s="102">
        <f t="shared" si="22"/>
        <v>0</v>
      </c>
      <c r="BI188" s="102">
        <f t="shared" si="23"/>
        <v>0</v>
      </c>
      <c r="BJ188" s="22" t="s">
        <v>84</v>
      </c>
      <c r="BK188" s="102">
        <f t="shared" si="24"/>
        <v>0</v>
      </c>
      <c r="BL188" s="22" t="s">
        <v>151</v>
      </c>
      <c r="BM188" s="22" t="s">
        <v>266</v>
      </c>
    </row>
    <row r="189" spans="2:65" s="34" customFormat="1" ht="22.5" customHeight="1">
      <c r="B189" s="35"/>
      <c r="C189" s="140" t="s">
        <v>267</v>
      </c>
      <c r="D189" s="140" t="s">
        <v>106</v>
      </c>
      <c r="E189" s="141" t="s">
        <v>268</v>
      </c>
      <c r="F189" s="142" t="s">
        <v>269</v>
      </c>
      <c r="G189" s="143"/>
      <c r="H189" s="143"/>
      <c r="I189" s="143"/>
      <c r="J189" s="144" t="s">
        <v>131</v>
      </c>
      <c r="K189" s="145">
        <v>10</v>
      </c>
      <c r="L189" s="13">
        <v>0</v>
      </c>
      <c r="M189" s="12"/>
      <c r="N189" s="146">
        <f t="shared" si="15"/>
        <v>0</v>
      </c>
      <c r="O189" s="143"/>
      <c r="P189" s="143"/>
      <c r="Q189" s="143"/>
      <c r="R189" s="40"/>
      <c r="T189" s="147" t="s">
        <v>1</v>
      </c>
      <c r="U189" s="148" t="s">
        <v>28</v>
      </c>
      <c r="V189" s="36"/>
      <c r="W189" s="149">
        <f t="shared" si="16"/>
        <v>0</v>
      </c>
      <c r="X189" s="149">
        <v>1E-05</v>
      </c>
      <c r="Y189" s="149">
        <f t="shared" si="17"/>
        <v>0.0001</v>
      </c>
      <c r="Z189" s="149">
        <v>0</v>
      </c>
      <c r="AA189" s="150">
        <f t="shared" si="18"/>
        <v>0</v>
      </c>
      <c r="AR189" s="22" t="s">
        <v>151</v>
      </c>
      <c r="AT189" s="22" t="s">
        <v>106</v>
      </c>
      <c r="AU189" s="22" t="s">
        <v>84</v>
      </c>
      <c r="AY189" s="22" t="s">
        <v>105</v>
      </c>
      <c r="BE189" s="102">
        <f t="shared" si="19"/>
        <v>0</v>
      </c>
      <c r="BF189" s="102">
        <f t="shared" si="20"/>
        <v>0</v>
      </c>
      <c r="BG189" s="102">
        <f t="shared" si="21"/>
        <v>0</v>
      </c>
      <c r="BH189" s="102">
        <f t="shared" si="22"/>
        <v>0</v>
      </c>
      <c r="BI189" s="102">
        <f t="shared" si="23"/>
        <v>0</v>
      </c>
      <c r="BJ189" s="22" t="s">
        <v>84</v>
      </c>
      <c r="BK189" s="102">
        <f t="shared" si="24"/>
        <v>0</v>
      </c>
      <c r="BL189" s="22" t="s">
        <v>151</v>
      </c>
      <c r="BM189" s="22" t="s">
        <v>270</v>
      </c>
    </row>
    <row r="190" spans="2:65" s="34" customFormat="1" ht="31.5" customHeight="1">
      <c r="B190" s="35"/>
      <c r="C190" s="140" t="s">
        <v>271</v>
      </c>
      <c r="D190" s="140" t="s">
        <v>106</v>
      </c>
      <c r="E190" s="141" t="s">
        <v>272</v>
      </c>
      <c r="F190" s="142" t="s">
        <v>273</v>
      </c>
      <c r="G190" s="143"/>
      <c r="H190" s="143"/>
      <c r="I190" s="143"/>
      <c r="J190" s="144" t="s">
        <v>136</v>
      </c>
      <c r="K190" s="145">
        <v>0.014</v>
      </c>
      <c r="L190" s="13">
        <v>0</v>
      </c>
      <c r="M190" s="12"/>
      <c r="N190" s="146">
        <f t="shared" si="15"/>
        <v>0</v>
      </c>
      <c r="O190" s="143"/>
      <c r="P190" s="143"/>
      <c r="Q190" s="143"/>
      <c r="R190" s="40"/>
      <c r="T190" s="147" t="s">
        <v>1</v>
      </c>
      <c r="U190" s="148" t="s">
        <v>28</v>
      </c>
      <c r="V190" s="36"/>
      <c r="W190" s="149">
        <f t="shared" si="16"/>
        <v>0</v>
      </c>
      <c r="X190" s="149">
        <v>0</v>
      </c>
      <c r="Y190" s="149">
        <f t="shared" si="17"/>
        <v>0</v>
      </c>
      <c r="Z190" s="149">
        <v>0</v>
      </c>
      <c r="AA190" s="150">
        <f t="shared" si="18"/>
        <v>0</v>
      </c>
      <c r="AR190" s="22" t="s">
        <v>151</v>
      </c>
      <c r="AT190" s="22" t="s">
        <v>106</v>
      </c>
      <c r="AU190" s="22" t="s">
        <v>84</v>
      </c>
      <c r="AY190" s="22" t="s">
        <v>105</v>
      </c>
      <c r="BE190" s="102">
        <f t="shared" si="19"/>
        <v>0</v>
      </c>
      <c r="BF190" s="102">
        <f t="shared" si="20"/>
        <v>0</v>
      </c>
      <c r="BG190" s="102">
        <f t="shared" si="21"/>
        <v>0</v>
      </c>
      <c r="BH190" s="102">
        <f t="shared" si="22"/>
        <v>0</v>
      </c>
      <c r="BI190" s="102">
        <f t="shared" si="23"/>
        <v>0</v>
      </c>
      <c r="BJ190" s="22" t="s">
        <v>84</v>
      </c>
      <c r="BK190" s="102">
        <f t="shared" si="24"/>
        <v>0</v>
      </c>
      <c r="BL190" s="22" t="s">
        <v>151</v>
      </c>
      <c r="BM190" s="22" t="s">
        <v>274</v>
      </c>
    </row>
    <row r="191" spans="2:65" s="34" customFormat="1" ht="31.5" customHeight="1">
      <c r="B191" s="35"/>
      <c r="C191" s="140" t="s">
        <v>275</v>
      </c>
      <c r="D191" s="140" t="s">
        <v>106</v>
      </c>
      <c r="E191" s="141" t="s">
        <v>276</v>
      </c>
      <c r="F191" s="142" t="s">
        <v>277</v>
      </c>
      <c r="G191" s="143"/>
      <c r="H191" s="143"/>
      <c r="I191" s="143"/>
      <c r="J191" s="144" t="s">
        <v>136</v>
      </c>
      <c r="K191" s="145">
        <v>0.015</v>
      </c>
      <c r="L191" s="13">
        <v>0</v>
      </c>
      <c r="M191" s="12"/>
      <c r="N191" s="146">
        <f t="shared" si="15"/>
        <v>0</v>
      </c>
      <c r="O191" s="143"/>
      <c r="P191" s="143"/>
      <c r="Q191" s="143"/>
      <c r="R191" s="40"/>
      <c r="T191" s="147" t="s">
        <v>1</v>
      </c>
      <c r="U191" s="148" t="s">
        <v>28</v>
      </c>
      <c r="V191" s="36"/>
      <c r="W191" s="149">
        <f t="shared" si="16"/>
        <v>0</v>
      </c>
      <c r="X191" s="149">
        <v>0</v>
      </c>
      <c r="Y191" s="149">
        <f t="shared" si="17"/>
        <v>0</v>
      </c>
      <c r="Z191" s="149">
        <v>0</v>
      </c>
      <c r="AA191" s="150">
        <f t="shared" si="18"/>
        <v>0</v>
      </c>
      <c r="AR191" s="22" t="s">
        <v>151</v>
      </c>
      <c r="AT191" s="22" t="s">
        <v>106</v>
      </c>
      <c r="AU191" s="22" t="s">
        <v>84</v>
      </c>
      <c r="AY191" s="22" t="s">
        <v>105</v>
      </c>
      <c r="BE191" s="102">
        <f t="shared" si="19"/>
        <v>0</v>
      </c>
      <c r="BF191" s="102">
        <f t="shared" si="20"/>
        <v>0</v>
      </c>
      <c r="BG191" s="102">
        <f t="shared" si="21"/>
        <v>0</v>
      </c>
      <c r="BH191" s="102">
        <f t="shared" si="22"/>
        <v>0</v>
      </c>
      <c r="BI191" s="102">
        <f t="shared" si="23"/>
        <v>0</v>
      </c>
      <c r="BJ191" s="22" t="s">
        <v>84</v>
      </c>
      <c r="BK191" s="102">
        <f t="shared" si="24"/>
        <v>0</v>
      </c>
      <c r="BL191" s="22" t="s">
        <v>151</v>
      </c>
      <c r="BM191" s="22" t="s">
        <v>278</v>
      </c>
    </row>
    <row r="192" spans="2:63" s="130" customFormat="1" ht="29.25" customHeight="1">
      <c r="B192" s="126"/>
      <c r="C192" s="127"/>
      <c r="D192" s="137" t="s">
        <v>66</v>
      </c>
      <c r="E192" s="137"/>
      <c r="F192" s="137"/>
      <c r="G192" s="137"/>
      <c r="H192" s="137"/>
      <c r="I192" s="137"/>
      <c r="J192" s="137"/>
      <c r="K192" s="137"/>
      <c r="L192" s="170"/>
      <c r="M192" s="170"/>
      <c r="N192" s="151">
        <f>BK192</f>
        <v>0</v>
      </c>
      <c r="O192" s="152"/>
      <c r="P192" s="152"/>
      <c r="Q192" s="152"/>
      <c r="R192" s="129"/>
      <c r="T192" s="131"/>
      <c r="U192" s="127"/>
      <c r="V192" s="127"/>
      <c r="W192" s="132">
        <f>SUM(W193:W207)</f>
        <v>0</v>
      </c>
      <c r="X192" s="127"/>
      <c r="Y192" s="132">
        <f>SUM(Y193:Y207)</f>
        <v>0.02182</v>
      </c>
      <c r="Z192" s="127"/>
      <c r="AA192" s="133">
        <f>SUM(AA193:AA207)</f>
        <v>0.0043</v>
      </c>
      <c r="AR192" s="134" t="s">
        <v>84</v>
      </c>
      <c r="AT192" s="135" t="s">
        <v>42</v>
      </c>
      <c r="AU192" s="135" t="s">
        <v>11</v>
      </c>
      <c r="AY192" s="134" t="s">
        <v>105</v>
      </c>
      <c r="BK192" s="136">
        <f>SUM(BK193:BK207)</f>
        <v>0</v>
      </c>
    </row>
    <row r="193" spans="2:65" s="34" customFormat="1" ht="31.5" customHeight="1">
      <c r="B193" s="35"/>
      <c r="C193" s="140" t="s">
        <v>279</v>
      </c>
      <c r="D193" s="140" t="s">
        <v>106</v>
      </c>
      <c r="E193" s="141" t="s">
        <v>280</v>
      </c>
      <c r="F193" s="142" t="s">
        <v>281</v>
      </c>
      <c r="G193" s="143"/>
      <c r="H193" s="143"/>
      <c r="I193" s="143"/>
      <c r="J193" s="144" t="s">
        <v>131</v>
      </c>
      <c r="K193" s="145">
        <v>2</v>
      </c>
      <c r="L193" s="13">
        <v>0</v>
      </c>
      <c r="M193" s="12"/>
      <c r="N193" s="146">
        <f aca="true" t="shared" si="25" ref="N193:N207">ROUND(L193*K193,2)</f>
        <v>0</v>
      </c>
      <c r="O193" s="143"/>
      <c r="P193" s="143"/>
      <c r="Q193" s="143"/>
      <c r="R193" s="40"/>
      <c r="T193" s="147" t="s">
        <v>1</v>
      </c>
      <c r="U193" s="148" t="s">
        <v>28</v>
      </c>
      <c r="V193" s="36"/>
      <c r="W193" s="149">
        <f aca="true" t="shared" si="26" ref="W193:W207">V193*K193</f>
        <v>0</v>
      </c>
      <c r="X193" s="149">
        <v>0.00185</v>
      </c>
      <c r="Y193" s="149">
        <f aca="true" t="shared" si="27" ref="Y193:Y207">X193*K193</f>
        <v>0.0037</v>
      </c>
      <c r="Z193" s="149">
        <v>0</v>
      </c>
      <c r="AA193" s="150">
        <f aca="true" t="shared" si="28" ref="AA193:AA207">Z193*K193</f>
        <v>0</v>
      </c>
      <c r="AR193" s="22" t="s">
        <v>151</v>
      </c>
      <c r="AT193" s="22" t="s">
        <v>106</v>
      </c>
      <c r="AU193" s="22" t="s">
        <v>84</v>
      </c>
      <c r="AY193" s="22" t="s">
        <v>105</v>
      </c>
      <c r="BE193" s="102">
        <f aca="true" t="shared" si="29" ref="BE193:BE207">IF(U193="základní",N193,0)</f>
        <v>0</v>
      </c>
      <c r="BF193" s="102">
        <f aca="true" t="shared" si="30" ref="BF193:BF207">IF(U193="snížená",N193,0)</f>
        <v>0</v>
      </c>
      <c r="BG193" s="102">
        <f aca="true" t="shared" si="31" ref="BG193:BG207">IF(U193="zákl. přenesená",N193,0)</f>
        <v>0</v>
      </c>
      <c r="BH193" s="102">
        <f aca="true" t="shared" si="32" ref="BH193:BH207">IF(U193="sníž. přenesená",N193,0)</f>
        <v>0</v>
      </c>
      <c r="BI193" s="102">
        <f aca="true" t="shared" si="33" ref="BI193:BI207">IF(U193="nulová",N193,0)</f>
        <v>0</v>
      </c>
      <c r="BJ193" s="22" t="s">
        <v>84</v>
      </c>
      <c r="BK193" s="102">
        <f aca="true" t="shared" si="34" ref="BK193:BK207">ROUND(L193*K193,2)</f>
        <v>0</v>
      </c>
      <c r="BL193" s="22" t="s">
        <v>151</v>
      </c>
      <c r="BM193" s="22" t="s">
        <v>282</v>
      </c>
    </row>
    <row r="194" spans="2:65" s="34" customFormat="1" ht="31.5" customHeight="1">
      <c r="B194" s="35"/>
      <c r="C194" s="140" t="s">
        <v>283</v>
      </c>
      <c r="D194" s="140" t="s">
        <v>106</v>
      </c>
      <c r="E194" s="141" t="s">
        <v>284</v>
      </c>
      <c r="F194" s="142" t="s">
        <v>285</v>
      </c>
      <c r="G194" s="143"/>
      <c r="H194" s="143"/>
      <c r="I194" s="143"/>
      <c r="J194" s="144" t="s">
        <v>131</v>
      </c>
      <c r="K194" s="145">
        <v>2</v>
      </c>
      <c r="L194" s="13">
        <v>0</v>
      </c>
      <c r="M194" s="12"/>
      <c r="N194" s="146">
        <f t="shared" si="25"/>
        <v>0</v>
      </c>
      <c r="O194" s="143"/>
      <c r="P194" s="143"/>
      <c r="Q194" s="143"/>
      <c r="R194" s="40"/>
      <c r="T194" s="147" t="s">
        <v>1</v>
      </c>
      <c r="U194" s="148" t="s">
        <v>28</v>
      </c>
      <c r="V194" s="36"/>
      <c r="W194" s="149">
        <f t="shared" si="26"/>
        <v>0</v>
      </c>
      <c r="X194" s="149">
        <v>0.00011</v>
      </c>
      <c r="Y194" s="149">
        <f t="shared" si="27"/>
        <v>0.00022</v>
      </c>
      <c r="Z194" s="149">
        <v>0.00215</v>
      </c>
      <c r="AA194" s="150">
        <f t="shared" si="28"/>
        <v>0.0043</v>
      </c>
      <c r="AR194" s="22" t="s">
        <v>151</v>
      </c>
      <c r="AT194" s="22" t="s">
        <v>106</v>
      </c>
      <c r="AU194" s="22" t="s">
        <v>84</v>
      </c>
      <c r="AY194" s="22" t="s">
        <v>105</v>
      </c>
      <c r="BE194" s="102">
        <f t="shared" si="29"/>
        <v>0</v>
      </c>
      <c r="BF194" s="102">
        <f t="shared" si="30"/>
        <v>0</v>
      </c>
      <c r="BG194" s="102">
        <f t="shared" si="31"/>
        <v>0</v>
      </c>
      <c r="BH194" s="102">
        <f t="shared" si="32"/>
        <v>0</v>
      </c>
      <c r="BI194" s="102">
        <f t="shared" si="33"/>
        <v>0</v>
      </c>
      <c r="BJ194" s="22" t="s">
        <v>84</v>
      </c>
      <c r="BK194" s="102">
        <f t="shared" si="34"/>
        <v>0</v>
      </c>
      <c r="BL194" s="22" t="s">
        <v>151</v>
      </c>
      <c r="BM194" s="22" t="s">
        <v>286</v>
      </c>
    </row>
    <row r="195" spans="2:65" s="34" customFormat="1" ht="31.5" customHeight="1">
      <c r="B195" s="35"/>
      <c r="C195" s="140" t="s">
        <v>287</v>
      </c>
      <c r="D195" s="140" t="s">
        <v>106</v>
      </c>
      <c r="E195" s="141" t="s">
        <v>288</v>
      </c>
      <c r="F195" s="142" t="s">
        <v>289</v>
      </c>
      <c r="G195" s="143"/>
      <c r="H195" s="143"/>
      <c r="I195" s="143"/>
      <c r="J195" s="144" t="s">
        <v>109</v>
      </c>
      <c r="K195" s="145">
        <v>1</v>
      </c>
      <c r="L195" s="13">
        <v>0</v>
      </c>
      <c r="M195" s="12"/>
      <c r="N195" s="146">
        <f t="shared" si="25"/>
        <v>0</v>
      </c>
      <c r="O195" s="143"/>
      <c r="P195" s="143"/>
      <c r="Q195" s="143"/>
      <c r="R195" s="40"/>
      <c r="T195" s="147" t="s">
        <v>1</v>
      </c>
      <c r="U195" s="148" t="s">
        <v>28</v>
      </c>
      <c r="V195" s="36"/>
      <c r="W195" s="149">
        <f t="shared" si="26"/>
        <v>0</v>
      </c>
      <c r="X195" s="149">
        <v>0</v>
      </c>
      <c r="Y195" s="149">
        <f t="shared" si="27"/>
        <v>0</v>
      </c>
      <c r="Z195" s="149">
        <v>0</v>
      </c>
      <c r="AA195" s="150">
        <f t="shared" si="28"/>
        <v>0</v>
      </c>
      <c r="AR195" s="22" t="s">
        <v>151</v>
      </c>
      <c r="AT195" s="22" t="s">
        <v>106</v>
      </c>
      <c r="AU195" s="22" t="s">
        <v>84</v>
      </c>
      <c r="AY195" s="22" t="s">
        <v>105</v>
      </c>
      <c r="BE195" s="102">
        <f t="shared" si="29"/>
        <v>0</v>
      </c>
      <c r="BF195" s="102">
        <f t="shared" si="30"/>
        <v>0</v>
      </c>
      <c r="BG195" s="102">
        <f t="shared" si="31"/>
        <v>0</v>
      </c>
      <c r="BH195" s="102">
        <f t="shared" si="32"/>
        <v>0</v>
      </c>
      <c r="BI195" s="102">
        <f t="shared" si="33"/>
        <v>0</v>
      </c>
      <c r="BJ195" s="22" t="s">
        <v>84</v>
      </c>
      <c r="BK195" s="102">
        <f t="shared" si="34"/>
        <v>0</v>
      </c>
      <c r="BL195" s="22" t="s">
        <v>151</v>
      </c>
      <c r="BM195" s="22" t="s">
        <v>290</v>
      </c>
    </row>
    <row r="196" spans="2:65" s="34" customFormat="1" ht="31.5" customHeight="1">
      <c r="B196" s="35"/>
      <c r="C196" s="153" t="s">
        <v>291</v>
      </c>
      <c r="D196" s="153" t="s">
        <v>119</v>
      </c>
      <c r="E196" s="154" t="s">
        <v>292</v>
      </c>
      <c r="F196" s="155" t="s">
        <v>293</v>
      </c>
      <c r="G196" s="156"/>
      <c r="H196" s="156"/>
      <c r="I196" s="156"/>
      <c r="J196" s="157" t="s">
        <v>109</v>
      </c>
      <c r="K196" s="158">
        <v>1</v>
      </c>
      <c r="L196" s="15">
        <v>0</v>
      </c>
      <c r="M196" s="14"/>
      <c r="N196" s="159">
        <f t="shared" si="25"/>
        <v>0</v>
      </c>
      <c r="O196" s="143"/>
      <c r="P196" s="143"/>
      <c r="Q196" s="143"/>
      <c r="R196" s="40"/>
      <c r="T196" s="147" t="s">
        <v>1</v>
      </c>
      <c r="U196" s="148" t="s">
        <v>28</v>
      </c>
      <c r="V196" s="36"/>
      <c r="W196" s="149">
        <f t="shared" si="26"/>
        <v>0</v>
      </c>
      <c r="X196" s="149">
        <v>0.00037</v>
      </c>
      <c r="Y196" s="149">
        <f t="shared" si="27"/>
        <v>0.00037</v>
      </c>
      <c r="Z196" s="149">
        <v>0</v>
      </c>
      <c r="AA196" s="150">
        <f t="shared" si="28"/>
        <v>0</v>
      </c>
      <c r="AR196" s="22" t="s">
        <v>156</v>
      </c>
      <c r="AT196" s="22" t="s">
        <v>119</v>
      </c>
      <c r="AU196" s="22" t="s">
        <v>84</v>
      </c>
      <c r="AY196" s="22" t="s">
        <v>105</v>
      </c>
      <c r="BE196" s="102">
        <f t="shared" si="29"/>
        <v>0</v>
      </c>
      <c r="BF196" s="102">
        <f t="shared" si="30"/>
        <v>0</v>
      </c>
      <c r="BG196" s="102">
        <f t="shared" si="31"/>
        <v>0</v>
      </c>
      <c r="BH196" s="102">
        <f t="shared" si="32"/>
        <v>0</v>
      </c>
      <c r="BI196" s="102">
        <f t="shared" si="33"/>
        <v>0</v>
      </c>
      <c r="BJ196" s="22" t="s">
        <v>84</v>
      </c>
      <c r="BK196" s="102">
        <f t="shared" si="34"/>
        <v>0</v>
      </c>
      <c r="BL196" s="22" t="s">
        <v>151</v>
      </c>
      <c r="BM196" s="22" t="s">
        <v>294</v>
      </c>
    </row>
    <row r="197" spans="2:65" s="34" customFormat="1" ht="31.5" customHeight="1">
      <c r="B197" s="35"/>
      <c r="C197" s="140" t="s">
        <v>295</v>
      </c>
      <c r="D197" s="140" t="s">
        <v>106</v>
      </c>
      <c r="E197" s="141" t="s">
        <v>296</v>
      </c>
      <c r="F197" s="142" t="s">
        <v>297</v>
      </c>
      <c r="G197" s="143"/>
      <c r="H197" s="143"/>
      <c r="I197" s="143"/>
      <c r="J197" s="144" t="s">
        <v>136</v>
      </c>
      <c r="K197" s="145">
        <v>0.004</v>
      </c>
      <c r="L197" s="13">
        <v>0</v>
      </c>
      <c r="M197" s="12"/>
      <c r="N197" s="146">
        <f t="shared" si="25"/>
        <v>0</v>
      </c>
      <c r="O197" s="143"/>
      <c r="P197" s="143"/>
      <c r="Q197" s="143"/>
      <c r="R197" s="40"/>
      <c r="T197" s="147" t="s">
        <v>1</v>
      </c>
      <c r="U197" s="148" t="s">
        <v>28</v>
      </c>
      <c r="V197" s="36"/>
      <c r="W197" s="149">
        <f t="shared" si="26"/>
        <v>0</v>
      </c>
      <c r="X197" s="149">
        <v>0</v>
      </c>
      <c r="Y197" s="149">
        <f t="shared" si="27"/>
        <v>0</v>
      </c>
      <c r="Z197" s="149">
        <v>0</v>
      </c>
      <c r="AA197" s="150">
        <f t="shared" si="28"/>
        <v>0</v>
      </c>
      <c r="AR197" s="22" t="s">
        <v>151</v>
      </c>
      <c r="AT197" s="22" t="s">
        <v>106</v>
      </c>
      <c r="AU197" s="22" t="s">
        <v>84</v>
      </c>
      <c r="AY197" s="22" t="s">
        <v>105</v>
      </c>
      <c r="BE197" s="102">
        <f t="shared" si="29"/>
        <v>0</v>
      </c>
      <c r="BF197" s="102">
        <f t="shared" si="30"/>
        <v>0</v>
      </c>
      <c r="BG197" s="102">
        <f t="shared" si="31"/>
        <v>0</v>
      </c>
      <c r="BH197" s="102">
        <f t="shared" si="32"/>
        <v>0</v>
      </c>
      <c r="BI197" s="102">
        <f t="shared" si="33"/>
        <v>0</v>
      </c>
      <c r="BJ197" s="22" t="s">
        <v>84</v>
      </c>
      <c r="BK197" s="102">
        <f t="shared" si="34"/>
        <v>0</v>
      </c>
      <c r="BL197" s="22" t="s">
        <v>151</v>
      </c>
      <c r="BM197" s="22" t="s">
        <v>298</v>
      </c>
    </row>
    <row r="198" spans="2:65" s="34" customFormat="1" ht="31.5" customHeight="1">
      <c r="B198" s="35"/>
      <c r="C198" s="140" t="s">
        <v>299</v>
      </c>
      <c r="D198" s="140" t="s">
        <v>106</v>
      </c>
      <c r="E198" s="141" t="s">
        <v>300</v>
      </c>
      <c r="F198" s="142" t="s">
        <v>301</v>
      </c>
      <c r="G198" s="143"/>
      <c r="H198" s="143"/>
      <c r="I198" s="143"/>
      <c r="J198" s="144" t="s">
        <v>302</v>
      </c>
      <c r="K198" s="145">
        <v>1</v>
      </c>
      <c r="L198" s="13">
        <v>0</v>
      </c>
      <c r="M198" s="12"/>
      <c r="N198" s="146">
        <f t="shared" si="25"/>
        <v>0</v>
      </c>
      <c r="O198" s="143"/>
      <c r="P198" s="143"/>
      <c r="Q198" s="143"/>
      <c r="R198" s="40"/>
      <c r="T198" s="147" t="s">
        <v>1</v>
      </c>
      <c r="U198" s="148" t="s">
        <v>28</v>
      </c>
      <c r="V198" s="36"/>
      <c r="W198" s="149">
        <f t="shared" si="26"/>
        <v>0</v>
      </c>
      <c r="X198" s="149">
        <v>0.00088</v>
      </c>
      <c r="Y198" s="149">
        <f t="shared" si="27"/>
        <v>0.00088</v>
      </c>
      <c r="Z198" s="149">
        <v>0</v>
      </c>
      <c r="AA198" s="150">
        <f t="shared" si="28"/>
        <v>0</v>
      </c>
      <c r="AR198" s="22" t="s">
        <v>151</v>
      </c>
      <c r="AT198" s="22" t="s">
        <v>106</v>
      </c>
      <c r="AU198" s="22" t="s">
        <v>84</v>
      </c>
      <c r="AY198" s="22" t="s">
        <v>105</v>
      </c>
      <c r="BE198" s="102">
        <f t="shared" si="29"/>
        <v>0</v>
      </c>
      <c r="BF198" s="102">
        <f t="shared" si="30"/>
        <v>0</v>
      </c>
      <c r="BG198" s="102">
        <f t="shared" si="31"/>
        <v>0</v>
      </c>
      <c r="BH198" s="102">
        <f t="shared" si="32"/>
        <v>0</v>
      </c>
      <c r="BI198" s="102">
        <f t="shared" si="33"/>
        <v>0</v>
      </c>
      <c r="BJ198" s="22" t="s">
        <v>84</v>
      </c>
      <c r="BK198" s="102">
        <f t="shared" si="34"/>
        <v>0</v>
      </c>
      <c r="BL198" s="22" t="s">
        <v>151</v>
      </c>
      <c r="BM198" s="22" t="s">
        <v>303</v>
      </c>
    </row>
    <row r="199" spans="2:65" s="34" customFormat="1" ht="22.5" customHeight="1">
      <c r="B199" s="35"/>
      <c r="C199" s="153" t="s">
        <v>304</v>
      </c>
      <c r="D199" s="153" t="s">
        <v>119</v>
      </c>
      <c r="E199" s="154" t="s">
        <v>305</v>
      </c>
      <c r="F199" s="155" t="s">
        <v>306</v>
      </c>
      <c r="G199" s="156"/>
      <c r="H199" s="156"/>
      <c r="I199" s="156"/>
      <c r="J199" s="157" t="s">
        <v>109</v>
      </c>
      <c r="K199" s="158">
        <v>1</v>
      </c>
      <c r="L199" s="15">
        <v>0</v>
      </c>
      <c r="M199" s="14"/>
      <c r="N199" s="159">
        <f t="shared" si="25"/>
        <v>0</v>
      </c>
      <c r="O199" s="143"/>
      <c r="P199" s="143"/>
      <c r="Q199" s="143"/>
      <c r="R199" s="40"/>
      <c r="T199" s="147" t="s">
        <v>1</v>
      </c>
      <c r="U199" s="148" t="s">
        <v>28</v>
      </c>
      <c r="V199" s="36"/>
      <c r="W199" s="149">
        <f t="shared" si="26"/>
        <v>0</v>
      </c>
      <c r="X199" s="149">
        <v>0.00215</v>
      </c>
      <c r="Y199" s="149">
        <f t="shared" si="27"/>
        <v>0.00215</v>
      </c>
      <c r="Z199" s="149">
        <v>0</v>
      </c>
      <c r="AA199" s="150">
        <f t="shared" si="28"/>
        <v>0</v>
      </c>
      <c r="AR199" s="22" t="s">
        <v>156</v>
      </c>
      <c r="AT199" s="22" t="s">
        <v>119</v>
      </c>
      <c r="AU199" s="22" t="s">
        <v>84</v>
      </c>
      <c r="AY199" s="22" t="s">
        <v>105</v>
      </c>
      <c r="BE199" s="102">
        <f t="shared" si="29"/>
        <v>0</v>
      </c>
      <c r="BF199" s="102">
        <f t="shared" si="30"/>
        <v>0</v>
      </c>
      <c r="BG199" s="102">
        <f t="shared" si="31"/>
        <v>0</v>
      </c>
      <c r="BH199" s="102">
        <f t="shared" si="32"/>
        <v>0</v>
      </c>
      <c r="BI199" s="102">
        <f t="shared" si="33"/>
        <v>0</v>
      </c>
      <c r="BJ199" s="22" t="s">
        <v>84</v>
      </c>
      <c r="BK199" s="102">
        <f t="shared" si="34"/>
        <v>0</v>
      </c>
      <c r="BL199" s="22" t="s">
        <v>151</v>
      </c>
      <c r="BM199" s="22" t="s">
        <v>307</v>
      </c>
    </row>
    <row r="200" spans="2:65" s="34" customFormat="1" ht="22.5" customHeight="1">
      <c r="B200" s="35"/>
      <c r="C200" s="153" t="s">
        <v>308</v>
      </c>
      <c r="D200" s="153" t="s">
        <v>119</v>
      </c>
      <c r="E200" s="154" t="s">
        <v>309</v>
      </c>
      <c r="F200" s="155" t="s">
        <v>310</v>
      </c>
      <c r="G200" s="156"/>
      <c r="H200" s="156"/>
      <c r="I200" s="156"/>
      <c r="J200" s="157" t="s">
        <v>131</v>
      </c>
      <c r="K200" s="158">
        <v>1</v>
      </c>
      <c r="L200" s="15">
        <v>0</v>
      </c>
      <c r="M200" s="14"/>
      <c r="N200" s="159">
        <f t="shared" si="25"/>
        <v>0</v>
      </c>
      <c r="O200" s="143"/>
      <c r="P200" s="143"/>
      <c r="Q200" s="143"/>
      <c r="R200" s="40"/>
      <c r="T200" s="147" t="s">
        <v>1</v>
      </c>
      <c r="U200" s="148" t="s">
        <v>28</v>
      </c>
      <c r="V200" s="36"/>
      <c r="W200" s="149">
        <f t="shared" si="26"/>
        <v>0</v>
      </c>
      <c r="X200" s="149">
        <v>0.0008</v>
      </c>
      <c r="Y200" s="149">
        <f t="shared" si="27"/>
        <v>0.0008</v>
      </c>
      <c r="Z200" s="149">
        <v>0</v>
      </c>
      <c r="AA200" s="150">
        <f t="shared" si="28"/>
        <v>0</v>
      </c>
      <c r="AR200" s="22" t="s">
        <v>156</v>
      </c>
      <c r="AT200" s="22" t="s">
        <v>119</v>
      </c>
      <c r="AU200" s="22" t="s">
        <v>84</v>
      </c>
      <c r="AY200" s="22" t="s">
        <v>105</v>
      </c>
      <c r="BE200" s="102">
        <f t="shared" si="29"/>
        <v>0</v>
      </c>
      <c r="BF200" s="102">
        <f t="shared" si="30"/>
        <v>0</v>
      </c>
      <c r="BG200" s="102">
        <f t="shared" si="31"/>
        <v>0</v>
      </c>
      <c r="BH200" s="102">
        <f t="shared" si="32"/>
        <v>0</v>
      </c>
      <c r="BI200" s="102">
        <f t="shared" si="33"/>
        <v>0</v>
      </c>
      <c r="BJ200" s="22" t="s">
        <v>84</v>
      </c>
      <c r="BK200" s="102">
        <f t="shared" si="34"/>
        <v>0</v>
      </c>
      <c r="BL200" s="22" t="s">
        <v>151</v>
      </c>
      <c r="BM200" s="22" t="s">
        <v>311</v>
      </c>
    </row>
    <row r="201" spans="2:65" s="34" customFormat="1" ht="22.5" customHeight="1">
      <c r="B201" s="35"/>
      <c r="C201" s="153" t="s">
        <v>312</v>
      </c>
      <c r="D201" s="153" t="s">
        <v>119</v>
      </c>
      <c r="E201" s="154" t="s">
        <v>313</v>
      </c>
      <c r="F201" s="155" t="s">
        <v>314</v>
      </c>
      <c r="G201" s="156"/>
      <c r="H201" s="156"/>
      <c r="I201" s="156"/>
      <c r="J201" s="157" t="s">
        <v>131</v>
      </c>
      <c r="K201" s="158">
        <v>6</v>
      </c>
      <c r="L201" s="15">
        <v>0</v>
      </c>
      <c r="M201" s="14"/>
      <c r="N201" s="159">
        <f t="shared" si="25"/>
        <v>0</v>
      </c>
      <c r="O201" s="143"/>
      <c r="P201" s="143"/>
      <c r="Q201" s="143"/>
      <c r="R201" s="40"/>
      <c r="T201" s="147" t="s">
        <v>1</v>
      </c>
      <c r="U201" s="148" t="s">
        <v>28</v>
      </c>
      <c r="V201" s="36"/>
      <c r="W201" s="149">
        <f t="shared" si="26"/>
        <v>0</v>
      </c>
      <c r="X201" s="149">
        <v>0.00065</v>
      </c>
      <c r="Y201" s="149">
        <f t="shared" si="27"/>
        <v>0.0039</v>
      </c>
      <c r="Z201" s="149">
        <v>0</v>
      </c>
      <c r="AA201" s="150">
        <f t="shared" si="28"/>
        <v>0</v>
      </c>
      <c r="AR201" s="22" t="s">
        <v>156</v>
      </c>
      <c r="AT201" s="22" t="s">
        <v>119</v>
      </c>
      <c r="AU201" s="22" t="s">
        <v>84</v>
      </c>
      <c r="AY201" s="22" t="s">
        <v>105</v>
      </c>
      <c r="BE201" s="102">
        <f t="shared" si="29"/>
        <v>0</v>
      </c>
      <c r="BF201" s="102">
        <f t="shared" si="30"/>
        <v>0</v>
      </c>
      <c r="BG201" s="102">
        <f t="shared" si="31"/>
        <v>0</v>
      </c>
      <c r="BH201" s="102">
        <f t="shared" si="32"/>
        <v>0</v>
      </c>
      <c r="BI201" s="102">
        <f t="shared" si="33"/>
        <v>0</v>
      </c>
      <c r="BJ201" s="22" t="s">
        <v>84</v>
      </c>
      <c r="BK201" s="102">
        <f t="shared" si="34"/>
        <v>0</v>
      </c>
      <c r="BL201" s="22" t="s">
        <v>151</v>
      </c>
      <c r="BM201" s="22" t="s">
        <v>315</v>
      </c>
    </row>
    <row r="202" spans="2:65" s="34" customFormat="1" ht="22.5" customHeight="1">
      <c r="B202" s="35"/>
      <c r="C202" s="153" t="s">
        <v>316</v>
      </c>
      <c r="D202" s="153" t="s">
        <v>119</v>
      </c>
      <c r="E202" s="154" t="s">
        <v>317</v>
      </c>
      <c r="F202" s="155" t="s">
        <v>318</v>
      </c>
      <c r="G202" s="156"/>
      <c r="H202" s="156"/>
      <c r="I202" s="156"/>
      <c r="J202" s="157" t="s">
        <v>109</v>
      </c>
      <c r="K202" s="158">
        <v>1</v>
      </c>
      <c r="L202" s="15">
        <v>0</v>
      </c>
      <c r="M202" s="14"/>
      <c r="N202" s="159">
        <f t="shared" si="25"/>
        <v>0</v>
      </c>
      <c r="O202" s="143"/>
      <c r="P202" s="143"/>
      <c r="Q202" s="143"/>
      <c r="R202" s="40"/>
      <c r="T202" s="147" t="s">
        <v>1</v>
      </c>
      <c r="U202" s="148" t="s">
        <v>28</v>
      </c>
      <c r="V202" s="36"/>
      <c r="W202" s="149">
        <f t="shared" si="26"/>
        <v>0</v>
      </c>
      <c r="X202" s="149">
        <v>0.00205</v>
      </c>
      <c r="Y202" s="149">
        <f t="shared" si="27"/>
        <v>0.00205</v>
      </c>
      <c r="Z202" s="149">
        <v>0</v>
      </c>
      <c r="AA202" s="150">
        <f t="shared" si="28"/>
        <v>0</v>
      </c>
      <c r="AR202" s="22" t="s">
        <v>156</v>
      </c>
      <c r="AT202" s="22" t="s">
        <v>119</v>
      </c>
      <c r="AU202" s="22" t="s">
        <v>84</v>
      </c>
      <c r="AY202" s="22" t="s">
        <v>105</v>
      </c>
      <c r="BE202" s="102">
        <f t="shared" si="29"/>
        <v>0</v>
      </c>
      <c r="BF202" s="102">
        <f t="shared" si="30"/>
        <v>0</v>
      </c>
      <c r="BG202" s="102">
        <f t="shared" si="31"/>
        <v>0</v>
      </c>
      <c r="BH202" s="102">
        <f t="shared" si="32"/>
        <v>0</v>
      </c>
      <c r="BI202" s="102">
        <f t="shared" si="33"/>
        <v>0</v>
      </c>
      <c r="BJ202" s="22" t="s">
        <v>84</v>
      </c>
      <c r="BK202" s="102">
        <f t="shared" si="34"/>
        <v>0</v>
      </c>
      <c r="BL202" s="22" t="s">
        <v>151</v>
      </c>
      <c r="BM202" s="22" t="s">
        <v>319</v>
      </c>
    </row>
    <row r="203" spans="2:65" s="34" customFormat="1" ht="22.5" customHeight="1">
      <c r="B203" s="35"/>
      <c r="C203" s="153" t="s">
        <v>320</v>
      </c>
      <c r="D203" s="153" t="s">
        <v>119</v>
      </c>
      <c r="E203" s="154" t="s">
        <v>321</v>
      </c>
      <c r="F203" s="155" t="s">
        <v>322</v>
      </c>
      <c r="G203" s="156"/>
      <c r="H203" s="156"/>
      <c r="I203" s="156"/>
      <c r="J203" s="157" t="s">
        <v>109</v>
      </c>
      <c r="K203" s="158">
        <v>1</v>
      </c>
      <c r="L203" s="15">
        <v>0</v>
      </c>
      <c r="M203" s="14"/>
      <c r="N203" s="159">
        <f t="shared" si="25"/>
        <v>0</v>
      </c>
      <c r="O203" s="143"/>
      <c r="P203" s="143"/>
      <c r="Q203" s="143"/>
      <c r="R203" s="40"/>
      <c r="T203" s="147" t="s">
        <v>1</v>
      </c>
      <c r="U203" s="148" t="s">
        <v>28</v>
      </c>
      <c r="V203" s="36"/>
      <c r="W203" s="149">
        <f t="shared" si="26"/>
        <v>0</v>
      </c>
      <c r="X203" s="149">
        <v>0.0042</v>
      </c>
      <c r="Y203" s="149">
        <f t="shared" si="27"/>
        <v>0.0042</v>
      </c>
      <c r="Z203" s="149">
        <v>0</v>
      </c>
      <c r="AA203" s="150">
        <f t="shared" si="28"/>
        <v>0</v>
      </c>
      <c r="AR203" s="22" t="s">
        <v>156</v>
      </c>
      <c r="AT203" s="22" t="s">
        <v>119</v>
      </c>
      <c r="AU203" s="22" t="s">
        <v>84</v>
      </c>
      <c r="AY203" s="22" t="s">
        <v>105</v>
      </c>
      <c r="BE203" s="102">
        <f t="shared" si="29"/>
        <v>0</v>
      </c>
      <c r="BF203" s="102">
        <f t="shared" si="30"/>
        <v>0</v>
      </c>
      <c r="BG203" s="102">
        <f t="shared" si="31"/>
        <v>0</v>
      </c>
      <c r="BH203" s="102">
        <f t="shared" si="32"/>
        <v>0</v>
      </c>
      <c r="BI203" s="102">
        <f t="shared" si="33"/>
        <v>0</v>
      </c>
      <c r="BJ203" s="22" t="s">
        <v>84</v>
      </c>
      <c r="BK203" s="102">
        <f t="shared" si="34"/>
        <v>0</v>
      </c>
      <c r="BL203" s="22" t="s">
        <v>151</v>
      </c>
      <c r="BM203" s="22" t="s">
        <v>323</v>
      </c>
    </row>
    <row r="204" spans="2:65" s="34" customFormat="1" ht="22.5" customHeight="1">
      <c r="B204" s="35"/>
      <c r="C204" s="153" t="s">
        <v>324</v>
      </c>
      <c r="D204" s="153" t="s">
        <v>119</v>
      </c>
      <c r="E204" s="154" t="s">
        <v>325</v>
      </c>
      <c r="F204" s="155" t="s">
        <v>326</v>
      </c>
      <c r="G204" s="156"/>
      <c r="H204" s="156"/>
      <c r="I204" s="156"/>
      <c r="J204" s="157" t="s">
        <v>109</v>
      </c>
      <c r="K204" s="158">
        <v>1</v>
      </c>
      <c r="L204" s="15">
        <v>0</v>
      </c>
      <c r="M204" s="14"/>
      <c r="N204" s="159">
        <f t="shared" si="25"/>
        <v>0</v>
      </c>
      <c r="O204" s="143"/>
      <c r="P204" s="143"/>
      <c r="Q204" s="143"/>
      <c r="R204" s="40"/>
      <c r="T204" s="147" t="s">
        <v>1</v>
      </c>
      <c r="U204" s="148" t="s">
        <v>28</v>
      </c>
      <c r="V204" s="36"/>
      <c r="W204" s="149">
        <f t="shared" si="26"/>
        <v>0</v>
      </c>
      <c r="X204" s="149">
        <v>0.0003</v>
      </c>
      <c r="Y204" s="149">
        <f t="shared" si="27"/>
        <v>0.0003</v>
      </c>
      <c r="Z204" s="149">
        <v>0</v>
      </c>
      <c r="AA204" s="150">
        <f t="shared" si="28"/>
        <v>0</v>
      </c>
      <c r="AR204" s="22" t="s">
        <v>156</v>
      </c>
      <c r="AT204" s="22" t="s">
        <v>119</v>
      </c>
      <c r="AU204" s="22" t="s">
        <v>84</v>
      </c>
      <c r="AY204" s="22" t="s">
        <v>105</v>
      </c>
      <c r="BE204" s="102">
        <f t="shared" si="29"/>
        <v>0</v>
      </c>
      <c r="BF204" s="102">
        <f t="shared" si="30"/>
        <v>0</v>
      </c>
      <c r="BG204" s="102">
        <f t="shared" si="31"/>
        <v>0</v>
      </c>
      <c r="BH204" s="102">
        <f t="shared" si="32"/>
        <v>0</v>
      </c>
      <c r="BI204" s="102">
        <f t="shared" si="33"/>
        <v>0</v>
      </c>
      <c r="BJ204" s="22" t="s">
        <v>84</v>
      </c>
      <c r="BK204" s="102">
        <f t="shared" si="34"/>
        <v>0</v>
      </c>
      <c r="BL204" s="22" t="s">
        <v>151</v>
      </c>
      <c r="BM204" s="22" t="s">
        <v>327</v>
      </c>
    </row>
    <row r="205" spans="2:65" s="34" customFormat="1" ht="22.5" customHeight="1">
      <c r="B205" s="35"/>
      <c r="C205" s="153" t="s">
        <v>328</v>
      </c>
      <c r="D205" s="153" t="s">
        <v>119</v>
      </c>
      <c r="E205" s="154" t="s">
        <v>329</v>
      </c>
      <c r="F205" s="155" t="s">
        <v>330</v>
      </c>
      <c r="G205" s="156"/>
      <c r="H205" s="156"/>
      <c r="I205" s="156"/>
      <c r="J205" s="157" t="s">
        <v>109</v>
      </c>
      <c r="K205" s="158">
        <v>1</v>
      </c>
      <c r="L205" s="15">
        <v>0</v>
      </c>
      <c r="M205" s="14"/>
      <c r="N205" s="159">
        <f t="shared" si="25"/>
        <v>0</v>
      </c>
      <c r="O205" s="143"/>
      <c r="P205" s="143"/>
      <c r="Q205" s="143"/>
      <c r="R205" s="40"/>
      <c r="T205" s="147" t="s">
        <v>1</v>
      </c>
      <c r="U205" s="148" t="s">
        <v>28</v>
      </c>
      <c r="V205" s="36"/>
      <c r="W205" s="149">
        <f t="shared" si="26"/>
        <v>0</v>
      </c>
      <c r="X205" s="149">
        <v>0.00035</v>
      </c>
      <c r="Y205" s="149">
        <f t="shared" si="27"/>
        <v>0.00035</v>
      </c>
      <c r="Z205" s="149">
        <v>0</v>
      </c>
      <c r="AA205" s="150">
        <f t="shared" si="28"/>
        <v>0</v>
      </c>
      <c r="AR205" s="22" t="s">
        <v>156</v>
      </c>
      <c r="AT205" s="22" t="s">
        <v>119</v>
      </c>
      <c r="AU205" s="22" t="s">
        <v>84</v>
      </c>
      <c r="AY205" s="22" t="s">
        <v>105</v>
      </c>
      <c r="BE205" s="102">
        <f t="shared" si="29"/>
        <v>0</v>
      </c>
      <c r="BF205" s="102">
        <f t="shared" si="30"/>
        <v>0</v>
      </c>
      <c r="BG205" s="102">
        <f t="shared" si="31"/>
        <v>0</v>
      </c>
      <c r="BH205" s="102">
        <f t="shared" si="32"/>
        <v>0</v>
      </c>
      <c r="BI205" s="102">
        <f t="shared" si="33"/>
        <v>0</v>
      </c>
      <c r="BJ205" s="22" t="s">
        <v>84</v>
      </c>
      <c r="BK205" s="102">
        <f t="shared" si="34"/>
        <v>0</v>
      </c>
      <c r="BL205" s="22" t="s">
        <v>151</v>
      </c>
      <c r="BM205" s="22" t="s">
        <v>331</v>
      </c>
    </row>
    <row r="206" spans="2:65" s="34" customFormat="1" ht="31.5" customHeight="1">
      <c r="B206" s="35"/>
      <c r="C206" s="153" t="s">
        <v>332</v>
      </c>
      <c r="D206" s="153" t="s">
        <v>119</v>
      </c>
      <c r="E206" s="154" t="s">
        <v>333</v>
      </c>
      <c r="F206" s="155" t="s">
        <v>334</v>
      </c>
      <c r="G206" s="156"/>
      <c r="H206" s="156"/>
      <c r="I206" s="156"/>
      <c r="J206" s="157" t="s">
        <v>335</v>
      </c>
      <c r="K206" s="158">
        <v>1</v>
      </c>
      <c r="L206" s="15">
        <v>0</v>
      </c>
      <c r="M206" s="14"/>
      <c r="N206" s="159">
        <f t="shared" si="25"/>
        <v>0</v>
      </c>
      <c r="O206" s="143"/>
      <c r="P206" s="143"/>
      <c r="Q206" s="143"/>
      <c r="R206" s="40"/>
      <c r="T206" s="147" t="s">
        <v>1</v>
      </c>
      <c r="U206" s="148" t="s">
        <v>28</v>
      </c>
      <c r="V206" s="36"/>
      <c r="W206" s="149">
        <f t="shared" si="26"/>
        <v>0</v>
      </c>
      <c r="X206" s="149">
        <v>0.0029</v>
      </c>
      <c r="Y206" s="149">
        <f t="shared" si="27"/>
        <v>0.0029</v>
      </c>
      <c r="Z206" s="149">
        <v>0</v>
      </c>
      <c r="AA206" s="150">
        <f t="shared" si="28"/>
        <v>0</v>
      </c>
      <c r="AR206" s="22" t="s">
        <v>156</v>
      </c>
      <c r="AT206" s="22" t="s">
        <v>119</v>
      </c>
      <c r="AU206" s="22" t="s">
        <v>84</v>
      </c>
      <c r="AY206" s="22" t="s">
        <v>105</v>
      </c>
      <c r="BE206" s="102">
        <f t="shared" si="29"/>
        <v>0</v>
      </c>
      <c r="BF206" s="102">
        <f t="shared" si="30"/>
        <v>0</v>
      </c>
      <c r="BG206" s="102">
        <f t="shared" si="31"/>
        <v>0</v>
      </c>
      <c r="BH206" s="102">
        <f t="shared" si="32"/>
        <v>0</v>
      </c>
      <c r="BI206" s="102">
        <f t="shared" si="33"/>
        <v>0</v>
      </c>
      <c r="BJ206" s="22" t="s">
        <v>84</v>
      </c>
      <c r="BK206" s="102">
        <f t="shared" si="34"/>
        <v>0</v>
      </c>
      <c r="BL206" s="22" t="s">
        <v>151</v>
      </c>
      <c r="BM206" s="22" t="s">
        <v>336</v>
      </c>
    </row>
    <row r="207" spans="2:65" s="34" customFormat="1" ht="31.5" customHeight="1">
      <c r="B207" s="35"/>
      <c r="C207" s="140" t="s">
        <v>337</v>
      </c>
      <c r="D207" s="140" t="s">
        <v>106</v>
      </c>
      <c r="E207" s="141" t="s">
        <v>338</v>
      </c>
      <c r="F207" s="142" t="s">
        <v>339</v>
      </c>
      <c r="G207" s="143"/>
      <c r="H207" s="143"/>
      <c r="I207" s="143"/>
      <c r="J207" s="144" t="s">
        <v>136</v>
      </c>
      <c r="K207" s="145">
        <v>0.022</v>
      </c>
      <c r="L207" s="13">
        <v>0</v>
      </c>
      <c r="M207" s="12"/>
      <c r="N207" s="146">
        <f t="shared" si="25"/>
        <v>0</v>
      </c>
      <c r="O207" s="143"/>
      <c r="P207" s="143"/>
      <c r="Q207" s="143"/>
      <c r="R207" s="40"/>
      <c r="T207" s="147" t="s">
        <v>1</v>
      </c>
      <c r="U207" s="148" t="s">
        <v>28</v>
      </c>
      <c r="V207" s="36"/>
      <c r="W207" s="149">
        <f t="shared" si="26"/>
        <v>0</v>
      </c>
      <c r="X207" s="149">
        <v>0</v>
      </c>
      <c r="Y207" s="149">
        <f t="shared" si="27"/>
        <v>0</v>
      </c>
      <c r="Z207" s="149">
        <v>0</v>
      </c>
      <c r="AA207" s="150">
        <f t="shared" si="28"/>
        <v>0</v>
      </c>
      <c r="AR207" s="22" t="s">
        <v>151</v>
      </c>
      <c r="AT207" s="22" t="s">
        <v>106</v>
      </c>
      <c r="AU207" s="22" t="s">
        <v>84</v>
      </c>
      <c r="AY207" s="22" t="s">
        <v>105</v>
      </c>
      <c r="BE207" s="102">
        <f t="shared" si="29"/>
        <v>0</v>
      </c>
      <c r="BF207" s="102">
        <f t="shared" si="30"/>
        <v>0</v>
      </c>
      <c r="BG207" s="102">
        <f t="shared" si="31"/>
        <v>0</v>
      </c>
      <c r="BH207" s="102">
        <f t="shared" si="32"/>
        <v>0</v>
      </c>
      <c r="BI207" s="102">
        <f t="shared" si="33"/>
        <v>0</v>
      </c>
      <c r="BJ207" s="22" t="s">
        <v>84</v>
      </c>
      <c r="BK207" s="102">
        <f t="shared" si="34"/>
        <v>0</v>
      </c>
      <c r="BL207" s="22" t="s">
        <v>151</v>
      </c>
      <c r="BM207" s="22" t="s">
        <v>340</v>
      </c>
    </row>
    <row r="208" spans="2:63" s="130" customFormat="1" ht="29.25" customHeight="1">
      <c r="B208" s="126"/>
      <c r="C208" s="127"/>
      <c r="D208" s="137" t="s">
        <v>67</v>
      </c>
      <c r="E208" s="137"/>
      <c r="F208" s="137"/>
      <c r="G208" s="137"/>
      <c r="H208" s="137"/>
      <c r="I208" s="137"/>
      <c r="J208" s="137"/>
      <c r="K208" s="137"/>
      <c r="L208" s="170"/>
      <c r="M208" s="170"/>
      <c r="N208" s="151">
        <f>BK208</f>
        <v>0</v>
      </c>
      <c r="O208" s="152"/>
      <c r="P208" s="152"/>
      <c r="Q208" s="152"/>
      <c r="R208" s="129"/>
      <c r="T208" s="131"/>
      <c r="U208" s="127"/>
      <c r="V208" s="127"/>
      <c r="W208" s="132">
        <f>SUM(W209:W232)</f>
        <v>0</v>
      </c>
      <c r="X208" s="127"/>
      <c r="Y208" s="132">
        <f>SUM(Y209:Y232)</f>
        <v>0.07848999999999999</v>
      </c>
      <c r="Z208" s="127"/>
      <c r="AA208" s="133">
        <f>SUM(AA209:AA232)</f>
        <v>0.7938600000000001</v>
      </c>
      <c r="AR208" s="134" t="s">
        <v>84</v>
      </c>
      <c r="AT208" s="135" t="s">
        <v>42</v>
      </c>
      <c r="AU208" s="135" t="s">
        <v>11</v>
      </c>
      <c r="AY208" s="134" t="s">
        <v>105</v>
      </c>
      <c r="BK208" s="136">
        <f>SUM(BK209:BK232)</f>
        <v>0</v>
      </c>
    </row>
    <row r="209" spans="2:65" s="34" customFormat="1" ht="22.5" customHeight="1">
      <c r="B209" s="35"/>
      <c r="C209" s="140" t="s">
        <v>341</v>
      </c>
      <c r="D209" s="140" t="s">
        <v>106</v>
      </c>
      <c r="E209" s="141" t="s">
        <v>342</v>
      </c>
      <c r="F209" s="142" t="s">
        <v>343</v>
      </c>
      <c r="G209" s="143"/>
      <c r="H209" s="143"/>
      <c r="I209" s="143"/>
      <c r="J209" s="144" t="s">
        <v>302</v>
      </c>
      <c r="K209" s="145">
        <v>1</v>
      </c>
      <c r="L209" s="13">
        <v>0</v>
      </c>
      <c r="M209" s="12"/>
      <c r="N209" s="146">
        <f aca="true" t="shared" si="35" ref="N209:N232">ROUND(L209*K209,2)</f>
        <v>0</v>
      </c>
      <c r="O209" s="143"/>
      <c r="P209" s="143"/>
      <c r="Q209" s="143"/>
      <c r="R209" s="40"/>
      <c r="T209" s="147" t="s">
        <v>1</v>
      </c>
      <c r="U209" s="148" t="s">
        <v>28</v>
      </c>
      <c r="V209" s="36"/>
      <c r="W209" s="149">
        <f aca="true" t="shared" si="36" ref="W209:W232">V209*K209</f>
        <v>0</v>
      </c>
      <c r="X209" s="149">
        <v>0</v>
      </c>
      <c r="Y209" s="149">
        <f aca="true" t="shared" si="37" ref="Y209:Y232">X209*K209</f>
        <v>0</v>
      </c>
      <c r="Z209" s="149">
        <v>0.0342</v>
      </c>
      <c r="AA209" s="150">
        <f aca="true" t="shared" si="38" ref="AA209:AA232">Z209*K209</f>
        <v>0.0342</v>
      </c>
      <c r="AR209" s="22" t="s">
        <v>151</v>
      </c>
      <c r="AT209" s="22" t="s">
        <v>106</v>
      </c>
      <c r="AU209" s="22" t="s">
        <v>84</v>
      </c>
      <c r="AY209" s="22" t="s">
        <v>105</v>
      </c>
      <c r="BE209" s="102">
        <f aca="true" t="shared" si="39" ref="BE209:BE232">IF(U209="základní",N209,0)</f>
        <v>0</v>
      </c>
      <c r="BF209" s="102">
        <f aca="true" t="shared" si="40" ref="BF209:BF232">IF(U209="snížená",N209,0)</f>
        <v>0</v>
      </c>
      <c r="BG209" s="102">
        <f aca="true" t="shared" si="41" ref="BG209:BG232">IF(U209="zákl. přenesená",N209,0)</f>
        <v>0</v>
      </c>
      <c r="BH209" s="102">
        <f aca="true" t="shared" si="42" ref="BH209:BH232">IF(U209="sníž. přenesená",N209,0)</f>
        <v>0</v>
      </c>
      <c r="BI209" s="102">
        <f aca="true" t="shared" si="43" ref="BI209:BI232">IF(U209="nulová",N209,0)</f>
        <v>0</v>
      </c>
      <c r="BJ209" s="22" t="s">
        <v>84</v>
      </c>
      <c r="BK209" s="102">
        <f aca="true" t="shared" si="44" ref="BK209:BK232">ROUND(L209*K209,2)</f>
        <v>0</v>
      </c>
      <c r="BL209" s="22" t="s">
        <v>151</v>
      </c>
      <c r="BM209" s="22" t="s">
        <v>344</v>
      </c>
    </row>
    <row r="210" spans="2:65" s="34" customFormat="1" ht="22.5" customHeight="1">
      <c r="B210" s="35"/>
      <c r="C210" s="140" t="s">
        <v>345</v>
      </c>
      <c r="D210" s="140" t="s">
        <v>106</v>
      </c>
      <c r="E210" s="141" t="s">
        <v>346</v>
      </c>
      <c r="F210" s="142" t="s">
        <v>347</v>
      </c>
      <c r="G210" s="143"/>
      <c r="H210" s="143"/>
      <c r="I210" s="143"/>
      <c r="J210" s="144" t="s">
        <v>109</v>
      </c>
      <c r="K210" s="145">
        <v>1</v>
      </c>
      <c r="L210" s="13">
        <v>0</v>
      </c>
      <c r="M210" s="12"/>
      <c r="N210" s="146">
        <f t="shared" si="35"/>
        <v>0</v>
      </c>
      <c r="O210" s="143"/>
      <c r="P210" s="143"/>
      <c r="Q210" s="143"/>
      <c r="R210" s="40"/>
      <c r="T210" s="147" t="s">
        <v>1</v>
      </c>
      <c r="U210" s="148" t="s">
        <v>28</v>
      </c>
      <c r="V210" s="36"/>
      <c r="W210" s="149">
        <f t="shared" si="36"/>
        <v>0</v>
      </c>
      <c r="X210" s="149">
        <v>0.00825</v>
      </c>
      <c r="Y210" s="149">
        <f t="shared" si="37"/>
        <v>0.00825</v>
      </c>
      <c r="Z210" s="149">
        <v>0</v>
      </c>
      <c r="AA210" s="150">
        <f t="shared" si="38"/>
        <v>0</v>
      </c>
      <c r="AR210" s="22" t="s">
        <v>151</v>
      </c>
      <c r="AT210" s="22" t="s">
        <v>106</v>
      </c>
      <c r="AU210" s="22" t="s">
        <v>84</v>
      </c>
      <c r="AY210" s="22" t="s">
        <v>105</v>
      </c>
      <c r="BE210" s="102">
        <f t="shared" si="39"/>
        <v>0</v>
      </c>
      <c r="BF210" s="102">
        <f t="shared" si="40"/>
        <v>0</v>
      </c>
      <c r="BG210" s="102">
        <f t="shared" si="41"/>
        <v>0</v>
      </c>
      <c r="BH210" s="102">
        <f t="shared" si="42"/>
        <v>0</v>
      </c>
      <c r="BI210" s="102">
        <f t="shared" si="43"/>
        <v>0</v>
      </c>
      <c r="BJ210" s="22" t="s">
        <v>84</v>
      </c>
      <c r="BK210" s="102">
        <f t="shared" si="44"/>
        <v>0</v>
      </c>
      <c r="BL210" s="22" t="s">
        <v>151</v>
      </c>
      <c r="BM210" s="22" t="s">
        <v>348</v>
      </c>
    </row>
    <row r="211" spans="2:65" s="34" customFormat="1" ht="22.5" customHeight="1">
      <c r="B211" s="35"/>
      <c r="C211" s="153" t="s">
        <v>349</v>
      </c>
      <c r="D211" s="153" t="s">
        <v>119</v>
      </c>
      <c r="E211" s="154" t="s">
        <v>350</v>
      </c>
      <c r="F211" s="155" t="s">
        <v>351</v>
      </c>
      <c r="G211" s="156"/>
      <c r="H211" s="156"/>
      <c r="I211" s="156"/>
      <c r="J211" s="157" t="s">
        <v>109</v>
      </c>
      <c r="K211" s="158">
        <v>1</v>
      </c>
      <c r="L211" s="15">
        <v>0</v>
      </c>
      <c r="M211" s="14"/>
      <c r="N211" s="159">
        <f t="shared" si="35"/>
        <v>0</v>
      </c>
      <c r="O211" s="143"/>
      <c r="P211" s="143"/>
      <c r="Q211" s="143"/>
      <c r="R211" s="40"/>
      <c r="T211" s="147" t="s">
        <v>1</v>
      </c>
      <c r="U211" s="148" t="s">
        <v>28</v>
      </c>
      <c r="V211" s="36"/>
      <c r="W211" s="149">
        <f t="shared" si="36"/>
        <v>0</v>
      </c>
      <c r="X211" s="149">
        <v>0.015</v>
      </c>
      <c r="Y211" s="149">
        <f t="shared" si="37"/>
        <v>0.015</v>
      </c>
      <c r="Z211" s="149">
        <v>0</v>
      </c>
      <c r="AA211" s="150">
        <f t="shared" si="38"/>
        <v>0</v>
      </c>
      <c r="AR211" s="22" t="s">
        <v>156</v>
      </c>
      <c r="AT211" s="22" t="s">
        <v>119</v>
      </c>
      <c r="AU211" s="22" t="s">
        <v>84</v>
      </c>
      <c r="AY211" s="22" t="s">
        <v>105</v>
      </c>
      <c r="BE211" s="102">
        <f t="shared" si="39"/>
        <v>0</v>
      </c>
      <c r="BF211" s="102">
        <f t="shared" si="40"/>
        <v>0</v>
      </c>
      <c r="BG211" s="102">
        <f t="shared" si="41"/>
        <v>0</v>
      </c>
      <c r="BH211" s="102">
        <f t="shared" si="42"/>
        <v>0</v>
      </c>
      <c r="BI211" s="102">
        <f t="shared" si="43"/>
        <v>0</v>
      </c>
      <c r="BJ211" s="22" t="s">
        <v>84</v>
      </c>
      <c r="BK211" s="102">
        <f t="shared" si="44"/>
        <v>0</v>
      </c>
      <c r="BL211" s="22" t="s">
        <v>151</v>
      </c>
      <c r="BM211" s="22" t="s">
        <v>352</v>
      </c>
    </row>
    <row r="212" spans="2:65" s="34" customFormat="1" ht="22.5" customHeight="1">
      <c r="B212" s="35"/>
      <c r="C212" s="153" t="s">
        <v>353</v>
      </c>
      <c r="D212" s="153" t="s">
        <v>119</v>
      </c>
      <c r="E212" s="154" t="s">
        <v>354</v>
      </c>
      <c r="F212" s="155" t="s">
        <v>355</v>
      </c>
      <c r="G212" s="156"/>
      <c r="H212" s="156"/>
      <c r="I212" s="156"/>
      <c r="J212" s="157" t="s">
        <v>356</v>
      </c>
      <c r="K212" s="158">
        <v>1</v>
      </c>
      <c r="L212" s="15">
        <v>0</v>
      </c>
      <c r="M212" s="14"/>
      <c r="N212" s="159">
        <f t="shared" si="35"/>
        <v>0</v>
      </c>
      <c r="O212" s="143"/>
      <c r="P212" s="143"/>
      <c r="Q212" s="143"/>
      <c r="R212" s="40"/>
      <c r="T212" s="147" t="s">
        <v>1</v>
      </c>
      <c r="U212" s="148" t="s">
        <v>28</v>
      </c>
      <c r="V212" s="36"/>
      <c r="W212" s="149">
        <f t="shared" si="36"/>
        <v>0</v>
      </c>
      <c r="X212" s="149">
        <v>0.0002</v>
      </c>
      <c r="Y212" s="149">
        <f t="shared" si="37"/>
        <v>0.0002</v>
      </c>
      <c r="Z212" s="149">
        <v>0</v>
      </c>
      <c r="AA212" s="150">
        <f t="shared" si="38"/>
        <v>0</v>
      </c>
      <c r="AR212" s="22" t="s">
        <v>156</v>
      </c>
      <c r="AT212" s="22" t="s">
        <v>119</v>
      </c>
      <c r="AU212" s="22" t="s">
        <v>84</v>
      </c>
      <c r="AY212" s="22" t="s">
        <v>105</v>
      </c>
      <c r="BE212" s="102">
        <f t="shared" si="39"/>
        <v>0</v>
      </c>
      <c r="BF212" s="102">
        <f t="shared" si="40"/>
        <v>0</v>
      </c>
      <c r="BG212" s="102">
        <f t="shared" si="41"/>
        <v>0</v>
      </c>
      <c r="BH212" s="102">
        <f t="shared" si="42"/>
        <v>0</v>
      </c>
      <c r="BI212" s="102">
        <f t="shared" si="43"/>
        <v>0</v>
      </c>
      <c r="BJ212" s="22" t="s">
        <v>84</v>
      </c>
      <c r="BK212" s="102">
        <f t="shared" si="44"/>
        <v>0</v>
      </c>
      <c r="BL212" s="22" t="s">
        <v>151</v>
      </c>
      <c r="BM212" s="22" t="s">
        <v>357</v>
      </c>
    </row>
    <row r="213" spans="2:65" s="34" customFormat="1" ht="22.5" customHeight="1">
      <c r="B213" s="35"/>
      <c r="C213" s="140" t="s">
        <v>358</v>
      </c>
      <c r="D213" s="140" t="s">
        <v>106</v>
      </c>
      <c r="E213" s="141" t="s">
        <v>359</v>
      </c>
      <c r="F213" s="142" t="s">
        <v>360</v>
      </c>
      <c r="G213" s="143"/>
      <c r="H213" s="143"/>
      <c r="I213" s="143"/>
      <c r="J213" s="144" t="s">
        <v>302</v>
      </c>
      <c r="K213" s="145">
        <v>1</v>
      </c>
      <c r="L213" s="13">
        <v>0</v>
      </c>
      <c r="M213" s="12"/>
      <c r="N213" s="146">
        <f t="shared" si="35"/>
        <v>0</v>
      </c>
      <c r="O213" s="143"/>
      <c r="P213" s="143"/>
      <c r="Q213" s="143"/>
      <c r="R213" s="40"/>
      <c r="T213" s="147" t="s">
        <v>1</v>
      </c>
      <c r="U213" s="148" t="s">
        <v>28</v>
      </c>
      <c r="V213" s="36"/>
      <c r="W213" s="149">
        <f t="shared" si="36"/>
        <v>0</v>
      </c>
      <c r="X213" s="149">
        <v>0</v>
      </c>
      <c r="Y213" s="149">
        <f t="shared" si="37"/>
        <v>0</v>
      </c>
      <c r="Z213" s="149">
        <v>0.01946</v>
      </c>
      <c r="AA213" s="150">
        <f t="shared" si="38"/>
        <v>0.01946</v>
      </c>
      <c r="AR213" s="22" t="s">
        <v>151</v>
      </c>
      <c r="AT213" s="22" t="s">
        <v>106</v>
      </c>
      <c r="AU213" s="22" t="s">
        <v>84</v>
      </c>
      <c r="AY213" s="22" t="s">
        <v>105</v>
      </c>
      <c r="BE213" s="102">
        <f t="shared" si="39"/>
        <v>0</v>
      </c>
      <c r="BF213" s="102">
        <f t="shared" si="40"/>
        <v>0</v>
      </c>
      <c r="BG213" s="102">
        <f t="shared" si="41"/>
        <v>0</v>
      </c>
      <c r="BH213" s="102">
        <f t="shared" si="42"/>
        <v>0</v>
      </c>
      <c r="BI213" s="102">
        <f t="shared" si="43"/>
        <v>0</v>
      </c>
      <c r="BJ213" s="22" t="s">
        <v>84</v>
      </c>
      <c r="BK213" s="102">
        <f t="shared" si="44"/>
        <v>0</v>
      </c>
      <c r="BL213" s="22" t="s">
        <v>151</v>
      </c>
      <c r="BM213" s="22" t="s">
        <v>361</v>
      </c>
    </row>
    <row r="214" spans="2:65" s="34" customFormat="1" ht="22.5" customHeight="1">
      <c r="B214" s="35"/>
      <c r="C214" s="140" t="s">
        <v>362</v>
      </c>
      <c r="D214" s="140" t="s">
        <v>106</v>
      </c>
      <c r="E214" s="141" t="s">
        <v>363</v>
      </c>
      <c r="F214" s="142" t="s">
        <v>364</v>
      </c>
      <c r="G214" s="143"/>
      <c r="H214" s="143"/>
      <c r="I214" s="143"/>
      <c r="J214" s="144" t="s">
        <v>302</v>
      </c>
      <c r="K214" s="145">
        <v>1</v>
      </c>
      <c r="L214" s="13">
        <v>0</v>
      </c>
      <c r="M214" s="12"/>
      <c r="N214" s="146">
        <f t="shared" si="35"/>
        <v>0</v>
      </c>
      <c r="O214" s="143"/>
      <c r="P214" s="143"/>
      <c r="Q214" s="143"/>
      <c r="R214" s="40"/>
      <c r="T214" s="147" t="s">
        <v>1</v>
      </c>
      <c r="U214" s="148" t="s">
        <v>28</v>
      </c>
      <c r="V214" s="36"/>
      <c r="W214" s="149">
        <f t="shared" si="36"/>
        <v>0</v>
      </c>
      <c r="X214" s="149">
        <v>0</v>
      </c>
      <c r="Y214" s="149">
        <f t="shared" si="37"/>
        <v>0</v>
      </c>
      <c r="Z214" s="149">
        <v>0.0066</v>
      </c>
      <c r="AA214" s="150">
        <f t="shared" si="38"/>
        <v>0.0066</v>
      </c>
      <c r="AR214" s="22" t="s">
        <v>151</v>
      </c>
      <c r="AT214" s="22" t="s">
        <v>106</v>
      </c>
      <c r="AU214" s="22" t="s">
        <v>84</v>
      </c>
      <c r="AY214" s="22" t="s">
        <v>105</v>
      </c>
      <c r="BE214" s="102">
        <f t="shared" si="39"/>
        <v>0</v>
      </c>
      <c r="BF214" s="102">
        <f t="shared" si="40"/>
        <v>0</v>
      </c>
      <c r="BG214" s="102">
        <f t="shared" si="41"/>
        <v>0</v>
      </c>
      <c r="BH214" s="102">
        <f t="shared" si="42"/>
        <v>0</v>
      </c>
      <c r="BI214" s="102">
        <f t="shared" si="43"/>
        <v>0</v>
      </c>
      <c r="BJ214" s="22" t="s">
        <v>84</v>
      </c>
      <c r="BK214" s="102">
        <f t="shared" si="44"/>
        <v>0</v>
      </c>
      <c r="BL214" s="22" t="s">
        <v>151</v>
      </c>
      <c r="BM214" s="22" t="s">
        <v>365</v>
      </c>
    </row>
    <row r="215" spans="2:65" s="34" customFormat="1" ht="31.5" customHeight="1">
      <c r="B215" s="35"/>
      <c r="C215" s="140" t="s">
        <v>366</v>
      </c>
      <c r="D215" s="140" t="s">
        <v>106</v>
      </c>
      <c r="E215" s="141" t="s">
        <v>367</v>
      </c>
      <c r="F215" s="142" t="s">
        <v>368</v>
      </c>
      <c r="G215" s="143"/>
      <c r="H215" s="143"/>
      <c r="I215" s="143"/>
      <c r="J215" s="144" t="s">
        <v>302</v>
      </c>
      <c r="K215" s="145">
        <v>1</v>
      </c>
      <c r="L215" s="13">
        <v>0</v>
      </c>
      <c r="M215" s="12"/>
      <c r="N215" s="146">
        <f t="shared" si="35"/>
        <v>0</v>
      </c>
      <c r="O215" s="143"/>
      <c r="P215" s="143"/>
      <c r="Q215" s="143"/>
      <c r="R215" s="40"/>
      <c r="T215" s="147" t="s">
        <v>1</v>
      </c>
      <c r="U215" s="148" t="s">
        <v>28</v>
      </c>
      <c r="V215" s="36"/>
      <c r="W215" s="149">
        <f t="shared" si="36"/>
        <v>0</v>
      </c>
      <c r="X215" s="149">
        <v>0.01476</v>
      </c>
      <c r="Y215" s="149">
        <f t="shared" si="37"/>
        <v>0.01476</v>
      </c>
      <c r="Z215" s="149">
        <v>0</v>
      </c>
      <c r="AA215" s="150">
        <f t="shared" si="38"/>
        <v>0</v>
      </c>
      <c r="AR215" s="22" t="s">
        <v>151</v>
      </c>
      <c r="AT215" s="22" t="s">
        <v>106</v>
      </c>
      <c r="AU215" s="22" t="s">
        <v>84</v>
      </c>
      <c r="AY215" s="22" t="s">
        <v>105</v>
      </c>
      <c r="BE215" s="102">
        <f t="shared" si="39"/>
        <v>0</v>
      </c>
      <c r="BF215" s="102">
        <f t="shared" si="40"/>
        <v>0</v>
      </c>
      <c r="BG215" s="102">
        <f t="shared" si="41"/>
        <v>0</v>
      </c>
      <c r="BH215" s="102">
        <f t="shared" si="42"/>
        <v>0</v>
      </c>
      <c r="BI215" s="102">
        <f t="shared" si="43"/>
        <v>0</v>
      </c>
      <c r="BJ215" s="22" t="s">
        <v>84</v>
      </c>
      <c r="BK215" s="102">
        <f t="shared" si="44"/>
        <v>0</v>
      </c>
      <c r="BL215" s="22" t="s">
        <v>151</v>
      </c>
      <c r="BM215" s="22" t="s">
        <v>369</v>
      </c>
    </row>
    <row r="216" spans="2:65" s="34" customFormat="1" ht="22.5" customHeight="1">
      <c r="B216" s="35"/>
      <c r="C216" s="140" t="s">
        <v>370</v>
      </c>
      <c r="D216" s="140" t="s">
        <v>106</v>
      </c>
      <c r="E216" s="141" t="s">
        <v>371</v>
      </c>
      <c r="F216" s="142" t="s">
        <v>372</v>
      </c>
      <c r="G216" s="143"/>
      <c r="H216" s="143"/>
      <c r="I216" s="143"/>
      <c r="J216" s="144" t="s">
        <v>302</v>
      </c>
      <c r="K216" s="145">
        <v>1</v>
      </c>
      <c r="L216" s="13">
        <v>0</v>
      </c>
      <c r="M216" s="12"/>
      <c r="N216" s="146">
        <f t="shared" si="35"/>
        <v>0</v>
      </c>
      <c r="O216" s="143"/>
      <c r="P216" s="143"/>
      <c r="Q216" s="143"/>
      <c r="R216" s="40"/>
      <c r="T216" s="147" t="s">
        <v>1</v>
      </c>
      <c r="U216" s="148" t="s">
        <v>28</v>
      </c>
      <c r="V216" s="36"/>
      <c r="W216" s="149">
        <f t="shared" si="36"/>
        <v>0</v>
      </c>
      <c r="X216" s="149">
        <v>0.01076</v>
      </c>
      <c r="Y216" s="149">
        <f t="shared" si="37"/>
        <v>0.01076</v>
      </c>
      <c r="Z216" s="149">
        <v>0</v>
      </c>
      <c r="AA216" s="150">
        <f t="shared" si="38"/>
        <v>0</v>
      </c>
      <c r="AR216" s="22" t="s">
        <v>151</v>
      </c>
      <c r="AT216" s="22" t="s">
        <v>106</v>
      </c>
      <c r="AU216" s="22" t="s">
        <v>84</v>
      </c>
      <c r="AY216" s="22" t="s">
        <v>105</v>
      </c>
      <c r="BE216" s="102">
        <f t="shared" si="39"/>
        <v>0</v>
      </c>
      <c r="BF216" s="102">
        <f t="shared" si="40"/>
        <v>0</v>
      </c>
      <c r="BG216" s="102">
        <f t="shared" si="41"/>
        <v>0</v>
      </c>
      <c r="BH216" s="102">
        <f t="shared" si="42"/>
        <v>0</v>
      </c>
      <c r="BI216" s="102">
        <f t="shared" si="43"/>
        <v>0</v>
      </c>
      <c r="BJ216" s="22" t="s">
        <v>84</v>
      </c>
      <c r="BK216" s="102">
        <f t="shared" si="44"/>
        <v>0</v>
      </c>
      <c r="BL216" s="22" t="s">
        <v>151</v>
      </c>
      <c r="BM216" s="22" t="s">
        <v>373</v>
      </c>
    </row>
    <row r="217" spans="2:65" s="34" customFormat="1" ht="22.5" customHeight="1">
      <c r="B217" s="35"/>
      <c r="C217" s="140" t="s">
        <v>374</v>
      </c>
      <c r="D217" s="140" t="s">
        <v>106</v>
      </c>
      <c r="E217" s="141" t="s">
        <v>375</v>
      </c>
      <c r="F217" s="142" t="s">
        <v>376</v>
      </c>
      <c r="G217" s="143"/>
      <c r="H217" s="143"/>
      <c r="I217" s="143"/>
      <c r="J217" s="144" t="s">
        <v>302</v>
      </c>
      <c r="K217" s="145">
        <v>1</v>
      </c>
      <c r="L217" s="13">
        <v>0</v>
      </c>
      <c r="M217" s="12"/>
      <c r="N217" s="146">
        <f t="shared" si="35"/>
        <v>0</v>
      </c>
      <c r="O217" s="143"/>
      <c r="P217" s="143"/>
      <c r="Q217" s="143"/>
      <c r="R217" s="40"/>
      <c r="T217" s="147" t="s">
        <v>1</v>
      </c>
      <c r="U217" s="148" t="s">
        <v>28</v>
      </c>
      <c r="V217" s="36"/>
      <c r="W217" s="149">
        <f t="shared" si="36"/>
        <v>0</v>
      </c>
      <c r="X217" s="149">
        <v>0</v>
      </c>
      <c r="Y217" s="149">
        <f t="shared" si="37"/>
        <v>0</v>
      </c>
      <c r="Z217" s="149">
        <v>0.0329</v>
      </c>
      <c r="AA217" s="150">
        <f t="shared" si="38"/>
        <v>0.0329</v>
      </c>
      <c r="AR217" s="22" t="s">
        <v>151</v>
      </c>
      <c r="AT217" s="22" t="s">
        <v>106</v>
      </c>
      <c r="AU217" s="22" t="s">
        <v>84</v>
      </c>
      <c r="AY217" s="22" t="s">
        <v>105</v>
      </c>
      <c r="BE217" s="102">
        <f t="shared" si="39"/>
        <v>0</v>
      </c>
      <c r="BF217" s="102">
        <f t="shared" si="40"/>
        <v>0</v>
      </c>
      <c r="BG217" s="102">
        <f t="shared" si="41"/>
        <v>0</v>
      </c>
      <c r="BH217" s="102">
        <f t="shared" si="42"/>
        <v>0</v>
      </c>
      <c r="BI217" s="102">
        <f t="shared" si="43"/>
        <v>0</v>
      </c>
      <c r="BJ217" s="22" t="s">
        <v>84</v>
      </c>
      <c r="BK217" s="102">
        <f t="shared" si="44"/>
        <v>0</v>
      </c>
      <c r="BL217" s="22" t="s">
        <v>151</v>
      </c>
      <c r="BM217" s="22" t="s">
        <v>377</v>
      </c>
    </row>
    <row r="218" spans="2:65" s="34" customFormat="1" ht="31.5" customHeight="1">
      <c r="B218" s="35"/>
      <c r="C218" s="140" t="s">
        <v>378</v>
      </c>
      <c r="D218" s="140" t="s">
        <v>106</v>
      </c>
      <c r="E218" s="141" t="s">
        <v>379</v>
      </c>
      <c r="F218" s="142" t="s">
        <v>380</v>
      </c>
      <c r="G218" s="143"/>
      <c r="H218" s="143"/>
      <c r="I218" s="143"/>
      <c r="J218" s="144" t="s">
        <v>302</v>
      </c>
      <c r="K218" s="145">
        <v>1</v>
      </c>
      <c r="L218" s="13">
        <v>0</v>
      </c>
      <c r="M218" s="12"/>
      <c r="N218" s="146">
        <f t="shared" si="35"/>
        <v>0</v>
      </c>
      <c r="O218" s="143"/>
      <c r="P218" s="143"/>
      <c r="Q218" s="143"/>
      <c r="R218" s="40"/>
      <c r="T218" s="147" t="s">
        <v>1</v>
      </c>
      <c r="U218" s="148" t="s">
        <v>28</v>
      </c>
      <c r="V218" s="36"/>
      <c r="W218" s="149">
        <f t="shared" si="36"/>
        <v>0</v>
      </c>
      <c r="X218" s="149">
        <v>0.01999</v>
      </c>
      <c r="Y218" s="149">
        <f t="shared" si="37"/>
        <v>0.01999</v>
      </c>
      <c r="Z218" s="149">
        <v>0</v>
      </c>
      <c r="AA218" s="150">
        <f t="shared" si="38"/>
        <v>0</v>
      </c>
      <c r="AR218" s="22" t="s">
        <v>151</v>
      </c>
      <c r="AT218" s="22" t="s">
        <v>106</v>
      </c>
      <c r="AU218" s="22" t="s">
        <v>84</v>
      </c>
      <c r="AY218" s="22" t="s">
        <v>105</v>
      </c>
      <c r="BE218" s="102">
        <f t="shared" si="39"/>
        <v>0</v>
      </c>
      <c r="BF218" s="102">
        <f t="shared" si="40"/>
        <v>0</v>
      </c>
      <c r="BG218" s="102">
        <f t="shared" si="41"/>
        <v>0</v>
      </c>
      <c r="BH218" s="102">
        <f t="shared" si="42"/>
        <v>0</v>
      </c>
      <c r="BI218" s="102">
        <f t="shared" si="43"/>
        <v>0</v>
      </c>
      <c r="BJ218" s="22" t="s">
        <v>84</v>
      </c>
      <c r="BK218" s="102">
        <f t="shared" si="44"/>
        <v>0</v>
      </c>
      <c r="BL218" s="22" t="s">
        <v>151</v>
      </c>
      <c r="BM218" s="22" t="s">
        <v>381</v>
      </c>
    </row>
    <row r="219" spans="2:65" s="34" customFormat="1" ht="22.5" customHeight="1">
      <c r="B219" s="35"/>
      <c r="C219" s="140" t="s">
        <v>382</v>
      </c>
      <c r="D219" s="140" t="s">
        <v>106</v>
      </c>
      <c r="E219" s="141" t="s">
        <v>383</v>
      </c>
      <c r="F219" s="142" t="s">
        <v>384</v>
      </c>
      <c r="G219" s="143"/>
      <c r="H219" s="143"/>
      <c r="I219" s="143"/>
      <c r="J219" s="144" t="s">
        <v>302</v>
      </c>
      <c r="K219" s="145">
        <v>1</v>
      </c>
      <c r="L219" s="13">
        <v>0</v>
      </c>
      <c r="M219" s="12"/>
      <c r="N219" s="146">
        <f t="shared" si="35"/>
        <v>0</v>
      </c>
      <c r="O219" s="143"/>
      <c r="P219" s="143"/>
      <c r="Q219" s="143"/>
      <c r="R219" s="40"/>
      <c r="T219" s="147" t="s">
        <v>1</v>
      </c>
      <c r="U219" s="148" t="s">
        <v>28</v>
      </c>
      <c r="V219" s="36"/>
      <c r="W219" s="149">
        <f t="shared" si="36"/>
        <v>0</v>
      </c>
      <c r="X219" s="149">
        <v>0</v>
      </c>
      <c r="Y219" s="149">
        <f t="shared" si="37"/>
        <v>0</v>
      </c>
      <c r="Z219" s="149">
        <v>0.69347</v>
      </c>
      <c r="AA219" s="150">
        <f t="shared" si="38"/>
        <v>0.69347</v>
      </c>
      <c r="AR219" s="22" t="s">
        <v>151</v>
      </c>
      <c r="AT219" s="22" t="s">
        <v>106</v>
      </c>
      <c r="AU219" s="22" t="s">
        <v>84</v>
      </c>
      <c r="AY219" s="22" t="s">
        <v>105</v>
      </c>
      <c r="BE219" s="102">
        <f t="shared" si="39"/>
        <v>0</v>
      </c>
      <c r="BF219" s="102">
        <f t="shared" si="40"/>
        <v>0</v>
      </c>
      <c r="BG219" s="102">
        <f t="shared" si="41"/>
        <v>0</v>
      </c>
      <c r="BH219" s="102">
        <f t="shared" si="42"/>
        <v>0</v>
      </c>
      <c r="BI219" s="102">
        <f t="shared" si="43"/>
        <v>0</v>
      </c>
      <c r="BJ219" s="22" t="s">
        <v>84</v>
      </c>
      <c r="BK219" s="102">
        <f t="shared" si="44"/>
        <v>0</v>
      </c>
      <c r="BL219" s="22" t="s">
        <v>151</v>
      </c>
      <c r="BM219" s="22" t="s">
        <v>385</v>
      </c>
    </row>
    <row r="220" spans="2:65" s="34" customFormat="1" ht="31.5" customHeight="1">
      <c r="B220" s="35"/>
      <c r="C220" s="140" t="s">
        <v>386</v>
      </c>
      <c r="D220" s="140" t="s">
        <v>106</v>
      </c>
      <c r="E220" s="141" t="s">
        <v>387</v>
      </c>
      <c r="F220" s="142" t="s">
        <v>388</v>
      </c>
      <c r="G220" s="143"/>
      <c r="H220" s="143"/>
      <c r="I220" s="143"/>
      <c r="J220" s="144" t="s">
        <v>136</v>
      </c>
      <c r="K220" s="145">
        <v>0.794</v>
      </c>
      <c r="L220" s="13">
        <v>0</v>
      </c>
      <c r="M220" s="12"/>
      <c r="N220" s="146">
        <f t="shared" si="35"/>
        <v>0</v>
      </c>
      <c r="O220" s="143"/>
      <c r="P220" s="143"/>
      <c r="Q220" s="143"/>
      <c r="R220" s="40"/>
      <c r="T220" s="147" t="s">
        <v>1</v>
      </c>
      <c r="U220" s="148" t="s">
        <v>28</v>
      </c>
      <c r="V220" s="36"/>
      <c r="W220" s="149">
        <f t="shared" si="36"/>
        <v>0</v>
      </c>
      <c r="X220" s="149">
        <v>0</v>
      </c>
      <c r="Y220" s="149">
        <f t="shared" si="37"/>
        <v>0</v>
      </c>
      <c r="Z220" s="149">
        <v>0</v>
      </c>
      <c r="AA220" s="150">
        <f t="shared" si="38"/>
        <v>0</v>
      </c>
      <c r="AR220" s="22" t="s">
        <v>151</v>
      </c>
      <c r="AT220" s="22" t="s">
        <v>106</v>
      </c>
      <c r="AU220" s="22" t="s">
        <v>84</v>
      </c>
      <c r="AY220" s="22" t="s">
        <v>105</v>
      </c>
      <c r="BE220" s="102">
        <f t="shared" si="39"/>
        <v>0</v>
      </c>
      <c r="BF220" s="102">
        <f t="shared" si="40"/>
        <v>0</v>
      </c>
      <c r="BG220" s="102">
        <f t="shared" si="41"/>
        <v>0</v>
      </c>
      <c r="BH220" s="102">
        <f t="shared" si="42"/>
        <v>0</v>
      </c>
      <c r="BI220" s="102">
        <f t="shared" si="43"/>
        <v>0</v>
      </c>
      <c r="BJ220" s="22" t="s">
        <v>84</v>
      </c>
      <c r="BK220" s="102">
        <f t="shared" si="44"/>
        <v>0</v>
      </c>
      <c r="BL220" s="22" t="s">
        <v>151</v>
      </c>
      <c r="BM220" s="22" t="s">
        <v>389</v>
      </c>
    </row>
    <row r="221" spans="2:65" s="34" customFormat="1" ht="22.5" customHeight="1">
      <c r="B221" s="35"/>
      <c r="C221" s="140" t="s">
        <v>390</v>
      </c>
      <c r="D221" s="140" t="s">
        <v>106</v>
      </c>
      <c r="E221" s="141" t="s">
        <v>391</v>
      </c>
      <c r="F221" s="142" t="s">
        <v>392</v>
      </c>
      <c r="G221" s="143"/>
      <c r="H221" s="143"/>
      <c r="I221" s="143"/>
      <c r="J221" s="144" t="s">
        <v>302</v>
      </c>
      <c r="K221" s="145">
        <v>3</v>
      </c>
      <c r="L221" s="13">
        <v>0</v>
      </c>
      <c r="M221" s="12"/>
      <c r="N221" s="146">
        <f t="shared" si="35"/>
        <v>0</v>
      </c>
      <c r="O221" s="143"/>
      <c r="P221" s="143"/>
      <c r="Q221" s="143"/>
      <c r="R221" s="40"/>
      <c r="T221" s="147" t="s">
        <v>1</v>
      </c>
      <c r="U221" s="148" t="s">
        <v>28</v>
      </c>
      <c r="V221" s="36"/>
      <c r="W221" s="149">
        <f t="shared" si="36"/>
        <v>0</v>
      </c>
      <c r="X221" s="149">
        <v>0</v>
      </c>
      <c r="Y221" s="149">
        <f t="shared" si="37"/>
        <v>0</v>
      </c>
      <c r="Z221" s="149">
        <v>0.00156</v>
      </c>
      <c r="AA221" s="150">
        <f t="shared" si="38"/>
        <v>0.00468</v>
      </c>
      <c r="AR221" s="22" t="s">
        <v>151</v>
      </c>
      <c r="AT221" s="22" t="s">
        <v>106</v>
      </c>
      <c r="AU221" s="22" t="s">
        <v>84</v>
      </c>
      <c r="AY221" s="22" t="s">
        <v>105</v>
      </c>
      <c r="BE221" s="102">
        <f t="shared" si="39"/>
        <v>0</v>
      </c>
      <c r="BF221" s="102">
        <f t="shared" si="40"/>
        <v>0</v>
      </c>
      <c r="BG221" s="102">
        <f t="shared" si="41"/>
        <v>0</v>
      </c>
      <c r="BH221" s="102">
        <f t="shared" si="42"/>
        <v>0</v>
      </c>
      <c r="BI221" s="102">
        <f t="shared" si="43"/>
        <v>0</v>
      </c>
      <c r="BJ221" s="22" t="s">
        <v>84</v>
      </c>
      <c r="BK221" s="102">
        <f t="shared" si="44"/>
        <v>0</v>
      </c>
      <c r="BL221" s="22" t="s">
        <v>151</v>
      </c>
      <c r="BM221" s="22" t="s">
        <v>393</v>
      </c>
    </row>
    <row r="222" spans="2:65" s="34" customFormat="1" ht="22.5" customHeight="1">
      <c r="B222" s="35"/>
      <c r="C222" s="140" t="s">
        <v>394</v>
      </c>
      <c r="D222" s="140" t="s">
        <v>106</v>
      </c>
      <c r="E222" s="141" t="s">
        <v>395</v>
      </c>
      <c r="F222" s="142" t="s">
        <v>396</v>
      </c>
      <c r="G222" s="143"/>
      <c r="H222" s="143"/>
      <c r="I222" s="143"/>
      <c r="J222" s="144" t="s">
        <v>109</v>
      </c>
      <c r="K222" s="145">
        <v>1</v>
      </c>
      <c r="L222" s="13">
        <v>0</v>
      </c>
      <c r="M222" s="12"/>
      <c r="N222" s="146">
        <f t="shared" si="35"/>
        <v>0</v>
      </c>
      <c r="O222" s="143"/>
      <c r="P222" s="143"/>
      <c r="Q222" s="143"/>
      <c r="R222" s="40"/>
      <c r="T222" s="147" t="s">
        <v>1</v>
      </c>
      <c r="U222" s="148" t="s">
        <v>28</v>
      </c>
      <c r="V222" s="36"/>
      <c r="W222" s="149">
        <f t="shared" si="36"/>
        <v>0</v>
      </c>
      <c r="X222" s="149">
        <v>0</v>
      </c>
      <c r="Y222" s="149">
        <f t="shared" si="37"/>
        <v>0</v>
      </c>
      <c r="Z222" s="149">
        <v>0</v>
      </c>
      <c r="AA222" s="150">
        <f t="shared" si="38"/>
        <v>0</v>
      </c>
      <c r="AR222" s="22" t="s">
        <v>151</v>
      </c>
      <c r="AT222" s="22" t="s">
        <v>106</v>
      </c>
      <c r="AU222" s="22" t="s">
        <v>84</v>
      </c>
      <c r="AY222" s="22" t="s">
        <v>105</v>
      </c>
      <c r="BE222" s="102">
        <f t="shared" si="39"/>
        <v>0</v>
      </c>
      <c r="BF222" s="102">
        <f t="shared" si="40"/>
        <v>0</v>
      </c>
      <c r="BG222" s="102">
        <f t="shared" si="41"/>
        <v>0</v>
      </c>
      <c r="BH222" s="102">
        <f t="shared" si="42"/>
        <v>0</v>
      </c>
      <c r="BI222" s="102">
        <f t="shared" si="43"/>
        <v>0</v>
      </c>
      <c r="BJ222" s="22" t="s">
        <v>84</v>
      </c>
      <c r="BK222" s="102">
        <f t="shared" si="44"/>
        <v>0</v>
      </c>
      <c r="BL222" s="22" t="s">
        <v>151</v>
      </c>
      <c r="BM222" s="22" t="s">
        <v>397</v>
      </c>
    </row>
    <row r="223" spans="2:65" s="34" customFormat="1" ht="31.5" customHeight="1">
      <c r="B223" s="35"/>
      <c r="C223" s="140" t="s">
        <v>398</v>
      </c>
      <c r="D223" s="140" t="s">
        <v>106</v>
      </c>
      <c r="E223" s="141" t="s">
        <v>399</v>
      </c>
      <c r="F223" s="142" t="s">
        <v>400</v>
      </c>
      <c r="G223" s="143"/>
      <c r="H223" s="143"/>
      <c r="I223" s="143"/>
      <c r="J223" s="144" t="s">
        <v>109</v>
      </c>
      <c r="K223" s="145">
        <v>2</v>
      </c>
      <c r="L223" s="13">
        <v>0</v>
      </c>
      <c r="M223" s="12"/>
      <c r="N223" s="146">
        <f t="shared" si="35"/>
        <v>0</v>
      </c>
      <c r="O223" s="143"/>
      <c r="P223" s="143"/>
      <c r="Q223" s="143"/>
      <c r="R223" s="40"/>
      <c r="T223" s="147" t="s">
        <v>1</v>
      </c>
      <c r="U223" s="148" t="s">
        <v>28</v>
      </c>
      <c r="V223" s="36"/>
      <c r="W223" s="149">
        <f t="shared" si="36"/>
        <v>0</v>
      </c>
      <c r="X223" s="149">
        <v>4E-05</v>
      </c>
      <c r="Y223" s="149">
        <f t="shared" si="37"/>
        <v>8E-05</v>
      </c>
      <c r="Z223" s="149">
        <v>0</v>
      </c>
      <c r="AA223" s="150">
        <f t="shared" si="38"/>
        <v>0</v>
      </c>
      <c r="AR223" s="22" t="s">
        <v>151</v>
      </c>
      <c r="AT223" s="22" t="s">
        <v>106</v>
      </c>
      <c r="AU223" s="22" t="s">
        <v>84</v>
      </c>
      <c r="AY223" s="22" t="s">
        <v>105</v>
      </c>
      <c r="BE223" s="102">
        <f t="shared" si="39"/>
        <v>0</v>
      </c>
      <c r="BF223" s="102">
        <f t="shared" si="40"/>
        <v>0</v>
      </c>
      <c r="BG223" s="102">
        <f t="shared" si="41"/>
        <v>0</v>
      </c>
      <c r="BH223" s="102">
        <f t="shared" si="42"/>
        <v>0</v>
      </c>
      <c r="BI223" s="102">
        <f t="shared" si="43"/>
        <v>0</v>
      </c>
      <c r="BJ223" s="22" t="s">
        <v>84</v>
      </c>
      <c r="BK223" s="102">
        <f t="shared" si="44"/>
        <v>0</v>
      </c>
      <c r="BL223" s="22" t="s">
        <v>151</v>
      </c>
      <c r="BM223" s="22" t="s">
        <v>401</v>
      </c>
    </row>
    <row r="224" spans="2:65" s="34" customFormat="1" ht="22.5" customHeight="1">
      <c r="B224" s="35"/>
      <c r="C224" s="153" t="s">
        <v>402</v>
      </c>
      <c r="D224" s="153" t="s">
        <v>119</v>
      </c>
      <c r="E224" s="154" t="s">
        <v>403</v>
      </c>
      <c r="F224" s="155" t="s">
        <v>404</v>
      </c>
      <c r="G224" s="156"/>
      <c r="H224" s="156"/>
      <c r="I224" s="156"/>
      <c r="J224" s="157" t="s">
        <v>109</v>
      </c>
      <c r="K224" s="158">
        <v>2</v>
      </c>
      <c r="L224" s="15">
        <v>0</v>
      </c>
      <c r="M224" s="14"/>
      <c r="N224" s="159">
        <f t="shared" si="35"/>
        <v>0</v>
      </c>
      <c r="O224" s="143"/>
      <c r="P224" s="143"/>
      <c r="Q224" s="143"/>
      <c r="R224" s="40"/>
      <c r="T224" s="147" t="s">
        <v>1</v>
      </c>
      <c r="U224" s="148" t="s">
        <v>28</v>
      </c>
      <c r="V224" s="36"/>
      <c r="W224" s="149">
        <f t="shared" si="36"/>
        <v>0</v>
      </c>
      <c r="X224" s="149">
        <v>0.0018</v>
      </c>
      <c r="Y224" s="149">
        <f t="shared" si="37"/>
        <v>0.0036</v>
      </c>
      <c r="Z224" s="149">
        <v>0</v>
      </c>
      <c r="AA224" s="150">
        <f t="shared" si="38"/>
        <v>0</v>
      </c>
      <c r="AR224" s="22" t="s">
        <v>156</v>
      </c>
      <c r="AT224" s="22" t="s">
        <v>119</v>
      </c>
      <c r="AU224" s="22" t="s">
        <v>84</v>
      </c>
      <c r="AY224" s="22" t="s">
        <v>105</v>
      </c>
      <c r="BE224" s="102">
        <f t="shared" si="39"/>
        <v>0</v>
      </c>
      <c r="BF224" s="102">
        <f t="shared" si="40"/>
        <v>0</v>
      </c>
      <c r="BG224" s="102">
        <f t="shared" si="41"/>
        <v>0</v>
      </c>
      <c r="BH224" s="102">
        <f t="shared" si="42"/>
        <v>0</v>
      </c>
      <c r="BI224" s="102">
        <f t="shared" si="43"/>
        <v>0</v>
      </c>
      <c r="BJ224" s="22" t="s">
        <v>84</v>
      </c>
      <c r="BK224" s="102">
        <f t="shared" si="44"/>
        <v>0</v>
      </c>
      <c r="BL224" s="22" t="s">
        <v>151</v>
      </c>
      <c r="BM224" s="22" t="s">
        <v>405</v>
      </c>
    </row>
    <row r="225" spans="2:65" s="34" customFormat="1" ht="22.5" customHeight="1">
      <c r="B225" s="35"/>
      <c r="C225" s="140" t="s">
        <v>406</v>
      </c>
      <c r="D225" s="140" t="s">
        <v>106</v>
      </c>
      <c r="E225" s="141" t="s">
        <v>407</v>
      </c>
      <c r="F225" s="142" t="s">
        <v>408</v>
      </c>
      <c r="G225" s="143"/>
      <c r="H225" s="143"/>
      <c r="I225" s="143"/>
      <c r="J225" s="144" t="s">
        <v>302</v>
      </c>
      <c r="K225" s="145">
        <v>1</v>
      </c>
      <c r="L225" s="13">
        <v>0</v>
      </c>
      <c r="M225" s="12"/>
      <c r="N225" s="146">
        <f t="shared" si="35"/>
        <v>0</v>
      </c>
      <c r="O225" s="143"/>
      <c r="P225" s="143"/>
      <c r="Q225" s="143"/>
      <c r="R225" s="40"/>
      <c r="T225" s="147" t="s">
        <v>1</v>
      </c>
      <c r="U225" s="148" t="s">
        <v>28</v>
      </c>
      <c r="V225" s="36"/>
      <c r="W225" s="149">
        <f t="shared" si="36"/>
        <v>0</v>
      </c>
      <c r="X225" s="149">
        <v>0.00012</v>
      </c>
      <c r="Y225" s="149">
        <f t="shared" si="37"/>
        <v>0.00012</v>
      </c>
      <c r="Z225" s="149">
        <v>0</v>
      </c>
      <c r="AA225" s="150">
        <f t="shared" si="38"/>
        <v>0</v>
      </c>
      <c r="AR225" s="22" t="s">
        <v>151</v>
      </c>
      <c r="AT225" s="22" t="s">
        <v>106</v>
      </c>
      <c r="AU225" s="22" t="s">
        <v>84</v>
      </c>
      <c r="AY225" s="22" t="s">
        <v>105</v>
      </c>
      <c r="BE225" s="102">
        <f t="shared" si="39"/>
        <v>0</v>
      </c>
      <c r="BF225" s="102">
        <f t="shared" si="40"/>
        <v>0</v>
      </c>
      <c r="BG225" s="102">
        <f t="shared" si="41"/>
        <v>0</v>
      </c>
      <c r="BH225" s="102">
        <f t="shared" si="42"/>
        <v>0</v>
      </c>
      <c r="BI225" s="102">
        <f t="shared" si="43"/>
        <v>0</v>
      </c>
      <c r="BJ225" s="22" t="s">
        <v>84</v>
      </c>
      <c r="BK225" s="102">
        <f t="shared" si="44"/>
        <v>0</v>
      </c>
      <c r="BL225" s="22" t="s">
        <v>151</v>
      </c>
      <c r="BM225" s="22" t="s">
        <v>409</v>
      </c>
    </row>
    <row r="226" spans="2:65" s="34" customFormat="1" ht="31.5" customHeight="1">
      <c r="B226" s="35"/>
      <c r="C226" s="153" t="s">
        <v>410</v>
      </c>
      <c r="D226" s="153" t="s">
        <v>119</v>
      </c>
      <c r="E226" s="154" t="s">
        <v>411</v>
      </c>
      <c r="F226" s="155" t="s">
        <v>412</v>
      </c>
      <c r="G226" s="156"/>
      <c r="H226" s="156"/>
      <c r="I226" s="156"/>
      <c r="J226" s="157" t="s">
        <v>109</v>
      </c>
      <c r="K226" s="158">
        <v>1</v>
      </c>
      <c r="L226" s="15">
        <v>0</v>
      </c>
      <c r="M226" s="14"/>
      <c r="N226" s="159">
        <f t="shared" si="35"/>
        <v>0</v>
      </c>
      <c r="O226" s="143"/>
      <c r="P226" s="143"/>
      <c r="Q226" s="143"/>
      <c r="R226" s="40"/>
      <c r="T226" s="147" t="s">
        <v>1</v>
      </c>
      <c r="U226" s="148" t="s">
        <v>28</v>
      </c>
      <c r="V226" s="36"/>
      <c r="W226" s="149">
        <f t="shared" si="36"/>
        <v>0</v>
      </c>
      <c r="X226" s="149">
        <v>0.0018</v>
      </c>
      <c r="Y226" s="149">
        <f t="shared" si="37"/>
        <v>0.0018</v>
      </c>
      <c r="Z226" s="149">
        <v>0</v>
      </c>
      <c r="AA226" s="150">
        <f t="shared" si="38"/>
        <v>0</v>
      </c>
      <c r="AR226" s="22" t="s">
        <v>156</v>
      </c>
      <c r="AT226" s="22" t="s">
        <v>119</v>
      </c>
      <c r="AU226" s="22" t="s">
        <v>84</v>
      </c>
      <c r="AY226" s="22" t="s">
        <v>105</v>
      </c>
      <c r="BE226" s="102">
        <f t="shared" si="39"/>
        <v>0</v>
      </c>
      <c r="BF226" s="102">
        <f t="shared" si="40"/>
        <v>0</v>
      </c>
      <c r="BG226" s="102">
        <f t="shared" si="41"/>
        <v>0</v>
      </c>
      <c r="BH226" s="102">
        <f t="shared" si="42"/>
        <v>0</v>
      </c>
      <c r="BI226" s="102">
        <f t="shared" si="43"/>
        <v>0</v>
      </c>
      <c r="BJ226" s="22" t="s">
        <v>84</v>
      </c>
      <c r="BK226" s="102">
        <f t="shared" si="44"/>
        <v>0</v>
      </c>
      <c r="BL226" s="22" t="s">
        <v>151</v>
      </c>
      <c r="BM226" s="22" t="s">
        <v>413</v>
      </c>
    </row>
    <row r="227" spans="2:65" s="34" customFormat="1" ht="22.5" customHeight="1">
      <c r="B227" s="35"/>
      <c r="C227" s="153" t="s">
        <v>414</v>
      </c>
      <c r="D227" s="153" t="s">
        <v>119</v>
      </c>
      <c r="E227" s="154" t="s">
        <v>415</v>
      </c>
      <c r="F227" s="155" t="s">
        <v>416</v>
      </c>
      <c r="G227" s="156"/>
      <c r="H227" s="156"/>
      <c r="I227" s="156"/>
      <c r="J227" s="157" t="s">
        <v>109</v>
      </c>
      <c r="K227" s="158">
        <v>1</v>
      </c>
      <c r="L227" s="15">
        <v>0</v>
      </c>
      <c r="M227" s="14"/>
      <c r="N227" s="159">
        <f t="shared" si="35"/>
        <v>0</v>
      </c>
      <c r="O227" s="143"/>
      <c r="P227" s="143"/>
      <c r="Q227" s="143"/>
      <c r="R227" s="40"/>
      <c r="T227" s="147" t="s">
        <v>1</v>
      </c>
      <c r="U227" s="148" t="s">
        <v>28</v>
      </c>
      <c r="V227" s="36"/>
      <c r="W227" s="149">
        <f t="shared" si="36"/>
        <v>0</v>
      </c>
      <c r="X227" s="149">
        <v>0.00218</v>
      </c>
      <c r="Y227" s="149">
        <f t="shared" si="37"/>
        <v>0.00218</v>
      </c>
      <c r="Z227" s="149">
        <v>0</v>
      </c>
      <c r="AA227" s="150">
        <f t="shared" si="38"/>
        <v>0</v>
      </c>
      <c r="AR227" s="22" t="s">
        <v>156</v>
      </c>
      <c r="AT227" s="22" t="s">
        <v>119</v>
      </c>
      <c r="AU227" s="22" t="s">
        <v>84</v>
      </c>
      <c r="AY227" s="22" t="s">
        <v>105</v>
      </c>
      <c r="BE227" s="102">
        <f t="shared" si="39"/>
        <v>0</v>
      </c>
      <c r="BF227" s="102">
        <f t="shared" si="40"/>
        <v>0</v>
      </c>
      <c r="BG227" s="102">
        <f t="shared" si="41"/>
        <v>0</v>
      </c>
      <c r="BH227" s="102">
        <f t="shared" si="42"/>
        <v>0</v>
      </c>
      <c r="BI227" s="102">
        <f t="shared" si="43"/>
        <v>0</v>
      </c>
      <c r="BJ227" s="22" t="s">
        <v>84</v>
      </c>
      <c r="BK227" s="102">
        <f t="shared" si="44"/>
        <v>0</v>
      </c>
      <c r="BL227" s="22" t="s">
        <v>151</v>
      </c>
      <c r="BM227" s="22" t="s">
        <v>417</v>
      </c>
    </row>
    <row r="228" spans="2:65" s="34" customFormat="1" ht="22.5" customHeight="1">
      <c r="B228" s="35"/>
      <c r="C228" s="140" t="s">
        <v>418</v>
      </c>
      <c r="D228" s="140" t="s">
        <v>106</v>
      </c>
      <c r="E228" s="141" t="s">
        <v>419</v>
      </c>
      <c r="F228" s="142" t="s">
        <v>420</v>
      </c>
      <c r="G228" s="143"/>
      <c r="H228" s="143"/>
      <c r="I228" s="143"/>
      <c r="J228" s="144" t="s">
        <v>109</v>
      </c>
      <c r="K228" s="145">
        <v>3</v>
      </c>
      <c r="L228" s="13">
        <v>0</v>
      </c>
      <c r="M228" s="12"/>
      <c r="N228" s="146">
        <f t="shared" si="35"/>
        <v>0</v>
      </c>
      <c r="O228" s="143"/>
      <c r="P228" s="143"/>
      <c r="Q228" s="143"/>
      <c r="R228" s="40"/>
      <c r="T228" s="147" t="s">
        <v>1</v>
      </c>
      <c r="U228" s="148" t="s">
        <v>28</v>
      </c>
      <c r="V228" s="36"/>
      <c r="W228" s="149">
        <f t="shared" si="36"/>
        <v>0</v>
      </c>
      <c r="X228" s="149">
        <v>0</v>
      </c>
      <c r="Y228" s="149">
        <f t="shared" si="37"/>
        <v>0</v>
      </c>
      <c r="Z228" s="149">
        <v>0.00085</v>
      </c>
      <c r="AA228" s="150">
        <f t="shared" si="38"/>
        <v>0.0025499999999999997</v>
      </c>
      <c r="AR228" s="22" t="s">
        <v>151</v>
      </c>
      <c r="AT228" s="22" t="s">
        <v>106</v>
      </c>
      <c r="AU228" s="22" t="s">
        <v>84</v>
      </c>
      <c r="AY228" s="22" t="s">
        <v>105</v>
      </c>
      <c r="BE228" s="102">
        <f t="shared" si="39"/>
        <v>0</v>
      </c>
      <c r="BF228" s="102">
        <f t="shared" si="40"/>
        <v>0</v>
      </c>
      <c r="BG228" s="102">
        <f t="shared" si="41"/>
        <v>0</v>
      </c>
      <c r="BH228" s="102">
        <f t="shared" si="42"/>
        <v>0</v>
      </c>
      <c r="BI228" s="102">
        <f t="shared" si="43"/>
        <v>0</v>
      </c>
      <c r="BJ228" s="22" t="s">
        <v>84</v>
      </c>
      <c r="BK228" s="102">
        <f t="shared" si="44"/>
        <v>0</v>
      </c>
      <c r="BL228" s="22" t="s">
        <v>151</v>
      </c>
      <c r="BM228" s="22" t="s">
        <v>421</v>
      </c>
    </row>
    <row r="229" spans="2:65" s="34" customFormat="1" ht="22.5" customHeight="1">
      <c r="B229" s="35"/>
      <c r="C229" s="140" t="s">
        <v>422</v>
      </c>
      <c r="D229" s="140" t="s">
        <v>106</v>
      </c>
      <c r="E229" s="141" t="s">
        <v>423</v>
      </c>
      <c r="F229" s="142" t="s">
        <v>424</v>
      </c>
      <c r="G229" s="143"/>
      <c r="H229" s="143"/>
      <c r="I229" s="143"/>
      <c r="J229" s="144" t="s">
        <v>109</v>
      </c>
      <c r="K229" s="145">
        <v>2</v>
      </c>
      <c r="L229" s="13">
        <v>0</v>
      </c>
      <c r="M229" s="12"/>
      <c r="N229" s="146">
        <f t="shared" si="35"/>
        <v>0</v>
      </c>
      <c r="O229" s="143"/>
      <c r="P229" s="143"/>
      <c r="Q229" s="143"/>
      <c r="R229" s="40"/>
      <c r="T229" s="147" t="s">
        <v>1</v>
      </c>
      <c r="U229" s="148" t="s">
        <v>28</v>
      </c>
      <c r="V229" s="36"/>
      <c r="W229" s="149">
        <f t="shared" si="36"/>
        <v>0</v>
      </c>
      <c r="X229" s="149">
        <v>0.00023</v>
      </c>
      <c r="Y229" s="149">
        <f t="shared" si="37"/>
        <v>0.00046</v>
      </c>
      <c r="Z229" s="149">
        <v>0</v>
      </c>
      <c r="AA229" s="150">
        <f t="shared" si="38"/>
        <v>0</v>
      </c>
      <c r="AR229" s="22" t="s">
        <v>151</v>
      </c>
      <c r="AT229" s="22" t="s">
        <v>106</v>
      </c>
      <c r="AU229" s="22" t="s">
        <v>84</v>
      </c>
      <c r="AY229" s="22" t="s">
        <v>105</v>
      </c>
      <c r="BE229" s="102">
        <f t="shared" si="39"/>
        <v>0</v>
      </c>
      <c r="BF229" s="102">
        <f t="shared" si="40"/>
        <v>0</v>
      </c>
      <c r="BG229" s="102">
        <f t="shared" si="41"/>
        <v>0</v>
      </c>
      <c r="BH229" s="102">
        <f t="shared" si="42"/>
        <v>0</v>
      </c>
      <c r="BI229" s="102">
        <f t="shared" si="43"/>
        <v>0</v>
      </c>
      <c r="BJ229" s="22" t="s">
        <v>84</v>
      </c>
      <c r="BK229" s="102">
        <f t="shared" si="44"/>
        <v>0</v>
      </c>
      <c r="BL229" s="22" t="s">
        <v>151</v>
      </c>
      <c r="BM229" s="22" t="s">
        <v>425</v>
      </c>
    </row>
    <row r="230" spans="2:65" s="34" customFormat="1" ht="22.5" customHeight="1">
      <c r="B230" s="35"/>
      <c r="C230" s="140" t="s">
        <v>426</v>
      </c>
      <c r="D230" s="140" t="s">
        <v>106</v>
      </c>
      <c r="E230" s="141" t="s">
        <v>427</v>
      </c>
      <c r="F230" s="142" t="s">
        <v>428</v>
      </c>
      <c r="G230" s="143"/>
      <c r="H230" s="143"/>
      <c r="I230" s="143"/>
      <c r="J230" s="144" t="s">
        <v>109</v>
      </c>
      <c r="K230" s="145">
        <v>1</v>
      </c>
      <c r="L230" s="13">
        <v>0</v>
      </c>
      <c r="M230" s="12"/>
      <c r="N230" s="146">
        <f t="shared" si="35"/>
        <v>0</v>
      </c>
      <c r="O230" s="143"/>
      <c r="P230" s="143"/>
      <c r="Q230" s="143"/>
      <c r="R230" s="40"/>
      <c r="T230" s="147" t="s">
        <v>1</v>
      </c>
      <c r="U230" s="148" t="s">
        <v>28</v>
      </c>
      <c r="V230" s="36"/>
      <c r="W230" s="149">
        <f t="shared" si="36"/>
        <v>0</v>
      </c>
      <c r="X230" s="149">
        <v>0.00028</v>
      </c>
      <c r="Y230" s="149">
        <f t="shared" si="37"/>
        <v>0.00028</v>
      </c>
      <c r="Z230" s="149">
        <v>0</v>
      </c>
      <c r="AA230" s="150">
        <f t="shared" si="38"/>
        <v>0</v>
      </c>
      <c r="AR230" s="22" t="s">
        <v>151</v>
      </c>
      <c r="AT230" s="22" t="s">
        <v>106</v>
      </c>
      <c r="AU230" s="22" t="s">
        <v>84</v>
      </c>
      <c r="AY230" s="22" t="s">
        <v>105</v>
      </c>
      <c r="BE230" s="102">
        <f t="shared" si="39"/>
        <v>0</v>
      </c>
      <c r="BF230" s="102">
        <f t="shared" si="40"/>
        <v>0</v>
      </c>
      <c r="BG230" s="102">
        <f t="shared" si="41"/>
        <v>0</v>
      </c>
      <c r="BH230" s="102">
        <f t="shared" si="42"/>
        <v>0</v>
      </c>
      <c r="BI230" s="102">
        <f t="shared" si="43"/>
        <v>0</v>
      </c>
      <c r="BJ230" s="22" t="s">
        <v>84</v>
      </c>
      <c r="BK230" s="102">
        <f t="shared" si="44"/>
        <v>0</v>
      </c>
      <c r="BL230" s="22" t="s">
        <v>151</v>
      </c>
      <c r="BM230" s="22" t="s">
        <v>429</v>
      </c>
    </row>
    <row r="231" spans="2:65" s="34" customFormat="1" ht="31.5" customHeight="1">
      <c r="B231" s="35"/>
      <c r="C231" s="140" t="s">
        <v>430</v>
      </c>
      <c r="D231" s="140" t="s">
        <v>106</v>
      </c>
      <c r="E231" s="141" t="s">
        <v>431</v>
      </c>
      <c r="F231" s="142" t="s">
        <v>432</v>
      </c>
      <c r="G231" s="143"/>
      <c r="H231" s="143"/>
      <c r="I231" s="143"/>
      <c r="J231" s="144" t="s">
        <v>109</v>
      </c>
      <c r="K231" s="145">
        <v>1</v>
      </c>
      <c r="L231" s="13">
        <v>0</v>
      </c>
      <c r="M231" s="12"/>
      <c r="N231" s="146">
        <f t="shared" si="35"/>
        <v>0</v>
      </c>
      <c r="O231" s="143"/>
      <c r="P231" s="143"/>
      <c r="Q231" s="143"/>
      <c r="R231" s="40"/>
      <c r="T231" s="147" t="s">
        <v>1</v>
      </c>
      <c r="U231" s="148" t="s">
        <v>28</v>
      </c>
      <c r="V231" s="36"/>
      <c r="W231" s="149">
        <f t="shared" si="36"/>
        <v>0</v>
      </c>
      <c r="X231" s="149">
        <v>0.00101</v>
      </c>
      <c r="Y231" s="149">
        <f t="shared" si="37"/>
        <v>0.00101</v>
      </c>
      <c r="Z231" s="149">
        <v>0</v>
      </c>
      <c r="AA231" s="150">
        <f t="shared" si="38"/>
        <v>0</v>
      </c>
      <c r="AR231" s="22" t="s">
        <v>151</v>
      </c>
      <c r="AT231" s="22" t="s">
        <v>106</v>
      </c>
      <c r="AU231" s="22" t="s">
        <v>84</v>
      </c>
      <c r="AY231" s="22" t="s">
        <v>105</v>
      </c>
      <c r="BE231" s="102">
        <f t="shared" si="39"/>
        <v>0</v>
      </c>
      <c r="BF231" s="102">
        <f t="shared" si="40"/>
        <v>0</v>
      </c>
      <c r="BG231" s="102">
        <f t="shared" si="41"/>
        <v>0</v>
      </c>
      <c r="BH231" s="102">
        <f t="shared" si="42"/>
        <v>0</v>
      </c>
      <c r="BI231" s="102">
        <f t="shared" si="43"/>
        <v>0</v>
      </c>
      <c r="BJ231" s="22" t="s">
        <v>84</v>
      </c>
      <c r="BK231" s="102">
        <f t="shared" si="44"/>
        <v>0</v>
      </c>
      <c r="BL231" s="22" t="s">
        <v>151</v>
      </c>
      <c r="BM231" s="22" t="s">
        <v>433</v>
      </c>
    </row>
    <row r="232" spans="2:65" s="34" customFormat="1" ht="31.5" customHeight="1">
      <c r="B232" s="35"/>
      <c r="C232" s="140" t="s">
        <v>434</v>
      </c>
      <c r="D232" s="140" t="s">
        <v>106</v>
      </c>
      <c r="E232" s="141" t="s">
        <v>435</v>
      </c>
      <c r="F232" s="142" t="s">
        <v>436</v>
      </c>
      <c r="G232" s="143"/>
      <c r="H232" s="143"/>
      <c r="I232" s="143"/>
      <c r="J232" s="144" t="s">
        <v>136</v>
      </c>
      <c r="K232" s="145">
        <v>0.078</v>
      </c>
      <c r="L232" s="13">
        <v>0</v>
      </c>
      <c r="M232" s="12"/>
      <c r="N232" s="146">
        <f t="shared" si="35"/>
        <v>0</v>
      </c>
      <c r="O232" s="143"/>
      <c r="P232" s="143"/>
      <c r="Q232" s="143"/>
      <c r="R232" s="40"/>
      <c r="T232" s="147" t="s">
        <v>1</v>
      </c>
      <c r="U232" s="148" t="s">
        <v>28</v>
      </c>
      <c r="V232" s="36"/>
      <c r="W232" s="149">
        <f t="shared" si="36"/>
        <v>0</v>
      </c>
      <c r="X232" s="149">
        <v>0</v>
      </c>
      <c r="Y232" s="149">
        <f t="shared" si="37"/>
        <v>0</v>
      </c>
      <c r="Z232" s="149">
        <v>0</v>
      </c>
      <c r="AA232" s="150">
        <f t="shared" si="38"/>
        <v>0</v>
      </c>
      <c r="AR232" s="22" t="s">
        <v>151</v>
      </c>
      <c r="AT232" s="22" t="s">
        <v>106</v>
      </c>
      <c r="AU232" s="22" t="s">
        <v>84</v>
      </c>
      <c r="AY232" s="22" t="s">
        <v>105</v>
      </c>
      <c r="BE232" s="102">
        <f t="shared" si="39"/>
        <v>0</v>
      </c>
      <c r="BF232" s="102">
        <f t="shared" si="40"/>
        <v>0</v>
      </c>
      <c r="BG232" s="102">
        <f t="shared" si="41"/>
        <v>0</v>
      </c>
      <c r="BH232" s="102">
        <f t="shared" si="42"/>
        <v>0</v>
      </c>
      <c r="BI232" s="102">
        <f t="shared" si="43"/>
        <v>0</v>
      </c>
      <c r="BJ232" s="22" t="s">
        <v>84</v>
      </c>
      <c r="BK232" s="102">
        <f t="shared" si="44"/>
        <v>0</v>
      </c>
      <c r="BL232" s="22" t="s">
        <v>151</v>
      </c>
      <c r="BM232" s="22" t="s">
        <v>437</v>
      </c>
    </row>
    <row r="233" spans="2:63" s="130" customFormat="1" ht="29.25" customHeight="1">
      <c r="B233" s="126"/>
      <c r="C233" s="127"/>
      <c r="D233" s="137" t="s">
        <v>68</v>
      </c>
      <c r="E233" s="137"/>
      <c r="F233" s="137"/>
      <c r="G233" s="137"/>
      <c r="H233" s="137"/>
      <c r="I233" s="137"/>
      <c r="J233" s="137"/>
      <c r="K233" s="137"/>
      <c r="L233" s="170"/>
      <c r="M233" s="170"/>
      <c r="N233" s="151">
        <f>BK233</f>
        <v>0</v>
      </c>
      <c r="O233" s="152"/>
      <c r="P233" s="152"/>
      <c r="Q233" s="152"/>
      <c r="R233" s="129"/>
      <c r="T233" s="131"/>
      <c r="U233" s="127"/>
      <c r="V233" s="127"/>
      <c r="W233" s="132">
        <f>SUM(W234:W236)</f>
        <v>0</v>
      </c>
      <c r="X233" s="127"/>
      <c r="Y233" s="132">
        <f>SUM(Y234:Y236)</f>
        <v>0.00935</v>
      </c>
      <c r="Z233" s="127"/>
      <c r="AA233" s="133">
        <f>SUM(AA234:AA236)</f>
        <v>0</v>
      </c>
      <c r="AR233" s="134" t="s">
        <v>84</v>
      </c>
      <c r="AT233" s="135" t="s">
        <v>42</v>
      </c>
      <c r="AU233" s="135" t="s">
        <v>11</v>
      </c>
      <c r="AY233" s="134" t="s">
        <v>105</v>
      </c>
      <c r="BK233" s="136">
        <f>SUM(BK234:BK236)</f>
        <v>0</v>
      </c>
    </row>
    <row r="234" spans="2:65" s="34" customFormat="1" ht="31.5" customHeight="1">
      <c r="B234" s="35"/>
      <c r="C234" s="140" t="s">
        <v>438</v>
      </c>
      <c r="D234" s="140" t="s">
        <v>106</v>
      </c>
      <c r="E234" s="141" t="s">
        <v>439</v>
      </c>
      <c r="F234" s="142" t="s">
        <v>440</v>
      </c>
      <c r="G234" s="143"/>
      <c r="H234" s="143"/>
      <c r="I234" s="143"/>
      <c r="J234" s="144" t="s">
        <v>302</v>
      </c>
      <c r="K234" s="145">
        <v>1</v>
      </c>
      <c r="L234" s="13">
        <v>0</v>
      </c>
      <c r="M234" s="12"/>
      <c r="N234" s="146">
        <f>ROUND(L234*K234,2)</f>
        <v>0</v>
      </c>
      <c r="O234" s="143"/>
      <c r="P234" s="143"/>
      <c r="Q234" s="143"/>
      <c r="R234" s="40"/>
      <c r="T234" s="147" t="s">
        <v>1</v>
      </c>
      <c r="U234" s="148" t="s">
        <v>28</v>
      </c>
      <c r="V234" s="36"/>
      <c r="W234" s="149">
        <f>V234*K234</f>
        <v>0</v>
      </c>
      <c r="X234" s="149">
        <v>0.0092</v>
      </c>
      <c r="Y234" s="149">
        <f>X234*K234</f>
        <v>0.0092</v>
      </c>
      <c r="Z234" s="149">
        <v>0</v>
      </c>
      <c r="AA234" s="150">
        <f>Z234*K234</f>
        <v>0</v>
      </c>
      <c r="AR234" s="22" t="s">
        <v>151</v>
      </c>
      <c r="AT234" s="22" t="s">
        <v>106</v>
      </c>
      <c r="AU234" s="22" t="s">
        <v>84</v>
      </c>
      <c r="AY234" s="22" t="s">
        <v>105</v>
      </c>
      <c r="BE234" s="102">
        <f>IF(U234="základní",N234,0)</f>
        <v>0</v>
      </c>
      <c r="BF234" s="102">
        <f>IF(U234="snížená",N234,0)</f>
        <v>0</v>
      </c>
      <c r="BG234" s="102">
        <f>IF(U234="zákl. přenesená",N234,0)</f>
        <v>0</v>
      </c>
      <c r="BH234" s="102">
        <f>IF(U234="sníž. přenesená",N234,0)</f>
        <v>0</v>
      </c>
      <c r="BI234" s="102">
        <f>IF(U234="nulová",N234,0)</f>
        <v>0</v>
      </c>
      <c r="BJ234" s="22" t="s">
        <v>84</v>
      </c>
      <c r="BK234" s="102">
        <f>ROUND(L234*K234,2)</f>
        <v>0</v>
      </c>
      <c r="BL234" s="22" t="s">
        <v>151</v>
      </c>
      <c r="BM234" s="22" t="s">
        <v>441</v>
      </c>
    </row>
    <row r="235" spans="2:65" s="34" customFormat="1" ht="22.5" customHeight="1">
      <c r="B235" s="35"/>
      <c r="C235" s="140" t="s">
        <v>442</v>
      </c>
      <c r="D235" s="140" t="s">
        <v>106</v>
      </c>
      <c r="E235" s="141" t="s">
        <v>443</v>
      </c>
      <c r="F235" s="142" t="s">
        <v>444</v>
      </c>
      <c r="G235" s="143"/>
      <c r="H235" s="143"/>
      <c r="I235" s="143"/>
      <c r="J235" s="144" t="s">
        <v>302</v>
      </c>
      <c r="K235" s="145">
        <v>1</v>
      </c>
      <c r="L235" s="13">
        <v>0</v>
      </c>
      <c r="M235" s="12"/>
      <c r="N235" s="146">
        <f>ROUND(L235*K235,2)</f>
        <v>0</v>
      </c>
      <c r="O235" s="143"/>
      <c r="P235" s="143"/>
      <c r="Q235" s="143"/>
      <c r="R235" s="40"/>
      <c r="T235" s="147" t="s">
        <v>1</v>
      </c>
      <c r="U235" s="148" t="s">
        <v>28</v>
      </c>
      <c r="V235" s="36"/>
      <c r="W235" s="149">
        <f>V235*K235</f>
        <v>0</v>
      </c>
      <c r="X235" s="149">
        <v>0.00015</v>
      </c>
      <c r="Y235" s="149">
        <f>X235*K235</f>
        <v>0.00015</v>
      </c>
      <c r="Z235" s="149">
        <v>0</v>
      </c>
      <c r="AA235" s="150">
        <f>Z235*K235</f>
        <v>0</v>
      </c>
      <c r="AR235" s="22" t="s">
        <v>151</v>
      </c>
      <c r="AT235" s="22" t="s">
        <v>106</v>
      </c>
      <c r="AU235" s="22" t="s">
        <v>84</v>
      </c>
      <c r="AY235" s="22" t="s">
        <v>105</v>
      </c>
      <c r="BE235" s="102">
        <f>IF(U235="základní",N235,0)</f>
        <v>0</v>
      </c>
      <c r="BF235" s="102">
        <f>IF(U235="snížená",N235,0)</f>
        <v>0</v>
      </c>
      <c r="BG235" s="102">
        <f>IF(U235="zákl. přenesená",N235,0)</f>
        <v>0</v>
      </c>
      <c r="BH235" s="102">
        <f>IF(U235="sníž. přenesená",N235,0)</f>
        <v>0</v>
      </c>
      <c r="BI235" s="102">
        <f>IF(U235="nulová",N235,0)</f>
        <v>0</v>
      </c>
      <c r="BJ235" s="22" t="s">
        <v>84</v>
      </c>
      <c r="BK235" s="102">
        <f>ROUND(L235*K235,2)</f>
        <v>0</v>
      </c>
      <c r="BL235" s="22" t="s">
        <v>151</v>
      </c>
      <c r="BM235" s="22" t="s">
        <v>445</v>
      </c>
    </row>
    <row r="236" spans="2:65" s="34" customFormat="1" ht="31.5" customHeight="1">
      <c r="B236" s="35"/>
      <c r="C236" s="140" t="s">
        <v>446</v>
      </c>
      <c r="D236" s="140" t="s">
        <v>106</v>
      </c>
      <c r="E236" s="141" t="s">
        <v>447</v>
      </c>
      <c r="F236" s="142" t="s">
        <v>448</v>
      </c>
      <c r="G236" s="143"/>
      <c r="H236" s="143"/>
      <c r="I236" s="143"/>
      <c r="J236" s="144" t="s">
        <v>136</v>
      </c>
      <c r="K236" s="145">
        <v>0.009</v>
      </c>
      <c r="L236" s="13">
        <v>0</v>
      </c>
      <c r="M236" s="12"/>
      <c r="N236" s="146">
        <f>ROUND(L236*K236,2)</f>
        <v>0</v>
      </c>
      <c r="O236" s="143"/>
      <c r="P236" s="143"/>
      <c r="Q236" s="143"/>
      <c r="R236" s="40"/>
      <c r="T236" s="147" t="s">
        <v>1</v>
      </c>
      <c r="U236" s="148" t="s">
        <v>28</v>
      </c>
      <c r="V236" s="36"/>
      <c r="W236" s="149">
        <f>V236*K236</f>
        <v>0</v>
      </c>
      <c r="X236" s="149">
        <v>0</v>
      </c>
      <c r="Y236" s="149">
        <f>X236*K236</f>
        <v>0</v>
      </c>
      <c r="Z236" s="149">
        <v>0</v>
      </c>
      <c r="AA236" s="150">
        <f>Z236*K236</f>
        <v>0</v>
      </c>
      <c r="AR236" s="22" t="s">
        <v>151</v>
      </c>
      <c r="AT236" s="22" t="s">
        <v>106</v>
      </c>
      <c r="AU236" s="22" t="s">
        <v>84</v>
      </c>
      <c r="AY236" s="22" t="s">
        <v>105</v>
      </c>
      <c r="BE236" s="102">
        <f>IF(U236="základní",N236,0)</f>
        <v>0</v>
      </c>
      <c r="BF236" s="102">
        <f>IF(U236="snížená",N236,0)</f>
        <v>0</v>
      </c>
      <c r="BG236" s="102">
        <f>IF(U236="zákl. přenesená",N236,0)</f>
        <v>0</v>
      </c>
      <c r="BH236" s="102">
        <f>IF(U236="sníž. přenesená",N236,0)</f>
        <v>0</v>
      </c>
      <c r="BI236" s="102">
        <f>IF(U236="nulová",N236,0)</f>
        <v>0</v>
      </c>
      <c r="BJ236" s="22" t="s">
        <v>84</v>
      </c>
      <c r="BK236" s="102">
        <f>ROUND(L236*K236,2)</f>
        <v>0</v>
      </c>
      <c r="BL236" s="22" t="s">
        <v>151</v>
      </c>
      <c r="BM236" s="22" t="s">
        <v>449</v>
      </c>
    </row>
    <row r="237" spans="2:63" s="130" customFormat="1" ht="29.25" customHeight="1">
      <c r="B237" s="126"/>
      <c r="C237" s="127"/>
      <c r="D237" s="137" t="s">
        <v>69</v>
      </c>
      <c r="E237" s="137"/>
      <c r="F237" s="137"/>
      <c r="G237" s="137"/>
      <c r="H237" s="137"/>
      <c r="I237" s="137"/>
      <c r="J237" s="137"/>
      <c r="K237" s="137"/>
      <c r="L237" s="170"/>
      <c r="M237" s="170"/>
      <c r="N237" s="151">
        <f>BK237</f>
        <v>0</v>
      </c>
      <c r="O237" s="152"/>
      <c r="P237" s="152"/>
      <c r="Q237" s="152"/>
      <c r="R237" s="129"/>
      <c r="T237" s="131"/>
      <c r="U237" s="127"/>
      <c r="V237" s="127"/>
      <c r="W237" s="132">
        <f>SUM(W238:W245)</f>
        <v>0</v>
      </c>
      <c r="X237" s="127"/>
      <c r="Y237" s="132">
        <f>SUM(Y238:Y245)</f>
        <v>0.25382000000000005</v>
      </c>
      <c r="Z237" s="127"/>
      <c r="AA237" s="133">
        <f>SUM(AA238:AA245)</f>
        <v>0.22625</v>
      </c>
      <c r="AR237" s="134" t="s">
        <v>84</v>
      </c>
      <c r="AT237" s="135" t="s">
        <v>42</v>
      </c>
      <c r="AU237" s="135" t="s">
        <v>11</v>
      </c>
      <c r="AY237" s="134" t="s">
        <v>105</v>
      </c>
      <c r="BK237" s="136">
        <f>SUM(BK238:BK245)</f>
        <v>0</v>
      </c>
    </row>
    <row r="238" spans="2:65" s="34" customFormat="1" ht="31.5" customHeight="1">
      <c r="B238" s="35"/>
      <c r="C238" s="140" t="s">
        <v>450</v>
      </c>
      <c r="D238" s="140" t="s">
        <v>106</v>
      </c>
      <c r="E238" s="141" t="s">
        <v>451</v>
      </c>
      <c r="F238" s="142" t="s">
        <v>452</v>
      </c>
      <c r="G238" s="143"/>
      <c r="H238" s="143"/>
      <c r="I238" s="143"/>
      <c r="J238" s="144" t="s">
        <v>109</v>
      </c>
      <c r="K238" s="145">
        <v>1</v>
      </c>
      <c r="L238" s="13">
        <v>0</v>
      </c>
      <c r="M238" s="12"/>
      <c r="N238" s="146">
        <f aca="true" t="shared" si="45" ref="N238:N245">ROUND(L238*K238,2)</f>
        <v>0</v>
      </c>
      <c r="O238" s="143"/>
      <c r="P238" s="143"/>
      <c r="Q238" s="143"/>
      <c r="R238" s="40"/>
      <c r="T238" s="147" t="s">
        <v>1</v>
      </c>
      <c r="U238" s="148" t="s">
        <v>28</v>
      </c>
      <c r="V238" s="36"/>
      <c r="W238" s="149">
        <f aca="true" t="shared" si="46" ref="W238:W245">V238*K238</f>
        <v>0</v>
      </c>
      <c r="X238" s="149">
        <v>0.00017</v>
      </c>
      <c r="Y238" s="149">
        <f aca="true" t="shared" si="47" ref="Y238:Y245">X238*K238</f>
        <v>0.00017</v>
      </c>
      <c r="Z238" s="149">
        <v>0.22625</v>
      </c>
      <c r="AA238" s="150">
        <f aca="true" t="shared" si="48" ref="AA238:AA245">Z238*K238</f>
        <v>0.22625</v>
      </c>
      <c r="AR238" s="22" t="s">
        <v>151</v>
      </c>
      <c r="AT238" s="22" t="s">
        <v>106</v>
      </c>
      <c r="AU238" s="22" t="s">
        <v>84</v>
      </c>
      <c r="AY238" s="22" t="s">
        <v>105</v>
      </c>
      <c r="BE238" s="102">
        <f aca="true" t="shared" si="49" ref="BE238:BE245">IF(U238="základní",N238,0)</f>
        <v>0</v>
      </c>
      <c r="BF238" s="102">
        <f aca="true" t="shared" si="50" ref="BF238:BF245">IF(U238="snížená",N238,0)</f>
        <v>0</v>
      </c>
      <c r="BG238" s="102">
        <f aca="true" t="shared" si="51" ref="BG238:BG245">IF(U238="zákl. přenesená",N238,0)</f>
        <v>0</v>
      </c>
      <c r="BH238" s="102">
        <f aca="true" t="shared" si="52" ref="BH238:BH245">IF(U238="sníž. přenesená",N238,0)</f>
        <v>0</v>
      </c>
      <c r="BI238" s="102">
        <f aca="true" t="shared" si="53" ref="BI238:BI245">IF(U238="nulová",N238,0)</f>
        <v>0</v>
      </c>
      <c r="BJ238" s="22" t="s">
        <v>84</v>
      </c>
      <c r="BK238" s="102">
        <f aca="true" t="shared" si="54" ref="BK238:BK245">ROUND(L238*K238,2)</f>
        <v>0</v>
      </c>
      <c r="BL238" s="22" t="s">
        <v>151</v>
      </c>
      <c r="BM238" s="22" t="s">
        <v>453</v>
      </c>
    </row>
    <row r="239" spans="2:65" s="34" customFormat="1" ht="31.5" customHeight="1">
      <c r="B239" s="35"/>
      <c r="C239" s="140" t="s">
        <v>454</v>
      </c>
      <c r="D239" s="140" t="s">
        <v>106</v>
      </c>
      <c r="E239" s="141" t="s">
        <v>455</v>
      </c>
      <c r="F239" s="142" t="s">
        <v>456</v>
      </c>
      <c r="G239" s="143"/>
      <c r="H239" s="143"/>
      <c r="I239" s="143"/>
      <c r="J239" s="144" t="s">
        <v>302</v>
      </c>
      <c r="K239" s="145">
        <v>3</v>
      </c>
      <c r="L239" s="13">
        <v>0</v>
      </c>
      <c r="M239" s="12"/>
      <c r="N239" s="146">
        <f t="shared" si="45"/>
        <v>0</v>
      </c>
      <c r="O239" s="143"/>
      <c r="P239" s="143"/>
      <c r="Q239" s="143"/>
      <c r="R239" s="40"/>
      <c r="T239" s="147" t="s">
        <v>1</v>
      </c>
      <c r="U239" s="148" t="s">
        <v>28</v>
      </c>
      <c r="V239" s="36"/>
      <c r="W239" s="149">
        <f t="shared" si="46"/>
        <v>0</v>
      </c>
      <c r="X239" s="149">
        <v>0.00255</v>
      </c>
      <c r="Y239" s="149">
        <f t="shared" si="47"/>
        <v>0.0076500000000000005</v>
      </c>
      <c r="Z239" s="149">
        <v>0</v>
      </c>
      <c r="AA239" s="150">
        <f t="shared" si="48"/>
        <v>0</v>
      </c>
      <c r="AR239" s="22" t="s">
        <v>151</v>
      </c>
      <c r="AT239" s="22" t="s">
        <v>106</v>
      </c>
      <c r="AU239" s="22" t="s">
        <v>84</v>
      </c>
      <c r="AY239" s="22" t="s">
        <v>105</v>
      </c>
      <c r="BE239" s="102">
        <f t="shared" si="49"/>
        <v>0</v>
      </c>
      <c r="BF239" s="102">
        <f t="shared" si="50"/>
        <v>0</v>
      </c>
      <c r="BG239" s="102">
        <f t="shared" si="51"/>
        <v>0</v>
      </c>
      <c r="BH239" s="102">
        <f t="shared" si="52"/>
        <v>0</v>
      </c>
      <c r="BI239" s="102">
        <f t="shared" si="53"/>
        <v>0</v>
      </c>
      <c r="BJ239" s="22" t="s">
        <v>84</v>
      </c>
      <c r="BK239" s="102">
        <f t="shared" si="54"/>
        <v>0</v>
      </c>
      <c r="BL239" s="22" t="s">
        <v>151</v>
      </c>
      <c r="BM239" s="22" t="s">
        <v>457</v>
      </c>
    </row>
    <row r="240" spans="2:65" s="34" customFormat="1" ht="31.5" customHeight="1">
      <c r="B240" s="35"/>
      <c r="C240" s="153" t="s">
        <v>458</v>
      </c>
      <c r="D240" s="153" t="s">
        <v>119</v>
      </c>
      <c r="E240" s="154" t="s">
        <v>459</v>
      </c>
      <c r="F240" s="155" t="s">
        <v>460</v>
      </c>
      <c r="G240" s="156"/>
      <c r="H240" s="156"/>
      <c r="I240" s="156"/>
      <c r="J240" s="157" t="s">
        <v>109</v>
      </c>
      <c r="K240" s="158">
        <v>1</v>
      </c>
      <c r="L240" s="15">
        <v>0</v>
      </c>
      <c r="M240" s="14"/>
      <c r="N240" s="159">
        <f t="shared" si="45"/>
        <v>0</v>
      </c>
      <c r="O240" s="143"/>
      <c r="P240" s="143"/>
      <c r="Q240" s="143"/>
      <c r="R240" s="40"/>
      <c r="T240" s="147" t="s">
        <v>1</v>
      </c>
      <c r="U240" s="148" t="s">
        <v>28</v>
      </c>
      <c r="V240" s="36"/>
      <c r="W240" s="149">
        <f t="shared" si="46"/>
        <v>0</v>
      </c>
      <c r="X240" s="149">
        <v>0.082</v>
      </c>
      <c r="Y240" s="149">
        <f t="shared" si="47"/>
        <v>0.082</v>
      </c>
      <c r="Z240" s="149">
        <v>0</v>
      </c>
      <c r="AA240" s="150">
        <f t="shared" si="48"/>
        <v>0</v>
      </c>
      <c r="AR240" s="22" t="s">
        <v>156</v>
      </c>
      <c r="AT240" s="22" t="s">
        <v>119</v>
      </c>
      <c r="AU240" s="22" t="s">
        <v>84</v>
      </c>
      <c r="AY240" s="22" t="s">
        <v>105</v>
      </c>
      <c r="BE240" s="102">
        <f t="shared" si="49"/>
        <v>0</v>
      </c>
      <c r="BF240" s="102">
        <f t="shared" si="50"/>
        <v>0</v>
      </c>
      <c r="BG240" s="102">
        <f t="shared" si="51"/>
        <v>0</v>
      </c>
      <c r="BH240" s="102">
        <f t="shared" si="52"/>
        <v>0</v>
      </c>
      <c r="BI240" s="102">
        <f t="shared" si="53"/>
        <v>0</v>
      </c>
      <c r="BJ240" s="22" t="s">
        <v>84</v>
      </c>
      <c r="BK240" s="102">
        <f t="shared" si="54"/>
        <v>0</v>
      </c>
      <c r="BL240" s="22" t="s">
        <v>151</v>
      </c>
      <c r="BM240" s="22" t="s">
        <v>461</v>
      </c>
    </row>
    <row r="241" spans="2:65" s="34" customFormat="1" ht="22.5" customHeight="1">
      <c r="B241" s="35"/>
      <c r="C241" s="153" t="s">
        <v>462</v>
      </c>
      <c r="D241" s="153" t="s">
        <v>119</v>
      </c>
      <c r="E241" s="154" t="s">
        <v>463</v>
      </c>
      <c r="F241" s="155" t="s">
        <v>464</v>
      </c>
      <c r="G241" s="156"/>
      <c r="H241" s="156"/>
      <c r="I241" s="156"/>
      <c r="J241" s="157" t="s">
        <v>109</v>
      </c>
      <c r="K241" s="158">
        <v>1</v>
      </c>
      <c r="L241" s="15">
        <v>0</v>
      </c>
      <c r="M241" s="14"/>
      <c r="N241" s="159">
        <f t="shared" si="45"/>
        <v>0</v>
      </c>
      <c r="O241" s="143"/>
      <c r="P241" s="143"/>
      <c r="Q241" s="143"/>
      <c r="R241" s="40"/>
      <c r="T241" s="147" t="s">
        <v>1</v>
      </c>
      <c r="U241" s="148" t="s">
        <v>28</v>
      </c>
      <c r="V241" s="36"/>
      <c r="W241" s="149">
        <f t="shared" si="46"/>
        <v>0</v>
      </c>
      <c r="X241" s="149">
        <v>0.082</v>
      </c>
      <c r="Y241" s="149">
        <f t="shared" si="47"/>
        <v>0.082</v>
      </c>
      <c r="Z241" s="149">
        <v>0</v>
      </c>
      <c r="AA241" s="150">
        <f t="shared" si="48"/>
        <v>0</v>
      </c>
      <c r="AR241" s="22" t="s">
        <v>156</v>
      </c>
      <c r="AT241" s="22" t="s">
        <v>119</v>
      </c>
      <c r="AU241" s="22" t="s">
        <v>84</v>
      </c>
      <c r="AY241" s="22" t="s">
        <v>105</v>
      </c>
      <c r="BE241" s="102">
        <f t="shared" si="49"/>
        <v>0</v>
      </c>
      <c r="BF241" s="102">
        <f t="shared" si="50"/>
        <v>0</v>
      </c>
      <c r="BG241" s="102">
        <f t="shared" si="51"/>
        <v>0</v>
      </c>
      <c r="BH241" s="102">
        <f t="shared" si="52"/>
        <v>0</v>
      </c>
      <c r="BI241" s="102">
        <f t="shared" si="53"/>
        <v>0</v>
      </c>
      <c r="BJ241" s="22" t="s">
        <v>84</v>
      </c>
      <c r="BK241" s="102">
        <f t="shared" si="54"/>
        <v>0</v>
      </c>
      <c r="BL241" s="22" t="s">
        <v>151</v>
      </c>
      <c r="BM241" s="22" t="s">
        <v>465</v>
      </c>
    </row>
    <row r="242" spans="2:65" s="34" customFormat="1" ht="22.5" customHeight="1">
      <c r="B242" s="35"/>
      <c r="C242" s="153" t="s">
        <v>466</v>
      </c>
      <c r="D242" s="153" t="s">
        <v>119</v>
      </c>
      <c r="E242" s="154" t="s">
        <v>467</v>
      </c>
      <c r="F242" s="155" t="s">
        <v>468</v>
      </c>
      <c r="G242" s="156"/>
      <c r="H242" s="156"/>
      <c r="I242" s="156"/>
      <c r="J242" s="157" t="s">
        <v>109</v>
      </c>
      <c r="K242" s="158">
        <v>1</v>
      </c>
      <c r="L242" s="15">
        <v>0</v>
      </c>
      <c r="M242" s="14"/>
      <c r="N242" s="159">
        <f t="shared" si="45"/>
        <v>0</v>
      </c>
      <c r="O242" s="143"/>
      <c r="P242" s="143"/>
      <c r="Q242" s="143"/>
      <c r="R242" s="40"/>
      <c r="T242" s="147" t="s">
        <v>1</v>
      </c>
      <c r="U242" s="148" t="s">
        <v>28</v>
      </c>
      <c r="V242" s="36"/>
      <c r="W242" s="149">
        <f t="shared" si="46"/>
        <v>0</v>
      </c>
      <c r="X242" s="149">
        <v>0.082</v>
      </c>
      <c r="Y242" s="149">
        <f t="shared" si="47"/>
        <v>0.082</v>
      </c>
      <c r="Z242" s="149">
        <v>0</v>
      </c>
      <c r="AA242" s="150">
        <f t="shared" si="48"/>
        <v>0</v>
      </c>
      <c r="AR242" s="22" t="s">
        <v>156</v>
      </c>
      <c r="AT242" s="22" t="s">
        <v>119</v>
      </c>
      <c r="AU242" s="22" t="s">
        <v>84</v>
      </c>
      <c r="AY242" s="22" t="s">
        <v>105</v>
      </c>
      <c r="BE242" s="102">
        <f t="shared" si="49"/>
        <v>0</v>
      </c>
      <c r="BF242" s="102">
        <f t="shared" si="50"/>
        <v>0</v>
      </c>
      <c r="BG242" s="102">
        <f t="shared" si="51"/>
        <v>0</v>
      </c>
      <c r="BH242" s="102">
        <f t="shared" si="52"/>
        <v>0</v>
      </c>
      <c r="BI242" s="102">
        <f t="shared" si="53"/>
        <v>0</v>
      </c>
      <c r="BJ242" s="22" t="s">
        <v>84</v>
      </c>
      <c r="BK242" s="102">
        <f t="shared" si="54"/>
        <v>0</v>
      </c>
      <c r="BL242" s="22" t="s">
        <v>151</v>
      </c>
      <c r="BM242" s="22" t="s">
        <v>469</v>
      </c>
    </row>
    <row r="243" spans="2:65" s="34" customFormat="1" ht="31.5" customHeight="1">
      <c r="B243" s="35"/>
      <c r="C243" s="140" t="s">
        <v>470</v>
      </c>
      <c r="D243" s="140" t="s">
        <v>106</v>
      </c>
      <c r="E243" s="141" t="s">
        <v>471</v>
      </c>
      <c r="F243" s="142" t="s">
        <v>472</v>
      </c>
      <c r="G243" s="143"/>
      <c r="H243" s="143"/>
      <c r="I243" s="143"/>
      <c r="J243" s="144" t="s">
        <v>109</v>
      </c>
      <c r="K243" s="145">
        <v>1</v>
      </c>
      <c r="L243" s="13">
        <v>0</v>
      </c>
      <c r="M243" s="12"/>
      <c r="N243" s="146">
        <f t="shared" si="45"/>
        <v>0</v>
      </c>
      <c r="O243" s="143"/>
      <c r="P243" s="143"/>
      <c r="Q243" s="143"/>
      <c r="R243" s="40"/>
      <c r="T243" s="147" t="s">
        <v>1</v>
      </c>
      <c r="U243" s="148" t="s">
        <v>28</v>
      </c>
      <c r="V243" s="36"/>
      <c r="W243" s="149">
        <f t="shared" si="46"/>
        <v>0</v>
      </c>
      <c r="X243" s="149">
        <v>0</v>
      </c>
      <c r="Y243" s="149">
        <f t="shared" si="47"/>
        <v>0</v>
      </c>
      <c r="Z243" s="149">
        <v>0</v>
      </c>
      <c r="AA243" s="150">
        <f t="shared" si="48"/>
        <v>0</v>
      </c>
      <c r="AR243" s="22" t="s">
        <v>151</v>
      </c>
      <c r="AT243" s="22" t="s">
        <v>106</v>
      </c>
      <c r="AU243" s="22" t="s">
        <v>84</v>
      </c>
      <c r="AY243" s="22" t="s">
        <v>105</v>
      </c>
      <c r="BE243" s="102">
        <f t="shared" si="49"/>
        <v>0</v>
      </c>
      <c r="BF243" s="102">
        <f t="shared" si="50"/>
        <v>0</v>
      </c>
      <c r="BG243" s="102">
        <f t="shared" si="51"/>
        <v>0</v>
      </c>
      <c r="BH243" s="102">
        <f t="shared" si="52"/>
        <v>0</v>
      </c>
      <c r="BI243" s="102">
        <f t="shared" si="53"/>
        <v>0</v>
      </c>
      <c r="BJ243" s="22" t="s">
        <v>84</v>
      </c>
      <c r="BK243" s="102">
        <f t="shared" si="54"/>
        <v>0</v>
      </c>
      <c r="BL243" s="22" t="s">
        <v>151</v>
      </c>
      <c r="BM243" s="22" t="s">
        <v>473</v>
      </c>
    </row>
    <row r="244" spans="2:65" s="34" customFormat="1" ht="31.5" customHeight="1">
      <c r="B244" s="35"/>
      <c r="C244" s="140" t="s">
        <v>474</v>
      </c>
      <c r="D244" s="140" t="s">
        <v>106</v>
      </c>
      <c r="E244" s="141" t="s">
        <v>475</v>
      </c>
      <c r="F244" s="142" t="s">
        <v>476</v>
      </c>
      <c r="G244" s="143"/>
      <c r="H244" s="143"/>
      <c r="I244" s="143"/>
      <c r="J244" s="144" t="s">
        <v>136</v>
      </c>
      <c r="K244" s="145">
        <v>0.226</v>
      </c>
      <c r="L244" s="13">
        <v>0</v>
      </c>
      <c r="M244" s="12"/>
      <c r="N244" s="146">
        <f t="shared" si="45"/>
        <v>0</v>
      </c>
      <c r="O244" s="143"/>
      <c r="P244" s="143"/>
      <c r="Q244" s="143"/>
      <c r="R244" s="40"/>
      <c r="T244" s="147" t="s">
        <v>1</v>
      </c>
      <c r="U244" s="148" t="s">
        <v>28</v>
      </c>
      <c r="V244" s="36"/>
      <c r="W244" s="149">
        <f t="shared" si="46"/>
        <v>0</v>
      </c>
      <c r="X244" s="149">
        <v>0</v>
      </c>
      <c r="Y244" s="149">
        <f t="shared" si="47"/>
        <v>0</v>
      </c>
      <c r="Z244" s="149">
        <v>0</v>
      </c>
      <c r="AA244" s="150">
        <f t="shared" si="48"/>
        <v>0</v>
      </c>
      <c r="AR244" s="22" t="s">
        <v>151</v>
      </c>
      <c r="AT244" s="22" t="s">
        <v>106</v>
      </c>
      <c r="AU244" s="22" t="s">
        <v>84</v>
      </c>
      <c r="AY244" s="22" t="s">
        <v>105</v>
      </c>
      <c r="BE244" s="102">
        <f t="shared" si="49"/>
        <v>0</v>
      </c>
      <c r="BF244" s="102">
        <f t="shared" si="50"/>
        <v>0</v>
      </c>
      <c r="BG244" s="102">
        <f t="shared" si="51"/>
        <v>0</v>
      </c>
      <c r="BH244" s="102">
        <f t="shared" si="52"/>
        <v>0</v>
      </c>
      <c r="BI244" s="102">
        <f t="shared" si="53"/>
        <v>0</v>
      </c>
      <c r="BJ244" s="22" t="s">
        <v>84</v>
      </c>
      <c r="BK244" s="102">
        <f t="shared" si="54"/>
        <v>0</v>
      </c>
      <c r="BL244" s="22" t="s">
        <v>151</v>
      </c>
      <c r="BM244" s="22" t="s">
        <v>477</v>
      </c>
    </row>
    <row r="245" spans="2:65" s="34" customFormat="1" ht="22.5" customHeight="1">
      <c r="B245" s="35"/>
      <c r="C245" s="140" t="s">
        <v>478</v>
      </c>
      <c r="D245" s="140" t="s">
        <v>106</v>
      </c>
      <c r="E245" s="141" t="s">
        <v>479</v>
      </c>
      <c r="F245" s="142" t="s">
        <v>480</v>
      </c>
      <c r="G245" s="143"/>
      <c r="H245" s="143"/>
      <c r="I245" s="143"/>
      <c r="J245" s="144" t="s">
        <v>136</v>
      </c>
      <c r="K245" s="145">
        <v>0.254</v>
      </c>
      <c r="L245" s="13">
        <v>0</v>
      </c>
      <c r="M245" s="12"/>
      <c r="N245" s="146">
        <f t="shared" si="45"/>
        <v>0</v>
      </c>
      <c r="O245" s="143"/>
      <c r="P245" s="143"/>
      <c r="Q245" s="143"/>
      <c r="R245" s="40"/>
      <c r="T245" s="147" t="s">
        <v>1</v>
      </c>
      <c r="U245" s="148" t="s">
        <v>28</v>
      </c>
      <c r="V245" s="36"/>
      <c r="W245" s="149">
        <f t="shared" si="46"/>
        <v>0</v>
      </c>
      <c r="X245" s="149">
        <v>0</v>
      </c>
      <c r="Y245" s="149">
        <f t="shared" si="47"/>
        <v>0</v>
      </c>
      <c r="Z245" s="149">
        <v>0</v>
      </c>
      <c r="AA245" s="150">
        <f t="shared" si="48"/>
        <v>0</v>
      </c>
      <c r="AR245" s="22" t="s">
        <v>151</v>
      </c>
      <c r="AT245" s="22" t="s">
        <v>106</v>
      </c>
      <c r="AU245" s="22" t="s">
        <v>84</v>
      </c>
      <c r="AY245" s="22" t="s">
        <v>105</v>
      </c>
      <c r="BE245" s="102">
        <f t="shared" si="49"/>
        <v>0</v>
      </c>
      <c r="BF245" s="102">
        <f t="shared" si="50"/>
        <v>0</v>
      </c>
      <c r="BG245" s="102">
        <f t="shared" si="51"/>
        <v>0</v>
      </c>
      <c r="BH245" s="102">
        <f t="shared" si="52"/>
        <v>0</v>
      </c>
      <c r="BI245" s="102">
        <f t="shared" si="53"/>
        <v>0</v>
      </c>
      <c r="BJ245" s="22" t="s">
        <v>84</v>
      </c>
      <c r="BK245" s="102">
        <f t="shared" si="54"/>
        <v>0</v>
      </c>
      <c r="BL245" s="22" t="s">
        <v>151</v>
      </c>
      <c r="BM245" s="22" t="s">
        <v>481</v>
      </c>
    </row>
    <row r="246" spans="2:63" s="130" customFormat="1" ht="29.25" customHeight="1">
      <c r="B246" s="126"/>
      <c r="C246" s="127"/>
      <c r="D246" s="137" t="s">
        <v>70</v>
      </c>
      <c r="E246" s="137"/>
      <c r="F246" s="137"/>
      <c r="G246" s="137"/>
      <c r="H246" s="137"/>
      <c r="I246" s="137"/>
      <c r="J246" s="137"/>
      <c r="K246" s="137"/>
      <c r="L246" s="170"/>
      <c r="M246" s="170"/>
      <c r="N246" s="151">
        <f>BK246</f>
        <v>0</v>
      </c>
      <c r="O246" s="152"/>
      <c r="P246" s="152"/>
      <c r="Q246" s="152"/>
      <c r="R246" s="129"/>
      <c r="T246" s="131"/>
      <c r="U246" s="127"/>
      <c r="V246" s="127"/>
      <c r="W246" s="132">
        <f>SUM(W247:W253)</f>
        <v>0</v>
      </c>
      <c r="X246" s="127"/>
      <c r="Y246" s="132">
        <f>SUM(Y247:Y253)</f>
        <v>0.00564</v>
      </c>
      <c r="Z246" s="127"/>
      <c r="AA246" s="133">
        <f>SUM(AA247:AA253)</f>
        <v>0.0128</v>
      </c>
      <c r="AR246" s="134" t="s">
        <v>84</v>
      </c>
      <c r="AT246" s="135" t="s">
        <v>42</v>
      </c>
      <c r="AU246" s="135" t="s">
        <v>11</v>
      </c>
      <c r="AY246" s="134" t="s">
        <v>105</v>
      </c>
      <c r="BK246" s="136">
        <f>SUM(BK247:BK253)</f>
        <v>0</v>
      </c>
    </row>
    <row r="247" spans="2:65" s="34" customFormat="1" ht="22.5" customHeight="1">
      <c r="B247" s="35"/>
      <c r="C247" s="140" t="s">
        <v>482</v>
      </c>
      <c r="D247" s="140" t="s">
        <v>106</v>
      </c>
      <c r="E247" s="141" t="s">
        <v>483</v>
      </c>
      <c r="F247" s="142" t="s">
        <v>484</v>
      </c>
      <c r="G247" s="143"/>
      <c r="H247" s="143"/>
      <c r="I247" s="143"/>
      <c r="J247" s="144" t="s">
        <v>131</v>
      </c>
      <c r="K247" s="145">
        <v>4</v>
      </c>
      <c r="L247" s="13">
        <v>0</v>
      </c>
      <c r="M247" s="12"/>
      <c r="N247" s="146">
        <f aca="true" t="shared" si="55" ref="N247:N253">ROUND(L247*K247,2)</f>
        <v>0</v>
      </c>
      <c r="O247" s="143"/>
      <c r="P247" s="143"/>
      <c r="Q247" s="143"/>
      <c r="R247" s="40"/>
      <c r="T247" s="147" t="s">
        <v>1</v>
      </c>
      <c r="U247" s="148" t="s">
        <v>28</v>
      </c>
      <c r="V247" s="36"/>
      <c r="W247" s="149">
        <f aca="true" t="shared" si="56" ref="W247:W253">V247*K247</f>
        <v>0</v>
      </c>
      <c r="X247" s="149">
        <v>2E-05</v>
      </c>
      <c r="Y247" s="149">
        <f aca="true" t="shared" si="57" ref="Y247:Y253">X247*K247</f>
        <v>8E-05</v>
      </c>
      <c r="Z247" s="149">
        <v>0.0032</v>
      </c>
      <c r="AA247" s="150">
        <f aca="true" t="shared" si="58" ref="AA247:AA253">Z247*K247</f>
        <v>0.0128</v>
      </c>
      <c r="AR247" s="22" t="s">
        <v>151</v>
      </c>
      <c r="AT247" s="22" t="s">
        <v>106</v>
      </c>
      <c r="AU247" s="22" t="s">
        <v>84</v>
      </c>
      <c r="AY247" s="22" t="s">
        <v>105</v>
      </c>
      <c r="BE247" s="102">
        <f aca="true" t="shared" si="59" ref="BE247:BE253">IF(U247="základní",N247,0)</f>
        <v>0</v>
      </c>
      <c r="BF247" s="102">
        <f aca="true" t="shared" si="60" ref="BF247:BF253">IF(U247="snížená",N247,0)</f>
        <v>0</v>
      </c>
      <c r="BG247" s="102">
        <f aca="true" t="shared" si="61" ref="BG247:BG253">IF(U247="zákl. přenesená",N247,0)</f>
        <v>0</v>
      </c>
      <c r="BH247" s="102">
        <f aca="true" t="shared" si="62" ref="BH247:BH253">IF(U247="sníž. přenesená",N247,0)</f>
        <v>0</v>
      </c>
      <c r="BI247" s="102">
        <f aca="true" t="shared" si="63" ref="BI247:BI253">IF(U247="nulová",N247,0)</f>
        <v>0</v>
      </c>
      <c r="BJ247" s="22" t="s">
        <v>84</v>
      </c>
      <c r="BK247" s="102">
        <f aca="true" t="shared" si="64" ref="BK247:BK253">ROUND(L247*K247,2)</f>
        <v>0</v>
      </c>
      <c r="BL247" s="22" t="s">
        <v>151</v>
      </c>
      <c r="BM247" s="22" t="s">
        <v>485</v>
      </c>
    </row>
    <row r="248" spans="2:65" s="34" customFormat="1" ht="31.5" customHeight="1">
      <c r="B248" s="35"/>
      <c r="C248" s="140" t="s">
        <v>486</v>
      </c>
      <c r="D248" s="140" t="s">
        <v>106</v>
      </c>
      <c r="E248" s="141" t="s">
        <v>487</v>
      </c>
      <c r="F248" s="142" t="s">
        <v>488</v>
      </c>
      <c r="G248" s="143"/>
      <c r="H248" s="143"/>
      <c r="I248" s="143"/>
      <c r="J248" s="144" t="s">
        <v>131</v>
      </c>
      <c r="K248" s="145">
        <v>2</v>
      </c>
      <c r="L248" s="13">
        <v>0</v>
      </c>
      <c r="M248" s="12"/>
      <c r="N248" s="146">
        <f t="shared" si="55"/>
        <v>0</v>
      </c>
      <c r="O248" s="143"/>
      <c r="P248" s="143"/>
      <c r="Q248" s="143"/>
      <c r="R248" s="40"/>
      <c r="T248" s="147" t="s">
        <v>1</v>
      </c>
      <c r="U248" s="148" t="s">
        <v>28</v>
      </c>
      <c r="V248" s="36"/>
      <c r="W248" s="149">
        <f t="shared" si="56"/>
        <v>0</v>
      </c>
      <c r="X248" s="149">
        <v>0.00188</v>
      </c>
      <c r="Y248" s="149">
        <f t="shared" si="57"/>
        <v>0.00376</v>
      </c>
      <c r="Z248" s="149">
        <v>0</v>
      </c>
      <c r="AA248" s="150">
        <f t="shared" si="58"/>
        <v>0</v>
      </c>
      <c r="AR248" s="22" t="s">
        <v>151</v>
      </c>
      <c r="AT248" s="22" t="s">
        <v>106</v>
      </c>
      <c r="AU248" s="22" t="s">
        <v>84</v>
      </c>
      <c r="AY248" s="22" t="s">
        <v>105</v>
      </c>
      <c r="BE248" s="102">
        <f t="shared" si="59"/>
        <v>0</v>
      </c>
      <c r="BF248" s="102">
        <f t="shared" si="60"/>
        <v>0</v>
      </c>
      <c r="BG248" s="102">
        <f t="shared" si="61"/>
        <v>0</v>
      </c>
      <c r="BH248" s="102">
        <f t="shared" si="62"/>
        <v>0</v>
      </c>
      <c r="BI248" s="102">
        <f t="shared" si="63"/>
        <v>0</v>
      </c>
      <c r="BJ248" s="22" t="s">
        <v>84</v>
      </c>
      <c r="BK248" s="102">
        <f t="shared" si="64"/>
        <v>0</v>
      </c>
      <c r="BL248" s="22" t="s">
        <v>151</v>
      </c>
      <c r="BM248" s="22" t="s">
        <v>489</v>
      </c>
    </row>
    <row r="249" spans="2:65" s="34" customFormat="1" ht="22.5" customHeight="1">
      <c r="B249" s="35"/>
      <c r="C249" s="140" t="s">
        <v>490</v>
      </c>
      <c r="D249" s="140" t="s">
        <v>106</v>
      </c>
      <c r="E249" s="141" t="s">
        <v>491</v>
      </c>
      <c r="F249" s="142" t="s">
        <v>492</v>
      </c>
      <c r="G249" s="143"/>
      <c r="H249" s="143"/>
      <c r="I249" s="143"/>
      <c r="J249" s="144" t="s">
        <v>131</v>
      </c>
      <c r="K249" s="145">
        <v>2</v>
      </c>
      <c r="L249" s="13">
        <v>0</v>
      </c>
      <c r="M249" s="12"/>
      <c r="N249" s="146">
        <f t="shared" si="55"/>
        <v>0</v>
      </c>
      <c r="O249" s="143"/>
      <c r="P249" s="143"/>
      <c r="Q249" s="143"/>
      <c r="R249" s="40"/>
      <c r="T249" s="147" t="s">
        <v>1</v>
      </c>
      <c r="U249" s="148" t="s">
        <v>28</v>
      </c>
      <c r="V249" s="36"/>
      <c r="W249" s="149">
        <f t="shared" si="56"/>
        <v>0</v>
      </c>
      <c r="X249" s="149">
        <v>0</v>
      </c>
      <c r="Y249" s="149">
        <f t="shared" si="57"/>
        <v>0</v>
      </c>
      <c r="Z249" s="149">
        <v>0</v>
      </c>
      <c r="AA249" s="150">
        <f t="shared" si="58"/>
        <v>0</v>
      </c>
      <c r="AR249" s="22" t="s">
        <v>151</v>
      </c>
      <c r="AT249" s="22" t="s">
        <v>106</v>
      </c>
      <c r="AU249" s="22" t="s">
        <v>84</v>
      </c>
      <c r="AY249" s="22" t="s">
        <v>105</v>
      </c>
      <c r="BE249" s="102">
        <f t="shared" si="59"/>
        <v>0</v>
      </c>
      <c r="BF249" s="102">
        <f t="shared" si="60"/>
        <v>0</v>
      </c>
      <c r="BG249" s="102">
        <f t="shared" si="61"/>
        <v>0</v>
      </c>
      <c r="BH249" s="102">
        <f t="shared" si="62"/>
        <v>0</v>
      </c>
      <c r="BI249" s="102">
        <f t="shared" si="63"/>
        <v>0</v>
      </c>
      <c r="BJ249" s="22" t="s">
        <v>84</v>
      </c>
      <c r="BK249" s="102">
        <f t="shared" si="64"/>
        <v>0</v>
      </c>
      <c r="BL249" s="22" t="s">
        <v>151</v>
      </c>
      <c r="BM249" s="22" t="s">
        <v>493</v>
      </c>
    </row>
    <row r="250" spans="2:65" s="34" customFormat="1" ht="31.5" customHeight="1">
      <c r="B250" s="35"/>
      <c r="C250" s="140" t="s">
        <v>494</v>
      </c>
      <c r="D250" s="140" t="s">
        <v>106</v>
      </c>
      <c r="E250" s="141" t="s">
        <v>495</v>
      </c>
      <c r="F250" s="142" t="s">
        <v>496</v>
      </c>
      <c r="G250" s="143"/>
      <c r="H250" s="143"/>
      <c r="I250" s="143"/>
      <c r="J250" s="144" t="s">
        <v>131</v>
      </c>
      <c r="K250" s="145">
        <v>4</v>
      </c>
      <c r="L250" s="13">
        <v>0</v>
      </c>
      <c r="M250" s="12"/>
      <c r="N250" s="146">
        <f t="shared" si="55"/>
        <v>0</v>
      </c>
      <c r="O250" s="143"/>
      <c r="P250" s="143"/>
      <c r="Q250" s="143"/>
      <c r="R250" s="40"/>
      <c r="T250" s="147" t="s">
        <v>1</v>
      </c>
      <c r="U250" s="148" t="s">
        <v>28</v>
      </c>
      <c r="V250" s="36"/>
      <c r="W250" s="149">
        <f t="shared" si="56"/>
        <v>0</v>
      </c>
      <c r="X250" s="149">
        <v>0.00045</v>
      </c>
      <c r="Y250" s="149">
        <f t="shared" si="57"/>
        <v>0.0018</v>
      </c>
      <c r="Z250" s="149">
        <v>0</v>
      </c>
      <c r="AA250" s="150">
        <f t="shared" si="58"/>
        <v>0</v>
      </c>
      <c r="AR250" s="22" t="s">
        <v>151</v>
      </c>
      <c r="AT250" s="22" t="s">
        <v>106</v>
      </c>
      <c r="AU250" s="22" t="s">
        <v>84</v>
      </c>
      <c r="AY250" s="22" t="s">
        <v>105</v>
      </c>
      <c r="BE250" s="102">
        <f t="shared" si="59"/>
        <v>0</v>
      </c>
      <c r="BF250" s="102">
        <f t="shared" si="60"/>
        <v>0</v>
      </c>
      <c r="BG250" s="102">
        <f t="shared" si="61"/>
        <v>0</v>
      </c>
      <c r="BH250" s="102">
        <f t="shared" si="62"/>
        <v>0</v>
      </c>
      <c r="BI250" s="102">
        <f t="shared" si="63"/>
        <v>0</v>
      </c>
      <c r="BJ250" s="22" t="s">
        <v>84</v>
      </c>
      <c r="BK250" s="102">
        <f t="shared" si="64"/>
        <v>0</v>
      </c>
      <c r="BL250" s="22" t="s">
        <v>151</v>
      </c>
      <c r="BM250" s="22" t="s">
        <v>497</v>
      </c>
    </row>
    <row r="251" spans="2:65" s="34" customFormat="1" ht="22.5" customHeight="1">
      <c r="B251" s="35"/>
      <c r="C251" s="140" t="s">
        <v>498</v>
      </c>
      <c r="D251" s="140" t="s">
        <v>106</v>
      </c>
      <c r="E251" s="141" t="s">
        <v>499</v>
      </c>
      <c r="F251" s="142" t="s">
        <v>500</v>
      </c>
      <c r="G251" s="143"/>
      <c r="H251" s="143"/>
      <c r="I251" s="143"/>
      <c r="J251" s="144" t="s">
        <v>131</v>
      </c>
      <c r="K251" s="145">
        <v>4</v>
      </c>
      <c r="L251" s="13">
        <v>0</v>
      </c>
      <c r="M251" s="12"/>
      <c r="N251" s="146">
        <f t="shared" si="55"/>
        <v>0</v>
      </c>
      <c r="O251" s="143"/>
      <c r="P251" s="143"/>
      <c r="Q251" s="143"/>
      <c r="R251" s="40"/>
      <c r="T251" s="147" t="s">
        <v>1</v>
      </c>
      <c r="U251" s="148" t="s">
        <v>28</v>
      </c>
      <c r="V251" s="36"/>
      <c r="W251" s="149">
        <f t="shared" si="56"/>
        <v>0</v>
      </c>
      <c r="X251" s="149">
        <v>0</v>
      </c>
      <c r="Y251" s="149">
        <f t="shared" si="57"/>
        <v>0</v>
      </c>
      <c r="Z251" s="149">
        <v>0</v>
      </c>
      <c r="AA251" s="150">
        <f t="shared" si="58"/>
        <v>0</v>
      </c>
      <c r="AR251" s="22" t="s">
        <v>151</v>
      </c>
      <c r="AT251" s="22" t="s">
        <v>106</v>
      </c>
      <c r="AU251" s="22" t="s">
        <v>84</v>
      </c>
      <c r="AY251" s="22" t="s">
        <v>105</v>
      </c>
      <c r="BE251" s="102">
        <f t="shared" si="59"/>
        <v>0</v>
      </c>
      <c r="BF251" s="102">
        <f t="shared" si="60"/>
        <v>0</v>
      </c>
      <c r="BG251" s="102">
        <f t="shared" si="61"/>
        <v>0</v>
      </c>
      <c r="BH251" s="102">
        <f t="shared" si="62"/>
        <v>0</v>
      </c>
      <c r="BI251" s="102">
        <f t="shared" si="63"/>
        <v>0</v>
      </c>
      <c r="BJ251" s="22" t="s">
        <v>84</v>
      </c>
      <c r="BK251" s="102">
        <f t="shared" si="64"/>
        <v>0</v>
      </c>
      <c r="BL251" s="22" t="s">
        <v>151</v>
      </c>
      <c r="BM251" s="22" t="s">
        <v>501</v>
      </c>
    </row>
    <row r="252" spans="2:65" s="34" customFormat="1" ht="31.5" customHeight="1">
      <c r="B252" s="35"/>
      <c r="C252" s="140" t="s">
        <v>502</v>
      </c>
      <c r="D252" s="140" t="s">
        <v>106</v>
      </c>
      <c r="E252" s="141" t="s">
        <v>503</v>
      </c>
      <c r="F252" s="142" t="s">
        <v>504</v>
      </c>
      <c r="G252" s="143"/>
      <c r="H252" s="143"/>
      <c r="I252" s="143"/>
      <c r="J252" s="144" t="s">
        <v>136</v>
      </c>
      <c r="K252" s="145">
        <v>0.013</v>
      </c>
      <c r="L252" s="13">
        <v>0</v>
      </c>
      <c r="M252" s="12"/>
      <c r="N252" s="146">
        <f t="shared" si="55"/>
        <v>0</v>
      </c>
      <c r="O252" s="143"/>
      <c r="P252" s="143"/>
      <c r="Q252" s="143"/>
      <c r="R252" s="40"/>
      <c r="T252" s="147" t="s">
        <v>1</v>
      </c>
      <c r="U252" s="148" t="s">
        <v>28</v>
      </c>
      <c r="V252" s="36"/>
      <c r="W252" s="149">
        <f t="shared" si="56"/>
        <v>0</v>
      </c>
      <c r="X252" s="149">
        <v>0</v>
      </c>
      <c r="Y252" s="149">
        <f t="shared" si="57"/>
        <v>0</v>
      </c>
      <c r="Z252" s="149">
        <v>0</v>
      </c>
      <c r="AA252" s="150">
        <f t="shared" si="58"/>
        <v>0</v>
      </c>
      <c r="AR252" s="22" t="s">
        <v>151</v>
      </c>
      <c r="AT252" s="22" t="s">
        <v>106</v>
      </c>
      <c r="AU252" s="22" t="s">
        <v>84</v>
      </c>
      <c r="AY252" s="22" t="s">
        <v>105</v>
      </c>
      <c r="BE252" s="102">
        <f t="shared" si="59"/>
        <v>0</v>
      </c>
      <c r="BF252" s="102">
        <f t="shared" si="60"/>
        <v>0</v>
      </c>
      <c r="BG252" s="102">
        <f t="shared" si="61"/>
        <v>0</v>
      </c>
      <c r="BH252" s="102">
        <f t="shared" si="62"/>
        <v>0</v>
      </c>
      <c r="BI252" s="102">
        <f t="shared" si="63"/>
        <v>0</v>
      </c>
      <c r="BJ252" s="22" t="s">
        <v>84</v>
      </c>
      <c r="BK252" s="102">
        <f t="shared" si="64"/>
        <v>0</v>
      </c>
      <c r="BL252" s="22" t="s">
        <v>151</v>
      </c>
      <c r="BM252" s="22" t="s">
        <v>505</v>
      </c>
    </row>
    <row r="253" spans="2:65" s="34" customFormat="1" ht="31.5" customHeight="1">
      <c r="B253" s="35"/>
      <c r="C253" s="140" t="s">
        <v>16</v>
      </c>
      <c r="D253" s="140" t="s">
        <v>106</v>
      </c>
      <c r="E253" s="141" t="s">
        <v>506</v>
      </c>
      <c r="F253" s="142" t="s">
        <v>507</v>
      </c>
      <c r="G253" s="143"/>
      <c r="H253" s="143"/>
      <c r="I253" s="143"/>
      <c r="J253" s="144" t="s">
        <v>136</v>
      </c>
      <c r="K253" s="145">
        <v>0.006</v>
      </c>
      <c r="L253" s="13">
        <v>0</v>
      </c>
      <c r="M253" s="12"/>
      <c r="N253" s="146">
        <f t="shared" si="55"/>
        <v>0</v>
      </c>
      <c r="O253" s="143"/>
      <c r="P253" s="143"/>
      <c r="Q253" s="143"/>
      <c r="R253" s="40"/>
      <c r="T253" s="147" t="s">
        <v>1</v>
      </c>
      <c r="U253" s="148" t="s">
        <v>28</v>
      </c>
      <c r="V253" s="36"/>
      <c r="W253" s="149">
        <f t="shared" si="56"/>
        <v>0</v>
      </c>
      <c r="X253" s="149">
        <v>0</v>
      </c>
      <c r="Y253" s="149">
        <f t="shared" si="57"/>
        <v>0</v>
      </c>
      <c r="Z253" s="149">
        <v>0</v>
      </c>
      <c r="AA253" s="150">
        <f t="shared" si="58"/>
        <v>0</v>
      </c>
      <c r="AR253" s="22" t="s">
        <v>151</v>
      </c>
      <c r="AT253" s="22" t="s">
        <v>106</v>
      </c>
      <c r="AU253" s="22" t="s">
        <v>84</v>
      </c>
      <c r="AY253" s="22" t="s">
        <v>105</v>
      </c>
      <c r="BE253" s="102">
        <f t="shared" si="59"/>
        <v>0</v>
      </c>
      <c r="BF253" s="102">
        <f t="shared" si="60"/>
        <v>0</v>
      </c>
      <c r="BG253" s="102">
        <f t="shared" si="61"/>
        <v>0</v>
      </c>
      <c r="BH253" s="102">
        <f t="shared" si="62"/>
        <v>0</v>
      </c>
      <c r="BI253" s="102">
        <f t="shared" si="63"/>
        <v>0</v>
      </c>
      <c r="BJ253" s="22" t="s">
        <v>84</v>
      </c>
      <c r="BK253" s="102">
        <f t="shared" si="64"/>
        <v>0</v>
      </c>
      <c r="BL253" s="22" t="s">
        <v>151</v>
      </c>
      <c r="BM253" s="22" t="s">
        <v>508</v>
      </c>
    </row>
    <row r="254" spans="2:63" s="130" customFormat="1" ht="29.25" customHeight="1">
      <c r="B254" s="126"/>
      <c r="C254" s="127"/>
      <c r="D254" s="137" t="s">
        <v>71</v>
      </c>
      <c r="E254" s="137"/>
      <c r="F254" s="137"/>
      <c r="G254" s="137"/>
      <c r="H254" s="137"/>
      <c r="I254" s="137"/>
      <c r="J254" s="137"/>
      <c r="K254" s="137"/>
      <c r="L254" s="170"/>
      <c r="M254" s="170"/>
      <c r="N254" s="151">
        <f>BK254</f>
        <v>0</v>
      </c>
      <c r="O254" s="152"/>
      <c r="P254" s="152"/>
      <c r="Q254" s="152"/>
      <c r="R254" s="129"/>
      <c r="T254" s="131"/>
      <c r="U254" s="127"/>
      <c r="V254" s="127"/>
      <c r="W254" s="132">
        <f>SUM(W255:W261)</f>
        <v>0</v>
      </c>
      <c r="X254" s="127"/>
      <c r="Y254" s="132">
        <f>SUM(Y255:Y261)</f>
        <v>0.00267</v>
      </c>
      <c r="Z254" s="127"/>
      <c r="AA254" s="133">
        <f>SUM(AA255:AA261)</f>
        <v>0</v>
      </c>
      <c r="AR254" s="134" t="s">
        <v>84</v>
      </c>
      <c r="AT254" s="135" t="s">
        <v>42</v>
      </c>
      <c r="AU254" s="135" t="s">
        <v>11</v>
      </c>
      <c r="AY254" s="134" t="s">
        <v>105</v>
      </c>
      <c r="BK254" s="136">
        <f>SUM(BK255:BK261)</f>
        <v>0</v>
      </c>
    </row>
    <row r="255" spans="2:65" s="34" customFormat="1" ht="22.5" customHeight="1">
      <c r="B255" s="35"/>
      <c r="C255" s="140" t="s">
        <v>509</v>
      </c>
      <c r="D255" s="140" t="s">
        <v>106</v>
      </c>
      <c r="E255" s="141" t="s">
        <v>510</v>
      </c>
      <c r="F255" s="142" t="s">
        <v>511</v>
      </c>
      <c r="G255" s="143"/>
      <c r="H255" s="143"/>
      <c r="I255" s="143"/>
      <c r="J255" s="144" t="s">
        <v>109</v>
      </c>
      <c r="K255" s="145">
        <v>1</v>
      </c>
      <c r="L255" s="13">
        <v>0</v>
      </c>
      <c r="M255" s="12"/>
      <c r="N255" s="146">
        <f aca="true" t="shared" si="65" ref="N255:N261">ROUND(L255*K255,2)</f>
        <v>0</v>
      </c>
      <c r="O255" s="143"/>
      <c r="P255" s="143"/>
      <c r="Q255" s="143"/>
      <c r="R255" s="40"/>
      <c r="T255" s="147" t="s">
        <v>1</v>
      </c>
      <c r="U255" s="148" t="s">
        <v>28</v>
      </c>
      <c r="V255" s="36"/>
      <c r="W255" s="149">
        <f aca="true" t="shared" si="66" ref="W255:W261">V255*K255</f>
        <v>0</v>
      </c>
      <c r="X255" s="149">
        <v>3E-05</v>
      </c>
      <c r="Y255" s="149">
        <f aca="true" t="shared" si="67" ref="Y255:Y261">X255*K255</f>
        <v>3E-05</v>
      </c>
      <c r="Z255" s="149">
        <v>0</v>
      </c>
      <c r="AA255" s="150">
        <f aca="true" t="shared" si="68" ref="AA255:AA261">Z255*K255</f>
        <v>0</v>
      </c>
      <c r="AR255" s="22" t="s">
        <v>151</v>
      </c>
      <c r="AT255" s="22" t="s">
        <v>106</v>
      </c>
      <c r="AU255" s="22" t="s">
        <v>84</v>
      </c>
      <c r="AY255" s="22" t="s">
        <v>105</v>
      </c>
      <c r="BE255" s="102">
        <f aca="true" t="shared" si="69" ref="BE255:BE261">IF(U255="základní",N255,0)</f>
        <v>0</v>
      </c>
      <c r="BF255" s="102">
        <f aca="true" t="shared" si="70" ref="BF255:BF261">IF(U255="snížená",N255,0)</f>
        <v>0</v>
      </c>
      <c r="BG255" s="102">
        <f aca="true" t="shared" si="71" ref="BG255:BG261">IF(U255="zákl. přenesená",N255,0)</f>
        <v>0</v>
      </c>
      <c r="BH255" s="102">
        <f aca="true" t="shared" si="72" ref="BH255:BH261">IF(U255="sníž. přenesená",N255,0)</f>
        <v>0</v>
      </c>
      <c r="BI255" s="102">
        <f aca="true" t="shared" si="73" ref="BI255:BI261">IF(U255="nulová",N255,0)</f>
        <v>0</v>
      </c>
      <c r="BJ255" s="22" t="s">
        <v>84</v>
      </c>
      <c r="BK255" s="102">
        <f aca="true" t="shared" si="74" ref="BK255:BK261">ROUND(L255*K255,2)</f>
        <v>0</v>
      </c>
      <c r="BL255" s="22" t="s">
        <v>151</v>
      </c>
      <c r="BM255" s="22" t="s">
        <v>512</v>
      </c>
    </row>
    <row r="256" spans="2:65" s="34" customFormat="1" ht="22.5" customHeight="1">
      <c r="B256" s="35"/>
      <c r="C256" s="153" t="s">
        <v>513</v>
      </c>
      <c r="D256" s="153" t="s">
        <v>119</v>
      </c>
      <c r="E256" s="154" t="s">
        <v>514</v>
      </c>
      <c r="F256" s="155" t="s">
        <v>515</v>
      </c>
      <c r="G256" s="156"/>
      <c r="H256" s="156"/>
      <c r="I256" s="156"/>
      <c r="J256" s="157" t="s">
        <v>109</v>
      </c>
      <c r="K256" s="158">
        <v>1</v>
      </c>
      <c r="L256" s="15">
        <v>0</v>
      </c>
      <c r="M256" s="14"/>
      <c r="N256" s="159">
        <f t="shared" si="65"/>
        <v>0</v>
      </c>
      <c r="O256" s="143"/>
      <c r="P256" s="143"/>
      <c r="Q256" s="143"/>
      <c r="R256" s="40"/>
      <c r="T256" s="147" t="s">
        <v>1</v>
      </c>
      <c r="U256" s="148" t="s">
        <v>28</v>
      </c>
      <c r="V256" s="36"/>
      <c r="W256" s="149">
        <f t="shared" si="66"/>
        <v>0</v>
      </c>
      <c r="X256" s="149">
        <v>0.00013</v>
      </c>
      <c r="Y256" s="149">
        <f t="shared" si="67"/>
        <v>0.00013</v>
      </c>
      <c r="Z256" s="149">
        <v>0</v>
      </c>
      <c r="AA256" s="150">
        <f t="shared" si="68"/>
        <v>0</v>
      </c>
      <c r="AR256" s="22" t="s">
        <v>156</v>
      </c>
      <c r="AT256" s="22" t="s">
        <v>119</v>
      </c>
      <c r="AU256" s="22" t="s">
        <v>84</v>
      </c>
      <c r="AY256" s="22" t="s">
        <v>105</v>
      </c>
      <c r="BE256" s="102">
        <f t="shared" si="69"/>
        <v>0</v>
      </c>
      <c r="BF256" s="102">
        <f t="shared" si="70"/>
        <v>0</v>
      </c>
      <c r="BG256" s="102">
        <f t="shared" si="71"/>
        <v>0</v>
      </c>
      <c r="BH256" s="102">
        <f t="shared" si="72"/>
        <v>0</v>
      </c>
      <c r="BI256" s="102">
        <f t="shared" si="73"/>
        <v>0</v>
      </c>
      <c r="BJ256" s="22" t="s">
        <v>84</v>
      </c>
      <c r="BK256" s="102">
        <f t="shared" si="74"/>
        <v>0</v>
      </c>
      <c r="BL256" s="22" t="s">
        <v>151</v>
      </c>
      <c r="BM256" s="22" t="s">
        <v>516</v>
      </c>
    </row>
    <row r="257" spans="2:65" s="34" customFormat="1" ht="22.5" customHeight="1">
      <c r="B257" s="35"/>
      <c r="C257" s="140" t="s">
        <v>517</v>
      </c>
      <c r="D257" s="140" t="s">
        <v>106</v>
      </c>
      <c r="E257" s="141" t="s">
        <v>518</v>
      </c>
      <c r="F257" s="142" t="s">
        <v>519</v>
      </c>
      <c r="G257" s="143"/>
      <c r="H257" s="143"/>
      <c r="I257" s="143"/>
      <c r="J257" s="144" t="s">
        <v>109</v>
      </c>
      <c r="K257" s="145">
        <v>2</v>
      </c>
      <c r="L257" s="13">
        <v>0</v>
      </c>
      <c r="M257" s="12"/>
      <c r="N257" s="146">
        <f t="shared" si="65"/>
        <v>0</v>
      </c>
      <c r="O257" s="143"/>
      <c r="P257" s="143"/>
      <c r="Q257" s="143"/>
      <c r="R257" s="40"/>
      <c r="T257" s="147" t="s">
        <v>1</v>
      </c>
      <c r="U257" s="148" t="s">
        <v>28</v>
      </c>
      <c r="V257" s="36"/>
      <c r="W257" s="149">
        <f t="shared" si="66"/>
        <v>0</v>
      </c>
      <c r="X257" s="149">
        <v>0.00036</v>
      </c>
      <c r="Y257" s="149">
        <f t="shared" si="67"/>
        <v>0.00072</v>
      </c>
      <c r="Z257" s="149">
        <v>0</v>
      </c>
      <c r="AA257" s="150">
        <f t="shared" si="68"/>
        <v>0</v>
      </c>
      <c r="AR257" s="22" t="s">
        <v>151</v>
      </c>
      <c r="AT257" s="22" t="s">
        <v>106</v>
      </c>
      <c r="AU257" s="22" t="s">
        <v>84</v>
      </c>
      <c r="AY257" s="22" t="s">
        <v>105</v>
      </c>
      <c r="BE257" s="102">
        <f t="shared" si="69"/>
        <v>0</v>
      </c>
      <c r="BF257" s="102">
        <f t="shared" si="70"/>
        <v>0</v>
      </c>
      <c r="BG257" s="102">
        <f t="shared" si="71"/>
        <v>0</v>
      </c>
      <c r="BH257" s="102">
        <f t="shared" si="72"/>
        <v>0</v>
      </c>
      <c r="BI257" s="102">
        <f t="shared" si="73"/>
        <v>0</v>
      </c>
      <c r="BJ257" s="22" t="s">
        <v>84</v>
      </c>
      <c r="BK257" s="102">
        <f t="shared" si="74"/>
        <v>0</v>
      </c>
      <c r="BL257" s="22" t="s">
        <v>151</v>
      </c>
      <c r="BM257" s="22" t="s">
        <v>520</v>
      </c>
    </row>
    <row r="258" spans="2:65" s="34" customFormat="1" ht="31.5" customHeight="1">
      <c r="B258" s="35"/>
      <c r="C258" s="140" t="s">
        <v>521</v>
      </c>
      <c r="D258" s="140" t="s">
        <v>106</v>
      </c>
      <c r="E258" s="141" t="s">
        <v>522</v>
      </c>
      <c r="F258" s="142" t="s">
        <v>523</v>
      </c>
      <c r="G258" s="143"/>
      <c r="H258" s="143"/>
      <c r="I258" s="143"/>
      <c r="J258" s="144" t="s">
        <v>109</v>
      </c>
      <c r="K258" s="145">
        <v>2</v>
      </c>
      <c r="L258" s="13">
        <v>0</v>
      </c>
      <c r="M258" s="12"/>
      <c r="N258" s="146">
        <f t="shared" si="65"/>
        <v>0</v>
      </c>
      <c r="O258" s="143"/>
      <c r="P258" s="143"/>
      <c r="Q258" s="143"/>
      <c r="R258" s="40"/>
      <c r="T258" s="147" t="s">
        <v>1</v>
      </c>
      <c r="U258" s="148" t="s">
        <v>28</v>
      </c>
      <c r="V258" s="36"/>
      <c r="W258" s="149">
        <f t="shared" si="66"/>
        <v>0</v>
      </c>
      <c r="X258" s="149">
        <v>0.00022</v>
      </c>
      <c r="Y258" s="149">
        <f t="shared" si="67"/>
        <v>0.00044</v>
      </c>
      <c r="Z258" s="149">
        <v>0</v>
      </c>
      <c r="AA258" s="150">
        <f t="shared" si="68"/>
        <v>0</v>
      </c>
      <c r="AR258" s="22" t="s">
        <v>151</v>
      </c>
      <c r="AT258" s="22" t="s">
        <v>106</v>
      </c>
      <c r="AU258" s="22" t="s">
        <v>84</v>
      </c>
      <c r="AY258" s="22" t="s">
        <v>105</v>
      </c>
      <c r="BE258" s="102">
        <f t="shared" si="69"/>
        <v>0</v>
      </c>
      <c r="BF258" s="102">
        <f t="shared" si="70"/>
        <v>0</v>
      </c>
      <c r="BG258" s="102">
        <f t="shared" si="71"/>
        <v>0</v>
      </c>
      <c r="BH258" s="102">
        <f t="shared" si="72"/>
        <v>0</v>
      </c>
      <c r="BI258" s="102">
        <f t="shared" si="73"/>
        <v>0</v>
      </c>
      <c r="BJ258" s="22" t="s">
        <v>84</v>
      </c>
      <c r="BK258" s="102">
        <f t="shared" si="74"/>
        <v>0</v>
      </c>
      <c r="BL258" s="22" t="s">
        <v>151</v>
      </c>
      <c r="BM258" s="22" t="s">
        <v>524</v>
      </c>
    </row>
    <row r="259" spans="2:65" s="34" customFormat="1" ht="31.5" customHeight="1">
      <c r="B259" s="35"/>
      <c r="C259" s="140" t="s">
        <v>525</v>
      </c>
      <c r="D259" s="140" t="s">
        <v>106</v>
      </c>
      <c r="E259" s="141" t="s">
        <v>526</v>
      </c>
      <c r="F259" s="142" t="s">
        <v>527</v>
      </c>
      <c r="G259" s="143"/>
      <c r="H259" s="143"/>
      <c r="I259" s="143"/>
      <c r="J259" s="144" t="s">
        <v>109</v>
      </c>
      <c r="K259" s="145">
        <v>1</v>
      </c>
      <c r="L259" s="13">
        <v>0</v>
      </c>
      <c r="M259" s="12"/>
      <c r="N259" s="146">
        <f t="shared" si="65"/>
        <v>0</v>
      </c>
      <c r="O259" s="143"/>
      <c r="P259" s="143"/>
      <c r="Q259" s="143"/>
      <c r="R259" s="40"/>
      <c r="T259" s="147" t="s">
        <v>1</v>
      </c>
      <c r="U259" s="148" t="s">
        <v>28</v>
      </c>
      <c r="V259" s="36"/>
      <c r="W259" s="149">
        <f t="shared" si="66"/>
        <v>0</v>
      </c>
      <c r="X259" s="149">
        <v>0.00033</v>
      </c>
      <c r="Y259" s="149">
        <f t="shared" si="67"/>
        <v>0.00033</v>
      </c>
      <c r="Z259" s="149">
        <v>0</v>
      </c>
      <c r="AA259" s="150">
        <f t="shared" si="68"/>
        <v>0</v>
      </c>
      <c r="AR259" s="22" t="s">
        <v>151</v>
      </c>
      <c r="AT259" s="22" t="s">
        <v>106</v>
      </c>
      <c r="AU259" s="22" t="s">
        <v>84</v>
      </c>
      <c r="AY259" s="22" t="s">
        <v>105</v>
      </c>
      <c r="BE259" s="102">
        <f t="shared" si="69"/>
        <v>0</v>
      </c>
      <c r="BF259" s="102">
        <f t="shared" si="70"/>
        <v>0</v>
      </c>
      <c r="BG259" s="102">
        <f t="shared" si="71"/>
        <v>0</v>
      </c>
      <c r="BH259" s="102">
        <f t="shared" si="72"/>
        <v>0</v>
      </c>
      <c r="BI259" s="102">
        <f t="shared" si="73"/>
        <v>0</v>
      </c>
      <c r="BJ259" s="22" t="s">
        <v>84</v>
      </c>
      <c r="BK259" s="102">
        <f t="shared" si="74"/>
        <v>0</v>
      </c>
      <c r="BL259" s="22" t="s">
        <v>151</v>
      </c>
      <c r="BM259" s="22" t="s">
        <v>528</v>
      </c>
    </row>
    <row r="260" spans="2:65" s="34" customFormat="1" ht="31.5" customHeight="1">
      <c r="B260" s="35"/>
      <c r="C260" s="140" t="s">
        <v>529</v>
      </c>
      <c r="D260" s="140" t="s">
        <v>106</v>
      </c>
      <c r="E260" s="141" t="s">
        <v>530</v>
      </c>
      <c r="F260" s="142" t="s">
        <v>531</v>
      </c>
      <c r="G260" s="143"/>
      <c r="H260" s="143"/>
      <c r="I260" s="143"/>
      <c r="J260" s="144" t="s">
        <v>109</v>
      </c>
      <c r="K260" s="145">
        <v>3</v>
      </c>
      <c r="L260" s="13">
        <v>0</v>
      </c>
      <c r="M260" s="12"/>
      <c r="N260" s="146">
        <f t="shared" si="65"/>
        <v>0</v>
      </c>
      <c r="O260" s="143"/>
      <c r="P260" s="143"/>
      <c r="Q260" s="143"/>
      <c r="R260" s="40"/>
      <c r="T260" s="147" t="s">
        <v>1</v>
      </c>
      <c r="U260" s="148" t="s">
        <v>28</v>
      </c>
      <c r="V260" s="36"/>
      <c r="W260" s="149">
        <f t="shared" si="66"/>
        <v>0</v>
      </c>
      <c r="X260" s="149">
        <v>0.00034</v>
      </c>
      <c r="Y260" s="149">
        <f t="shared" si="67"/>
        <v>0.00102</v>
      </c>
      <c r="Z260" s="149">
        <v>0</v>
      </c>
      <c r="AA260" s="150">
        <f t="shared" si="68"/>
        <v>0</v>
      </c>
      <c r="AR260" s="22" t="s">
        <v>151</v>
      </c>
      <c r="AT260" s="22" t="s">
        <v>106</v>
      </c>
      <c r="AU260" s="22" t="s">
        <v>84</v>
      </c>
      <c r="AY260" s="22" t="s">
        <v>105</v>
      </c>
      <c r="BE260" s="102">
        <f t="shared" si="69"/>
        <v>0</v>
      </c>
      <c r="BF260" s="102">
        <f t="shared" si="70"/>
        <v>0</v>
      </c>
      <c r="BG260" s="102">
        <f t="shared" si="71"/>
        <v>0</v>
      </c>
      <c r="BH260" s="102">
        <f t="shared" si="72"/>
        <v>0</v>
      </c>
      <c r="BI260" s="102">
        <f t="shared" si="73"/>
        <v>0</v>
      </c>
      <c r="BJ260" s="22" t="s">
        <v>84</v>
      </c>
      <c r="BK260" s="102">
        <f t="shared" si="74"/>
        <v>0</v>
      </c>
      <c r="BL260" s="22" t="s">
        <v>151</v>
      </c>
      <c r="BM260" s="22" t="s">
        <v>532</v>
      </c>
    </row>
    <row r="261" spans="2:65" s="34" customFormat="1" ht="31.5" customHeight="1">
      <c r="B261" s="35"/>
      <c r="C261" s="140" t="s">
        <v>533</v>
      </c>
      <c r="D261" s="140" t="s">
        <v>106</v>
      </c>
      <c r="E261" s="141" t="s">
        <v>534</v>
      </c>
      <c r="F261" s="142" t="s">
        <v>535</v>
      </c>
      <c r="G261" s="143"/>
      <c r="H261" s="143"/>
      <c r="I261" s="143"/>
      <c r="J261" s="144" t="s">
        <v>136</v>
      </c>
      <c r="K261" s="145">
        <v>0.003</v>
      </c>
      <c r="L261" s="13">
        <v>0</v>
      </c>
      <c r="M261" s="12"/>
      <c r="N261" s="146">
        <f t="shared" si="65"/>
        <v>0</v>
      </c>
      <c r="O261" s="143"/>
      <c r="P261" s="143"/>
      <c r="Q261" s="143"/>
      <c r="R261" s="40"/>
      <c r="T261" s="147" t="s">
        <v>1</v>
      </c>
      <c r="U261" s="148" t="s">
        <v>28</v>
      </c>
      <c r="V261" s="36"/>
      <c r="W261" s="149">
        <f t="shared" si="66"/>
        <v>0</v>
      </c>
      <c r="X261" s="149">
        <v>0</v>
      </c>
      <c r="Y261" s="149">
        <f t="shared" si="67"/>
        <v>0</v>
      </c>
      <c r="Z261" s="149">
        <v>0</v>
      </c>
      <c r="AA261" s="150">
        <f t="shared" si="68"/>
        <v>0</v>
      </c>
      <c r="AR261" s="22" t="s">
        <v>151</v>
      </c>
      <c r="AT261" s="22" t="s">
        <v>106</v>
      </c>
      <c r="AU261" s="22" t="s">
        <v>84</v>
      </c>
      <c r="AY261" s="22" t="s">
        <v>105</v>
      </c>
      <c r="BE261" s="102">
        <f t="shared" si="69"/>
        <v>0</v>
      </c>
      <c r="BF261" s="102">
        <f t="shared" si="70"/>
        <v>0</v>
      </c>
      <c r="BG261" s="102">
        <f t="shared" si="71"/>
        <v>0</v>
      </c>
      <c r="BH261" s="102">
        <f t="shared" si="72"/>
        <v>0</v>
      </c>
      <c r="BI261" s="102">
        <f t="shared" si="73"/>
        <v>0</v>
      </c>
      <c r="BJ261" s="22" t="s">
        <v>84</v>
      </c>
      <c r="BK261" s="102">
        <f t="shared" si="74"/>
        <v>0</v>
      </c>
      <c r="BL261" s="22" t="s">
        <v>151</v>
      </c>
      <c r="BM261" s="22" t="s">
        <v>536</v>
      </c>
    </row>
    <row r="262" spans="2:63" s="130" customFormat="1" ht="29.25" customHeight="1">
      <c r="B262" s="126"/>
      <c r="C262" s="127"/>
      <c r="D262" s="137" t="s">
        <v>72</v>
      </c>
      <c r="E262" s="137"/>
      <c r="F262" s="137"/>
      <c r="G262" s="137"/>
      <c r="H262" s="137"/>
      <c r="I262" s="137"/>
      <c r="J262" s="137"/>
      <c r="K262" s="137"/>
      <c r="L262" s="170"/>
      <c r="M262" s="170"/>
      <c r="N262" s="151">
        <f>BK262</f>
        <v>0</v>
      </c>
      <c r="O262" s="152"/>
      <c r="P262" s="152"/>
      <c r="Q262" s="152"/>
      <c r="R262" s="129"/>
      <c r="T262" s="131"/>
      <c r="U262" s="127"/>
      <c r="V262" s="127"/>
      <c r="W262" s="132">
        <f>SUM(W263:W265)</f>
        <v>0</v>
      </c>
      <c r="X262" s="127"/>
      <c r="Y262" s="132">
        <f>SUM(Y263:Y265)</f>
        <v>8E-05</v>
      </c>
      <c r="Z262" s="127"/>
      <c r="AA262" s="133">
        <f>SUM(AA263:AA265)</f>
        <v>0.0206</v>
      </c>
      <c r="AR262" s="134" t="s">
        <v>84</v>
      </c>
      <c r="AT262" s="135" t="s">
        <v>42</v>
      </c>
      <c r="AU262" s="135" t="s">
        <v>11</v>
      </c>
      <c r="AY262" s="134" t="s">
        <v>105</v>
      </c>
      <c r="BK262" s="136">
        <f>SUM(BK263:BK265)</f>
        <v>0</v>
      </c>
    </row>
    <row r="263" spans="2:65" s="34" customFormat="1" ht="31.5" customHeight="1">
      <c r="B263" s="35"/>
      <c r="C263" s="140" t="s">
        <v>537</v>
      </c>
      <c r="D263" s="140" t="s">
        <v>106</v>
      </c>
      <c r="E263" s="141" t="s">
        <v>538</v>
      </c>
      <c r="F263" s="142" t="s">
        <v>539</v>
      </c>
      <c r="G263" s="143"/>
      <c r="H263" s="143"/>
      <c r="I263" s="143"/>
      <c r="J263" s="144" t="s">
        <v>109</v>
      </c>
      <c r="K263" s="145">
        <v>1</v>
      </c>
      <c r="L263" s="13">
        <v>0</v>
      </c>
      <c r="M263" s="12"/>
      <c r="N263" s="146">
        <f>ROUND(L263*K263,2)</f>
        <v>0</v>
      </c>
      <c r="O263" s="143"/>
      <c r="P263" s="143"/>
      <c r="Q263" s="143"/>
      <c r="R263" s="40"/>
      <c r="T263" s="147" t="s">
        <v>1</v>
      </c>
      <c r="U263" s="148" t="s">
        <v>28</v>
      </c>
      <c r="V263" s="36"/>
      <c r="W263" s="149">
        <f>V263*K263</f>
        <v>0</v>
      </c>
      <c r="X263" s="149">
        <v>8E-05</v>
      </c>
      <c r="Y263" s="149">
        <f>X263*K263</f>
        <v>8E-05</v>
      </c>
      <c r="Z263" s="149">
        <v>0.0206</v>
      </c>
      <c r="AA263" s="150">
        <f>Z263*K263</f>
        <v>0.0206</v>
      </c>
      <c r="AR263" s="22" t="s">
        <v>151</v>
      </c>
      <c r="AT263" s="22" t="s">
        <v>106</v>
      </c>
      <c r="AU263" s="22" t="s">
        <v>84</v>
      </c>
      <c r="AY263" s="22" t="s">
        <v>105</v>
      </c>
      <c r="BE263" s="102">
        <f>IF(U263="základní",N263,0)</f>
        <v>0</v>
      </c>
      <c r="BF263" s="102">
        <f>IF(U263="snížená",N263,0)</f>
        <v>0</v>
      </c>
      <c r="BG263" s="102">
        <f>IF(U263="zákl. přenesená",N263,0)</f>
        <v>0</v>
      </c>
      <c r="BH263" s="102">
        <f>IF(U263="sníž. přenesená",N263,0)</f>
        <v>0</v>
      </c>
      <c r="BI263" s="102">
        <f>IF(U263="nulová",N263,0)</f>
        <v>0</v>
      </c>
      <c r="BJ263" s="22" t="s">
        <v>84</v>
      </c>
      <c r="BK263" s="102">
        <f>ROUND(L263*K263,2)</f>
        <v>0</v>
      </c>
      <c r="BL263" s="22" t="s">
        <v>151</v>
      </c>
      <c r="BM263" s="22" t="s">
        <v>540</v>
      </c>
    </row>
    <row r="264" spans="2:65" s="34" customFormat="1" ht="31.5" customHeight="1">
      <c r="B264" s="35"/>
      <c r="C264" s="140" t="s">
        <v>541</v>
      </c>
      <c r="D264" s="140" t="s">
        <v>106</v>
      </c>
      <c r="E264" s="141" t="s">
        <v>542</v>
      </c>
      <c r="F264" s="142" t="s">
        <v>543</v>
      </c>
      <c r="G264" s="143"/>
      <c r="H264" s="143"/>
      <c r="I264" s="143"/>
      <c r="J264" s="144" t="s">
        <v>109</v>
      </c>
      <c r="K264" s="145">
        <v>1</v>
      </c>
      <c r="L264" s="13">
        <v>0</v>
      </c>
      <c r="M264" s="12"/>
      <c r="N264" s="146">
        <f>ROUND(L264*K264,2)</f>
        <v>0</v>
      </c>
      <c r="O264" s="143"/>
      <c r="P264" s="143"/>
      <c r="Q264" s="143"/>
      <c r="R264" s="40"/>
      <c r="T264" s="147" t="s">
        <v>1</v>
      </c>
      <c r="U264" s="148" t="s">
        <v>28</v>
      </c>
      <c r="V264" s="36"/>
      <c r="W264" s="149">
        <f>V264*K264</f>
        <v>0</v>
      </c>
      <c r="X264" s="149">
        <v>0</v>
      </c>
      <c r="Y264" s="149">
        <f>X264*K264</f>
        <v>0</v>
      </c>
      <c r="Z264" s="149">
        <v>0</v>
      </c>
      <c r="AA264" s="150">
        <f>Z264*K264</f>
        <v>0</v>
      </c>
      <c r="AR264" s="22" t="s">
        <v>151</v>
      </c>
      <c r="AT264" s="22" t="s">
        <v>106</v>
      </c>
      <c r="AU264" s="22" t="s">
        <v>84</v>
      </c>
      <c r="AY264" s="22" t="s">
        <v>105</v>
      </c>
      <c r="BE264" s="102">
        <f>IF(U264="základní",N264,0)</f>
        <v>0</v>
      </c>
      <c r="BF264" s="102">
        <f>IF(U264="snížená",N264,0)</f>
        <v>0</v>
      </c>
      <c r="BG264" s="102">
        <f>IF(U264="zákl. přenesená",N264,0)</f>
        <v>0</v>
      </c>
      <c r="BH264" s="102">
        <f>IF(U264="sníž. přenesená",N264,0)</f>
        <v>0</v>
      </c>
      <c r="BI264" s="102">
        <f>IF(U264="nulová",N264,0)</f>
        <v>0</v>
      </c>
      <c r="BJ264" s="22" t="s">
        <v>84</v>
      </c>
      <c r="BK264" s="102">
        <f>ROUND(L264*K264,2)</f>
        <v>0</v>
      </c>
      <c r="BL264" s="22" t="s">
        <v>151</v>
      </c>
      <c r="BM264" s="22" t="s">
        <v>544</v>
      </c>
    </row>
    <row r="265" spans="2:65" s="34" customFormat="1" ht="31.5" customHeight="1">
      <c r="B265" s="35"/>
      <c r="C265" s="140" t="s">
        <v>545</v>
      </c>
      <c r="D265" s="140" t="s">
        <v>106</v>
      </c>
      <c r="E265" s="141" t="s">
        <v>546</v>
      </c>
      <c r="F265" s="142" t="s">
        <v>547</v>
      </c>
      <c r="G265" s="143"/>
      <c r="H265" s="143"/>
      <c r="I265" s="143"/>
      <c r="J265" s="144" t="s">
        <v>136</v>
      </c>
      <c r="K265" s="145">
        <v>0.021</v>
      </c>
      <c r="L265" s="13">
        <v>0</v>
      </c>
      <c r="M265" s="12"/>
      <c r="N265" s="146">
        <f>ROUND(L265*K265,2)</f>
        <v>0</v>
      </c>
      <c r="O265" s="143"/>
      <c r="P265" s="143"/>
      <c r="Q265" s="143"/>
      <c r="R265" s="40"/>
      <c r="T265" s="147" t="s">
        <v>1</v>
      </c>
      <c r="U265" s="148" t="s">
        <v>28</v>
      </c>
      <c r="V265" s="36"/>
      <c r="W265" s="149">
        <f>V265*K265</f>
        <v>0</v>
      </c>
      <c r="X265" s="149">
        <v>0</v>
      </c>
      <c r="Y265" s="149">
        <f>X265*K265</f>
        <v>0</v>
      </c>
      <c r="Z265" s="149">
        <v>0</v>
      </c>
      <c r="AA265" s="150">
        <f>Z265*K265</f>
        <v>0</v>
      </c>
      <c r="AR265" s="22" t="s">
        <v>151</v>
      </c>
      <c r="AT265" s="22" t="s">
        <v>106</v>
      </c>
      <c r="AU265" s="22" t="s">
        <v>84</v>
      </c>
      <c r="AY265" s="22" t="s">
        <v>105</v>
      </c>
      <c r="BE265" s="102">
        <f>IF(U265="základní",N265,0)</f>
        <v>0</v>
      </c>
      <c r="BF265" s="102">
        <f>IF(U265="snížená",N265,0)</f>
        <v>0</v>
      </c>
      <c r="BG265" s="102">
        <f>IF(U265="zákl. přenesená",N265,0)</f>
        <v>0</v>
      </c>
      <c r="BH265" s="102">
        <f>IF(U265="sníž. přenesená",N265,0)</f>
        <v>0</v>
      </c>
      <c r="BI265" s="102">
        <f>IF(U265="nulová",N265,0)</f>
        <v>0</v>
      </c>
      <c r="BJ265" s="22" t="s">
        <v>84</v>
      </c>
      <c r="BK265" s="102">
        <f>ROUND(L265*K265,2)</f>
        <v>0</v>
      </c>
      <c r="BL265" s="22" t="s">
        <v>151</v>
      </c>
      <c r="BM265" s="22" t="s">
        <v>548</v>
      </c>
    </row>
    <row r="266" spans="2:63" s="130" customFormat="1" ht="29.25" customHeight="1">
      <c r="B266" s="126"/>
      <c r="C266" s="127"/>
      <c r="D266" s="137" t="s">
        <v>73</v>
      </c>
      <c r="E266" s="137"/>
      <c r="F266" s="137"/>
      <c r="G266" s="137"/>
      <c r="H266" s="137"/>
      <c r="I266" s="137"/>
      <c r="J266" s="137"/>
      <c r="K266" s="137"/>
      <c r="L266" s="170"/>
      <c r="M266" s="170"/>
      <c r="N266" s="151">
        <f>BK266</f>
        <v>0</v>
      </c>
      <c r="O266" s="152"/>
      <c r="P266" s="152"/>
      <c r="Q266" s="152"/>
      <c r="R266" s="129"/>
      <c r="T266" s="131"/>
      <c r="U266" s="127"/>
      <c r="V266" s="127"/>
      <c r="W266" s="132">
        <f>W267+W268</f>
        <v>0</v>
      </c>
      <c r="X266" s="127"/>
      <c r="Y266" s="132">
        <f>Y267+Y268</f>
        <v>0.01467</v>
      </c>
      <c r="Z266" s="127"/>
      <c r="AA266" s="133">
        <f>AA267+AA268</f>
        <v>0</v>
      </c>
      <c r="AR266" s="134" t="s">
        <v>84</v>
      </c>
      <c r="AT266" s="135" t="s">
        <v>42</v>
      </c>
      <c r="AU266" s="135" t="s">
        <v>11</v>
      </c>
      <c r="AY266" s="134" t="s">
        <v>105</v>
      </c>
      <c r="BK266" s="136">
        <f>BK267+BK268</f>
        <v>0</v>
      </c>
    </row>
    <row r="267" spans="2:65" s="34" customFormat="1" ht="22.5" customHeight="1">
      <c r="B267" s="35"/>
      <c r="C267" s="140" t="s">
        <v>549</v>
      </c>
      <c r="D267" s="140" t="s">
        <v>106</v>
      </c>
      <c r="E267" s="141" t="s">
        <v>550</v>
      </c>
      <c r="F267" s="142" t="s">
        <v>551</v>
      </c>
      <c r="G267" s="143"/>
      <c r="H267" s="143"/>
      <c r="I267" s="143"/>
      <c r="J267" s="144" t="s">
        <v>109</v>
      </c>
      <c r="K267" s="145">
        <v>1</v>
      </c>
      <c r="L267" s="13">
        <v>0</v>
      </c>
      <c r="M267" s="12"/>
      <c r="N267" s="146">
        <f>ROUND(L267*K267,2)</f>
        <v>0</v>
      </c>
      <c r="O267" s="143"/>
      <c r="P267" s="143"/>
      <c r="Q267" s="143"/>
      <c r="R267" s="40"/>
      <c r="T267" s="147" t="s">
        <v>1</v>
      </c>
      <c r="U267" s="148" t="s">
        <v>28</v>
      </c>
      <c r="V267" s="36"/>
      <c r="W267" s="149">
        <f>V267*K267</f>
        <v>0</v>
      </c>
      <c r="X267" s="149">
        <v>0</v>
      </c>
      <c r="Y267" s="149">
        <f>X267*K267</f>
        <v>0</v>
      </c>
      <c r="Z267" s="149">
        <v>0</v>
      </c>
      <c r="AA267" s="150">
        <f>Z267*K267</f>
        <v>0</v>
      </c>
      <c r="AR267" s="22" t="s">
        <v>151</v>
      </c>
      <c r="AT267" s="22" t="s">
        <v>106</v>
      </c>
      <c r="AU267" s="22" t="s">
        <v>84</v>
      </c>
      <c r="AY267" s="22" t="s">
        <v>105</v>
      </c>
      <c r="BE267" s="102">
        <f>IF(U267="základní",N267,0)</f>
        <v>0</v>
      </c>
      <c r="BF267" s="102">
        <f>IF(U267="snížená",N267,0)</f>
        <v>0</v>
      </c>
      <c r="BG267" s="102">
        <f>IF(U267="zákl. přenesená",N267,0)</f>
        <v>0</v>
      </c>
      <c r="BH267" s="102">
        <f>IF(U267="sníž. přenesená",N267,0)</f>
        <v>0</v>
      </c>
      <c r="BI267" s="102">
        <f>IF(U267="nulová",N267,0)</f>
        <v>0</v>
      </c>
      <c r="BJ267" s="22" t="s">
        <v>84</v>
      </c>
      <c r="BK267" s="102">
        <f>ROUND(L267*K267,2)</f>
        <v>0</v>
      </c>
      <c r="BL267" s="22" t="s">
        <v>151</v>
      </c>
      <c r="BM267" s="22" t="s">
        <v>552</v>
      </c>
    </row>
    <row r="268" spans="2:63" s="130" customFormat="1" ht="21.75" customHeight="1">
      <c r="B268" s="126"/>
      <c r="C268" s="127"/>
      <c r="D268" s="137" t="s">
        <v>74</v>
      </c>
      <c r="E268" s="137"/>
      <c r="F268" s="137"/>
      <c r="G268" s="137"/>
      <c r="H268" s="137"/>
      <c r="I268" s="137"/>
      <c r="J268" s="137"/>
      <c r="K268" s="137"/>
      <c r="L268" s="170"/>
      <c r="M268" s="170"/>
      <c r="N268" s="151">
        <f>BK268</f>
        <v>0</v>
      </c>
      <c r="O268" s="152"/>
      <c r="P268" s="152"/>
      <c r="Q268" s="152"/>
      <c r="R268" s="129"/>
      <c r="T268" s="131"/>
      <c r="U268" s="127"/>
      <c r="V268" s="127"/>
      <c r="W268" s="132">
        <f>SUM(W269:W275)</f>
        <v>0</v>
      </c>
      <c r="X268" s="127"/>
      <c r="Y268" s="132">
        <f>SUM(Y269:Y275)</f>
        <v>0.01467</v>
      </c>
      <c r="Z268" s="127"/>
      <c r="AA268" s="133">
        <f>SUM(AA269:AA275)</f>
        <v>0</v>
      </c>
      <c r="AR268" s="134" t="s">
        <v>84</v>
      </c>
      <c r="AT268" s="135" t="s">
        <v>42</v>
      </c>
      <c r="AU268" s="135" t="s">
        <v>84</v>
      </c>
      <c r="AY268" s="134" t="s">
        <v>105</v>
      </c>
      <c r="BK268" s="136">
        <f>SUM(BK269:BK275)</f>
        <v>0</v>
      </c>
    </row>
    <row r="269" spans="2:65" s="34" customFormat="1" ht="22.5" customHeight="1">
      <c r="B269" s="35"/>
      <c r="C269" s="140" t="s">
        <v>553</v>
      </c>
      <c r="D269" s="140" t="s">
        <v>106</v>
      </c>
      <c r="E269" s="141" t="s">
        <v>554</v>
      </c>
      <c r="F269" s="142" t="s">
        <v>555</v>
      </c>
      <c r="G269" s="143"/>
      <c r="H269" s="143"/>
      <c r="I269" s="143"/>
      <c r="J269" s="144" t="s">
        <v>109</v>
      </c>
      <c r="K269" s="145">
        <v>1</v>
      </c>
      <c r="L269" s="13">
        <v>0</v>
      </c>
      <c r="M269" s="12"/>
      <c r="N269" s="146">
        <f aca="true" t="shared" si="75" ref="N269:N275">ROUND(L269*K269,2)</f>
        <v>0</v>
      </c>
      <c r="O269" s="143"/>
      <c r="P269" s="143"/>
      <c r="Q269" s="143"/>
      <c r="R269" s="40"/>
      <c r="T269" s="147" t="s">
        <v>1</v>
      </c>
      <c r="U269" s="148" t="s">
        <v>28</v>
      </c>
      <c r="V269" s="36"/>
      <c r="W269" s="149">
        <f aca="true" t="shared" si="76" ref="W269:W275">V269*K269</f>
        <v>0</v>
      </c>
      <c r="X269" s="149">
        <v>0</v>
      </c>
      <c r="Y269" s="149">
        <f aca="true" t="shared" si="77" ref="Y269:Y275">X269*K269</f>
        <v>0</v>
      </c>
      <c r="Z269" s="149">
        <v>0</v>
      </c>
      <c r="AA269" s="150">
        <f aca="true" t="shared" si="78" ref="AA269:AA275">Z269*K269</f>
        <v>0</v>
      </c>
      <c r="AR269" s="22" t="s">
        <v>151</v>
      </c>
      <c r="AT269" s="22" t="s">
        <v>106</v>
      </c>
      <c r="AU269" s="22" t="s">
        <v>115</v>
      </c>
      <c r="AY269" s="22" t="s">
        <v>105</v>
      </c>
      <c r="BE269" s="102">
        <f aca="true" t="shared" si="79" ref="BE269:BE275">IF(U269="základní",N269,0)</f>
        <v>0</v>
      </c>
      <c r="BF269" s="102">
        <f aca="true" t="shared" si="80" ref="BF269:BF275">IF(U269="snížená",N269,0)</f>
        <v>0</v>
      </c>
      <c r="BG269" s="102">
        <f aca="true" t="shared" si="81" ref="BG269:BG275">IF(U269="zákl. přenesená",N269,0)</f>
        <v>0</v>
      </c>
      <c r="BH269" s="102">
        <f aca="true" t="shared" si="82" ref="BH269:BH275">IF(U269="sníž. přenesená",N269,0)</f>
        <v>0</v>
      </c>
      <c r="BI269" s="102">
        <f aca="true" t="shared" si="83" ref="BI269:BI275">IF(U269="nulová",N269,0)</f>
        <v>0</v>
      </c>
      <c r="BJ269" s="22" t="s">
        <v>84</v>
      </c>
      <c r="BK269" s="102">
        <f aca="true" t="shared" si="84" ref="BK269:BK275">ROUND(L269*K269,2)</f>
        <v>0</v>
      </c>
      <c r="BL269" s="22" t="s">
        <v>151</v>
      </c>
      <c r="BM269" s="22" t="s">
        <v>556</v>
      </c>
    </row>
    <row r="270" spans="2:65" s="34" customFormat="1" ht="31.5" customHeight="1">
      <c r="B270" s="35"/>
      <c r="C270" s="140" t="s">
        <v>557</v>
      </c>
      <c r="D270" s="140" t="s">
        <v>106</v>
      </c>
      <c r="E270" s="141" t="s">
        <v>558</v>
      </c>
      <c r="F270" s="142" t="s">
        <v>559</v>
      </c>
      <c r="G270" s="143"/>
      <c r="H270" s="143"/>
      <c r="I270" s="143"/>
      <c r="J270" s="144" t="s">
        <v>302</v>
      </c>
      <c r="K270" s="145">
        <v>1</v>
      </c>
      <c r="L270" s="13">
        <v>0</v>
      </c>
      <c r="M270" s="12"/>
      <c r="N270" s="146">
        <f t="shared" si="75"/>
        <v>0</v>
      </c>
      <c r="O270" s="143"/>
      <c r="P270" s="143"/>
      <c r="Q270" s="143"/>
      <c r="R270" s="40"/>
      <c r="T270" s="147" t="s">
        <v>1</v>
      </c>
      <c r="U270" s="148" t="s">
        <v>28</v>
      </c>
      <c r="V270" s="36"/>
      <c r="W270" s="149">
        <f t="shared" si="76"/>
        <v>0</v>
      </c>
      <c r="X270" s="149">
        <v>0.00514</v>
      </c>
      <c r="Y270" s="149">
        <f t="shared" si="77"/>
        <v>0.00514</v>
      </c>
      <c r="Z270" s="149">
        <v>0</v>
      </c>
      <c r="AA270" s="150">
        <f t="shared" si="78"/>
        <v>0</v>
      </c>
      <c r="AR270" s="22" t="s">
        <v>151</v>
      </c>
      <c r="AT270" s="22" t="s">
        <v>106</v>
      </c>
      <c r="AU270" s="22" t="s">
        <v>115</v>
      </c>
      <c r="AY270" s="22" t="s">
        <v>105</v>
      </c>
      <c r="BE270" s="102">
        <f t="shared" si="79"/>
        <v>0</v>
      </c>
      <c r="BF270" s="102">
        <f t="shared" si="80"/>
        <v>0</v>
      </c>
      <c r="BG270" s="102">
        <f t="shared" si="81"/>
        <v>0</v>
      </c>
      <c r="BH270" s="102">
        <f t="shared" si="82"/>
        <v>0</v>
      </c>
      <c r="BI270" s="102">
        <f t="shared" si="83"/>
        <v>0</v>
      </c>
      <c r="BJ270" s="22" t="s">
        <v>84</v>
      </c>
      <c r="BK270" s="102">
        <f t="shared" si="84"/>
        <v>0</v>
      </c>
      <c r="BL270" s="22" t="s">
        <v>151</v>
      </c>
      <c r="BM270" s="22" t="s">
        <v>560</v>
      </c>
    </row>
    <row r="271" spans="2:65" s="34" customFormat="1" ht="31.5" customHeight="1">
      <c r="B271" s="35"/>
      <c r="C271" s="140" t="s">
        <v>561</v>
      </c>
      <c r="D271" s="140" t="s">
        <v>106</v>
      </c>
      <c r="E271" s="141" t="s">
        <v>562</v>
      </c>
      <c r="F271" s="142" t="s">
        <v>563</v>
      </c>
      <c r="G271" s="143"/>
      <c r="H271" s="143"/>
      <c r="I271" s="143"/>
      <c r="J271" s="144" t="s">
        <v>302</v>
      </c>
      <c r="K271" s="145">
        <v>1</v>
      </c>
      <c r="L271" s="13">
        <v>0</v>
      </c>
      <c r="M271" s="12"/>
      <c r="N271" s="146">
        <f t="shared" si="75"/>
        <v>0</v>
      </c>
      <c r="O271" s="143"/>
      <c r="P271" s="143"/>
      <c r="Q271" s="143"/>
      <c r="R271" s="40"/>
      <c r="T271" s="147" t="s">
        <v>1</v>
      </c>
      <c r="U271" s="148" t="s">
        <v>28</v>
      </c>
      <c r="V271" s="36"/>
      <c r="W271" s="149">
        <f t="shared" si="76"/>
        <v>0</v>
      </c>
      <c r="X271" s="149">
        <v>0.00837</v>
      </c>
      <c r="Y271" s="149">
        <f t="shared" si="77"/>
        <v>0.00837</v>
      </c>
      <c r="Z271" s="149">
        <v>0</v>
      </c>
      <c r="AA271" s="150">
        <f t="shared" si="78"/>
        <v>0</v>
      </c>
      <c r="AR271" s="22" t="s">
        <v>151</v>
      </c>
      <c r="AT271" s="22" t="s">
        <v>106</v>
      </c>
      <c r="AU271" s="22" t="s">
        <v>115</v>
      </c>
      <c r="AY271" s="22" t="s">
        <v>105</v>
      </c>
      <c r="BE271" s="102">
        <f t="shared" si="79"/>
        <v>0</v>
      </c>
      <c r="BF271" s="102">
        <f t="shared" si="80"/>
        <v>0</v>
      </c>
      <c r="BG271" s="102">
        <f t="shared" si="81"/>
        <v>0</v>
      </c>
      <c r="BH271" s="102">
        <f t="shared" si="82"/>
        <v>0</v>
      </c>
      <c r="BI271" s="102">
        <f t="shared" si="83"/>
        <v>0</v>
      </c>
      <c r="BJ271" s="22" t="s">
        <v>84</v>
      </c>
      <c r="BK271" s="102">
        <f t="shared" si="84"/>
        <v>0</v>
      </c>
      <c r="BL271" s="22" t="s">
        <v>151</v>
      </c>
      <c r="BM271" s="22" t="s">
        <v>564</v>
      </c>
    </row>
    <row r="272" spans="2:65" s="34" customFormat="1" ht="31.5" customHeight="1">
      <c r="B272" s="35"/>
      <c r="C272" s="140" t="s">
        <v>565</v>
      </c>
      <c r="D272" s="140" t="s">
        <v>106</v>
      </c>
      <c r="E272" s="141" t="s">
        <v>566</v>
      </c>
      <c r="F272" s="142" t="s">
        <v>567</v>
      </c>
      <c r="G272" s="143"/>
      <c r="H272" s="143"/>
      <c r="I272" s="143"/>
      <c r="J272" s="144" t="s">
        <v>109</v>
      </c>
      <c r="K272" s="145">
        <v>1</v>
      </c>
      <c r="L272" s="13">
        <v>0</v>
      </c>
      <c r="M272" s="12"/>
      <c r="N272" s="146">
        <f t="shared" si="75"/>
        <v>0</v>
      </c>
      <c r="O272" s="143"/>
      <c r="P272" s="143"/>
      <c r="Q272" s="143"/>
      <c r="R272" s="40"/>
      <c r="T272" s="147" t="s">
        <v>1</v>
      </c>
      <c r="U272" s="148" t="s">
        <v>28</v>
      </c>
      <c r="V272" s="36"/>
      <c r="W272" s="149">
        <f t="shared" si="76"/>
        <v>0</v>
      </c>
      <c r="X272" s="149">
        <v>0.00068</v>
      </c>
      <c r="Y272" s="149">
        <f t="shared" si="77"/>
        <v>0.00068</v>
      </c>
      <c r="Z272" s="149">
        <v>0</v>
      </c>
      <c r="AA272" s="150">
        <f t="shared" si="78"/>
        <v>0</v>
      </c>
      <c r="AR272" s="22" t="s">
        <v>151</v>
      </c>
      <c r="AT272" s="22" t="s">
        <v>106</v>
      </c>
      <c r="AU272" s="22" t="s">
        <v>115</v>
      </c>
      <c r="AY272" s="22" t="s">
        <v>105</v>
      </c>
      <c r="BE272" s="102">
        <f t="shared" si="79"/>
        <v>0</v>
      </c>
      <c r="BF272" s="102">
        <f t="shared" si="80"/>
        <v>0</v>
      </c>
      <c r="BG272" s="102">
        <f t="shared" si="81"/>
        <v>0</v>
      </c>
      <c r="BH272" s="102">
        <f t="shared" si="82"/>
        <v>0</v>
      </c>
      <c r="BI272" s="102">
        <f t="shared" si="83"/>
        <v>0</v>
      </c>
      <c r="BJ272" s="22" t="s">
        <v>84</v>
      </c>
      <c r="BK272" s="102">
        <f t="shared" si="84"/>
        <v>0</v>
      </c>
      <c r="BL272" s="22" t="s">
        <v>151</v>
      </c>
      <c r="BM272" s="22" t="s">
        <v>568</v>
      </c>
    </row>
    <row r="273" spans="2:65" s="34" customFormat="1" ht="31.5" customHeight="1">
      <c r="B273" s="35"/>
      <c r="C273" s="140" t="s">
        <v>569</v>
      </c>
      <c r="D273" s="140" t="s">
        <v>106</v>
      </c>
      <c r="E273" s="141" t="s">
        <v>570</v>
      </c>
      <c r="F273" s="142" t="s">
        <v>571</v>
      </c>
      <c r="G273" s="143"/>
      <c r="H273" s="143"/>
      <c r="I273" s="143"/>
      <c r="J273" s="144" t="s">
        <v>136</v>
      </c>
      <c r="K273" s="145">
        <v>0.512</v>
      </c>
      <c r="L273" s="13">
        <v>0</v>
      </c>
      <c r="M273" s="12"/>
      <c r="N273" s="146">
        <f t="shared" si="75"/>
        <v>0</v>
      </c>
      <c r="O273" s="143"/>
      <c r="P273" s="143"/>
      <c r="Q273" s="143"/>
      <c r="R273" s="40"/>
      <c r="T273" s="147" t="s">
        <v>1</v>
      </c>
      <c r="U273" s="148" t="s">
        <v>28</v>
      </c>
      <c r="V273" s="36"/>
      <c r="W273" s="149">
        <f t="shared" si="76"/>
        <v>0</v>
      </c>
      <c r="X273" s="149">
        <v>0</v>
      </c>
      <c r="Y273" s="149">
        <f t="shared" si="77"/>
        <v>0</v>
      </c>
      <c r="Z273" s="149">
        <v>0</v>
      </c>
      <c r="AA273" s="150">
        <f t="shared" si="78"/>
        <v>0</v>
      </c>
      <c r="AR273" s="22" t="s">
        <v>151</v>
      </c>
      <c r="AT273" s="22" t="s">
        <v>106</v>
      </c>
      <c r="AU273" s="22" t="s">
        <v>115</v>
      </c>
      <c r="AY273" s="22" t="s">
        <v>105</v>
      </c>
      <c r="BE273" s="102">
        <f t="shared" si="79"/>
        <v>0</v>
      </c>
      <c r="BF273" s="102">
        <f t="shared" si="80"/>
        <v>0</v>
      </c>
      <c r="BG273" s="102">
        <f t="shared" si="81"/>
        <v>0</v>
      </c>
      <c r="BH273" s="102">
        <f t="shared" si="82"/>
        <v>0</v>
      </c>
      <c r="BI273" s="102">
        <f t="shared" si="83"/>
        <v>0</v>
      </c>
      <c r="BJ273" s="22" t="s">
        <v>84</v>
      </c>
      <c r="BK273" s="102">
        <f t="shared" si="84"/>
        <v>0</v>
      </c>
      <c r="BL273" s="22" t="s">
        <v>151</v>
      </c>
      <c r="BM273" s="22" t="s">
        <v>572</v>
      </c>
    </row>
    <row r="274" spans="2:65" s="34" customFormat="1" ht="31.5" customHeight="1">
      <c r="B274" s="35"/>
      <c r="C274" s="140" t="s">
        <v>573</v>
      </c>
      <c r="D274" s="140" t="s">
        <v>106</v>
      </c>
      <c r="E274" s="141" t="s">
        <v>574</v>
      </c>
      <c r="F274" s="142" t="s">
        <v>575</v>
      </c>
      <c r="G274" s="143"/>
      <c r="H274" s="143"/>
      <c r="I274" s="143"/>
      <c r="J274" s="144" t="s">
        <v>136</v>
      </c>
      <c r="K274" s="145">
        <v>0.015</v>
      </c>
      <c r="L274" s="13">
        <v>0</v>
      </c>
      <c r="M274" s="12"/>
      <c r="N274" s="146">
        <f t="shared" si="75"/>
        <v>0</v>
      </c>
      <c r="O274" s="143"/>
      <c r="P274" s="143"/>
      <c r="Q274" s="143"/>
      <c r="R274" s="40"/>
      <c r="T274" s="147" t="s">
        <v>1</v>
      </c>
      <c r="U274" s="148" t="s">
        <v>28</v>
      </c>
      <c r="V274" s="36"/>
      <c r="W274" s="149">
        <f t="shared" si="76"/>
        <v>0</v>
      </c>
      <c r="X274" s="149">
        <v>0</v>
      </c>
      <c r="Y274" s="149">
        <f t="shared" si="77"/>
        <v>0</v>
      </c>
      <c r="Z274" s="149">
        <v>0</v>
      </c>
      <c r="AA274" s="150">
        <f t="shared" si="78"/>
        <v>0</v>
      </c>
      <c r="AR274" s="22" t="s">
        <v>151</v>
      </c>
      <c r="AT274" s="22" t="s">
        <v>106</v>
      </c>
      <c r="AU274" s="22" t="s">
        <v>115</v>
      </c>
      <c r="AY274" s="22" t="s">
        <v>105</v>
      </c>
      <c r="BE274" s="102">
        <f t="shared" si="79"/>
        <v>0</v>
      </c>
      <c r="BF274" s="102">
        <f t="shared" si="80"/>
        <v>0</v>
      </c>
      <c r="BG274" s="102">
        <f t="shared" si="81"/>
        <v>0</v>
      </c>
      <c r="BH274" s="102">
        <f t="shared" si="82"/>
        <v>0</v>
      </c>
      <c r="BI274" s="102">
        <f t="shared" si="83"/>
        <v>0</v>
      </c>
      <c r="BJ274" s="22" t="s">
        <v>84</v>
      </c>
      <c r="BK274" s="102">
        <f t="shared" si="84"/>
        <v>0</v>
      </c>
      <c r="BL274" s="22" t="s">
        <v>151</v>
      </c>
      <c r="BM274" s="22" t="s">
        <v>576</v>
      </c>
    </row>
    <row r="275" spans="2:65" s="34" customFormat="1" ht="22.5" customHeight="1">
      <c r="B275" s="35"/>
      <c r="C275" s="153" t="s">
        <v>577</v>
      </c>
      <c r="D275" s="153" t="s">
        <v>119</v>
      </c>
      <c r="E275" s="154" t="s">
        <v>578</v>
      </c>
      <c r="F275" s="155" t="s">
        <v>579</v>
      </c>
      <c r="G275" s="156"/>
      <c r="H275" s="156"/>
      <c r="I275" s="156"/>
      <c r="J275" s="157" t="s">
        <v>109</v>
      </c>
      <c r="K275" s="158">
        <v>3</v>
      </c>
      <c r="L275" s="15">
        <v>0</v>
      </c>
      <c r="M275" s="14"/>
      <c r="N275" s="159">
        <f t="shared" si="75"/>
        <v>0</v>
      </c>
      <c r="O275" s="143"/>
      <c r="P275" s="143"/>
      <c r="Q275" s="143"/>
      <c r="R275" s="40"/>
      <c r="T275" s="147" t="s">
        <v>1</v>
      </c>
      <c r="U275" s="148" t="s">
        <v>28</v>
      </c>
      <c r="V275" s="36"/>
      <c r="W275" s="149">
        <f t="shared" si="76"/>
        <v>0</v>
      </c>
      <c r="X275" s="149">
        <v>0.00016</v>
      </c>
      <c r="Y275" s="149">
        <f t="shared" si="77"/>
        <v>0.00048000000000000007</v>
      </c>
      <c r="Z275" s="149">
        <v>0</v>
      </c>
      <c r="AA275" s="150">
        <f t="shared" si="78"/>
        <v>0</v>
      </c>
      <c r="AR275" s="22" t="s">
        <v>156</v>
      </c>
      <c r="AT275" s="22" t="s">
        <v>119</v>
      </c>
      <c r="AU275" s="22" t="s">
        <v>115</v>
      </c>
      <c r="AY275" s="22" t="s">
        <v>105</v>
      </c>
      <c r="BE275" s="102">
        <f t="shared" si="79"/>
        <v>0</v>
      </c>
      <c r="BF275" s="102">
        <f t="shared" si="80"/>
        <v>0</v>
      </c>
      <c r="BG275" s="102">
        <f t="shared" si="81"/>
        <v>0</v>
      </c>
      <c r="BH275" s="102">
        <f t="shared" si="82"/>
        <v>0</v>
      </c>
      <c r="BI275" s="102">
        <f t="shared" si="83"/>
        <v>0</v>
      </c>
      <c r="BJ275" s="22" t="s">
        <v>84</v>
      </c>
      <c r="BK275" s="102">
        <f t="shared" si="84"/>
        <v>0</v>
      </c>
      <c r="BL275" s="22" t="s">
        <v>151</v>
      </c>
      <c r="BM275" s="22" t="s">
        <v>580</v>
      </c>
    </row>
    <row r="276" spans="2:63" s="130" customFormat="1" ht="29.25" customHeight="1">
      <c r="B276" s="126"/>
      <c r="C276" s="127"/>
      <c r="D276" s="137" t="s">
        <v>75</v>
      </c>
      <c r="E276" s="137"/>
      <c r="F276" s="137"/>
      <c r="G276" s="137"/>
      <c r="H276" s="137"/>
      <c r="I276" s="137"/>
      <c r="J276" s="137"/>
      <c r="K276" s="137"/>
      <c r="L276" s="170"/>
      <c r="M276" s="170"/>
      <c r="N276" s="151">
        <f>BK276</f>
        <v>0</v>
      </c>
      <c r="O276" s="152"/>
      <c r="P276" s="152"/>
      <c r="Q276" s="152"/>
      <c r="R276" s="129"/>
      <c r="T276" s="131"/>
      <c r="U276" s="127"/>
      <c r="V276" s="127"/>
      <c r="W276" s="132">
        <f>SUM(W277:W279)</f>
        <v>0</v>
      </c>
      <c r="X276" s="127"/>
      <c r="Y276" s="132">
        <f>SUM(Y277:Y279)</f>
        <v>0.00028000000000000003</v>
      </c>
      <c r="Z276" s="127"/>
      <c r="AA276" s="133">
        <f>SUM(AA277:AA279)</f>
        <v>0</v>
      </c>
      <c r="AR276" s="134" t="s">
        <v>84</v>
      </c>
      <c r="AT276" s="135" t="s">
        <v>42</v>
      </c>
      <c r="AU276" s="135" t="s">
        <v>11</v>
      </c>
      <c r="AY276" s="134" t="s">
        <v>105</v>
      </c>
      <c r="BK276" s="136">
        <f>SUM(BK277:BK279)</f>
        <v>0</v>
      </c>
    </row>
    <row r="277" spans="2:65" s="34" customFormat="1" ht="31.5" customHeight="1">
      <c r="B277" s="35"/>
      <c r="C277" s="140" t="s">
        <v>581</v>
      </c>
      <c r="D277" s="140" t="s">
        <v>106</v>
      </c>
      <c r="E277" s="141" t="s">
        <v>582</v>
      </c>
      <c r="F277" s="142" t="s">
        <v>583</v>
      </c>
      <c r="G277" s="143"/>
      <c r="H277" s="143"/>
      <c r="I277" s="143"/>
      <c r="J277" s="144" t="s">
        <v>131</v>
      </c>
      <c r="K277" s="145">
        <v>4</v>
      </c>
      <c r="L277" s="13">
        <v>0</v>
      </c>
      <c r="M277" s="12"/>
      <c r="N277" s="146">
        <f>ROUND(L277*K277,2)</f>
        <v>0</v>
      </c>
      <c r="O277" s="143"/>
      <c r="P277" s="143"/>
      <c r="Q277" s="143"/>
      <c r="R277" s="40"/>
      <c r="T277" s="147" t="s">
        <v>1</v>
      </c>
      <c r="U277" s="148" t="s">
        <v>28</v>
      </c>
      <c r="V277" s="36"/>
      <c r="W277" s="149">
        <f>V277*K277</f>
        <v>0</v>
      </c>
      <c r="X277" s="149">
        <v>2E-05</v>
      </c>
      <c r="Y277" s="149">
        <f>X277*K277</f>
        <v>8E-05</v>
      </c>
      <c r="Z277" s="149">
        <v>0</v>
      </c>
      <c r="AA277" s="150">
        <f>Z277*K277</f>
        <v>0</v>
      </c>
      <c r="AR277" s="22" t="s">
        <v>151</v>
      </c>
      <c r="AT277" s="22" t="s">
        <v>106</v>
      </c>
      <c r="AU277" s="22" t="s">
        <v>84</v>
      </c>
      <c r="AY277" s="22" t="s">
        <v>105</v>
      </c>
      <c r="BE277" s="102">
        <f>IF(U277="základní",N277,0)</f>
        <v>0</v>
      </c>
      <c r="BF277" s="102">
        <f>IF(U277="snížená",N277,0)</f>
        <v>0</v>
      </c>
      <c r="BG277" s="102">
        <f>IF(U277="zákl. přenesená",N277,0)</f>
        <v>0</v>
      </c>
      <c r="BH277" s="102">
        <f>IF(U277="sníž. přenesená",N277,0)</f>
        <v>0</v>
      </c>
      <c r="BI277" s="102">
        <f>IF(U277="nulová",N277,0)</f>
        <v>0</v>
      </c>
      <c r="BJ277" s="22" t="s">
        <v>84</v>
      </c>
      <c r="BK277" s="102">
        <f>ROUND(L277*K277,2)</f>
        <v>0</v>
      </c>
      <c r="BL277" s="22" t="s">
        <v>151</v>
      </c>
      <c r="BM277" s="22" t="s">
        <v>584</v>
      </c>
    </row>
    <row r="278" spans="2:65" s="34" customFormat="1" ht="31.5" customHeight="1">
      <c r="B278" s="35"/>
      <c r="C278" s="140" t="s">
        <v>585</v>
      </c>
      <c r="D278" s="140" t="s">
        <v>106</v>
      </c>
      <c r="E278" s="141" t="s">
        <v>586</v>
      </c>
      <c r="F278" s="142" t="s">
        <v>587</v>
      </c>
      <c r="G278" s="143"/>
      <c r="H278" s="143"/>
      <c r="I278" s="143"/>
      <c r="J278" s="144" t="s">
        <v>131</v>
      </c>
      <c r="K278" s="145">
        <v>4</v>
      </c>
      <c r="L278" s="13">
        <v>0</v>
      </c>
      <c r="M278" s="12"/>
      <c r="N278" s="146">
        <f>ROUND(L278*K278,2)</f>
        <v>0</v>
      </c>
      <c r="O278" s="143"/>
      <c r="P278" s="143"/>
      <c r="Q278" s="143"/>
      <c r="R278" s="40"/>
      <c r="T278" s="147" t="s">
        <v>1</v>
      </c>
      <c r="U278" s="148" t="s">
        <v>28</v>
      </c>
      <c r="V278" s="36"/>
      <c r="W278" s="149">
        <f>V278*K278</f>
        <v>0</v>
      </c>
      <c r="X278" s="149">
        <v>2E-05</v>
      </c>
      <c r="Y278" s="149">
        <f>X278*K278</f>
        <v>8E-05</v>
      </c>
      <c r="Z278" s="149">
        <v>0</v>
      </c>
      <c r="AA278" s="150">
        <f>Z278*K278</f>
        <v>0</v>
      </c>
      <c r="AR278" s="22" t="s">
        <v>151</v>
      </c>
      <c r="AT278" s="22" t="s">
        <v>106</v>
      </c>
      <c r="AU278" s="22" t="s">
        <v>84</v>
      </c>
      <c r="AY278" s="22" t="s">
        <v>105</v>
      </c>
      <c r="BE278" s="102">
        <f>IF(U278="základní",N278,0)</f>
        <v>0</v>
      </c>
      <c r="BF278" s="102">
        <f>IF(U278="snížená",N278,0)</f>
        <v>0</v>
      </c>
      <c r="BG278" s="102">
        <f>IF(U278="zákl. přenesená",N278,0)</f>
        <v>0</v>
      </c>
      <c r="BH278" s="102">
        <f>IF(U278="sníž. přenesená",N278,0)</f>
        <v>0</v>
      </c>
      <c r="BI278" s="102">
        <f>IF(U278="nulová",N278,0)</f>
        <v>0</v>
      </c>
      <c r="BJ278" s="22" t="s">
        <v>84</v>
      </c>
      <c r="BK278" s="102">
        <f>ROUND(L278*K278,2)</f>
        <v>0</v>
      </c>
      <c r="BL278" s="22" t="s">
        <v>151</v>
      </c>
      <c r="BM278" s="22" t="s">
        <v>588</v>
      </c>
    </row>
    <row r="279" spans="2:65" s="34" customFormat="1" ht="31.5" customHeight="1">
      <c r="B279" s="35"/>
      <c r="C279" s="140" t="s">
        <v>589</v>
      </c>
      <c r="D279" s="140" t="s">
        <v>106</v>
      </c>
      <c r="E279" s="141" t="s">
        <v>590</v>
      </c>
      <c r="F279" s="142" t="s">
        <v>591</v>
      </c>
      <c r="G279" s="143"/>
      <c r="H279" s="143"/>
      <c r="I279" s="143"/>
      <c r="J279" s="144" t="s">
        <v>131</v>
      </c>
      <c r="K279" s="145">
        <v>4</v>
      </c>
      <c r="L279" s="13">
        <v>0</v>
      </c>
      <c r="M279" s="12"/>
      <c r="N279" s="146">
        <f>ROUND(L279*K279,2)</f>
        <v>0</v>
      </c>
      <c r="O279" s="143"/>
      <c r="P279" s="143"/>
      <c r="Q279" s="143"/>
      <c r="R279" s="40"/>
      <c r="T279" s="147" t="s">
        <v>1</v>
      </c>
      <c r="U279" s="148" t="s">
        <v>28</v>
      </c>
      <c r="V279" s="36"/>
      <c r="W279" s="149">
        <f>V279*K279</f>
        <v>0</v>
      </c>
      <c r="X279" s="149">
        <v>3E-05</v>
      </c>
      <c r="Y279" s="149">
        <f>X279*K279</f>
        <v>0.00012</v>
      </c>
      <c r="Z279" s="149">
        <v>0</v>
      </c>
      <c r="AA279" s="150">
        <f>Z279*K279</f>
        <v>0</v>
      </c>
      <c r="AR279" s="22" t="s">
        <v>151</v>
      </c>
      <c r="AT279" s="22" t="s">
        <v>106</v>
      </c>
      <c r="AU279" s="22" t="s">
        <v>84</v>
      </c>
      <c r="AY279" s="22" t="s">
        <v>105</v>
      </c>
      <c r="BE279" s="102">
        <f>IF(U279="základní",N279,0)</f>
        <v>0</v>
      </c>
      <c r="BF279" s="102">
        <f>IF(U279="snížená",N279,0)</f>
        <v>0</v>
      </c>
      <c r="BG279" s="102">
        <f>IF(U279="zákl. přenesená",N279,0)</f>
        <v>0</v>
      </c>
      <c r="BH279" s="102">
        <f>IF(U279="sníž. přenesená",N279,0)</f>
        <v>0</v>
      </c>
      <c r="BI279" s="102">
        <f>IF(U279="nulová",N279,0)</f>
        <v>0</v>
      </c>
      <c r="BJ279" s="22" t="s">
        <v>84</v>
      </c>
      <c r="BK279" s="102">
        <f>ROUND(L279*K279,2)</f>
        <v>0</v>
      </c>
      <c r="BL279" s="22" t="s">
        <v>151</v>
      </c>
      <c r="BM279" s="22" t="s">
        <v>592</v>
      </c>
    </row>
    <row r="280" spans="2:63" s="130" customFormat="1" ht="36.75" customHeight="1">
      <c r="B280" s="126"/>
      <c r="C280" s="127"/>
      <c r="D280" s="128" t="s">
        <v>76</v>
      </c>
      <c r="E280" s="128"/>
      <c r="F280" s="128"/>
      <c r="G280" s="128"/>
      <c r="H280" s="128"/>
      <c r="I280" s="128"/>
      <c r="J280" s="128"/>
      <c r="K280" s="128"/>
      <c r="L280" s="171"/>
      <c r="M280" s="171"/>
      <c r="N280" s="160">
        <f>BK280</f>
        <v>0</v>
      </c>
      <c r="O280" s="161"/>
      <c r="P280" s="161"/>
      <c r="Q280" s="161"/>
      <c r="R280" s="129"/>
      <c r="T280" s="131"/>
      <c r="U280" s="127"/>
      <c r="V280" s="127"/>
      <c r="W280" s="132">
        <f>W281</f>
        <v>0</v>
      </c>
      <c r="X280" s="127"/>
      <c r="Y280" s="132">
        <f>Y281</f>
        <v>0</v>
      </c>
      <c r="Z280" s="127"/>
      <c r="AA280" s="133">
        <f>AA281</f>
        <v>0</v>
      </c>
      <c r="AR280" s="134" t="s">
        <v>115</v>
      </c>
      <c r="AT280" s="135" t="s">
        <v>42</v>
      </c>
      <c r="AU280" s="135" t="s">
        <v>43</v>
      </c>
      <c r="AY280" s="134" t="s">
        <v>105</v>
      </c>
      <c r="BK280" s="136">
        <f>BK281</f>
        <v>0</v>
      </c>
    </row>
    <row r="281" spans="2:63" s="130" customFormat="1" ht="19.5" customHeight="1">
      <c r="B281" s="126"/>
      <c r="C281" s="127"/>
      <c r="D281" s="137" t="s">
        <v>77</v>
      </c>
      <c r="E281" s="137"/>
      <c r="F281" s="137"/>
      <c r="G281" s="137"/>
      <c r="H281" s="137"/>
      <c r="I281" s="137"/>
      <c r="J281" s="137"/>
      <c r="K281" s="137"/>
      <c r="L281" s="170"/>
      <c r="M281" s="170"/>
      <c r="N281" s="138">
        <f>BK281</f>
        <v>0</v>
      </c>
      <c r="O281" s="139"/>
      <c r="P281" s="139"/>
      <c r="Q281" s="139"/>
      <c r="R281" s="129"/>
      <c r="T281" s="131"/>
      <c r="U281" s="127"/>
      <c r="V281" s="127"/>
      <c r="W281" s="132">
        <f>SUM(W282:W284)</f>
        <v>0</v>
      </c>
      <c r="X281" s="127"/>
      <c r="Y281" s="132">
        <f>SUM(Y282:Y284)</f>
        <v>0</v>
      </c>
      <c r="Z281" s="127"/>
      <c r="AA281" s="133">
        <f>SUM(AA282:AA284)</f>
        <v>0</v>
      </c>
      <c r="AR281" s="134" t="s">
        <v>115</v>
      </c>
      <c r="AT281" s="135" t="s">
        <v>42</v>
      </c>
      <c r="AU281" s="135" t="s">
        <v>11</v>
      </c>
      <c r="AY281" s="134" t="s">
        <v>105</v>
      </c>
      <c r="BK281" s="136">
        <f>SUM(BK282:BK284)</f>
        <v>0</v>
      </c>
    </row>
    <row r="282" spans="2:65" s="34" customFormat="1" ht="31.5" customHeight="1">
      <c r="B282" s="35"/>
      <c r="C282" s="140" t="s">
        <v>593</v>
      </c>
      <c r="D282" s="140" t="s">
        <v>106</v>
      </c>
      <c r="E282" s="141" t="s">
        <v>594</v>
      </c>
      <c r="F282" s="142" t="s">
        <v>595</v>
      </c>
      <c r="G282" s="143"/>
      <c r="H282" s="143"/>
      <c r="I282" s="143"/>
      <c r="J282" s="144" t="s">
        <v>302</v>
      </c>
      <c r="K282" s="145">
        <v>1</v>
      </c>
      <c r="L282" s="13">
        <v>0</v>
      </c>
      <c r="M282" s="12"/>
      <c r="N282" s="146">
        <f>ROUND(L282*K282,2)</f>
        <v>0</v>
      </c>
      <c r="O282" s="143"/>
      <c r="P282" s="143"/>
      <c r="Q282" s="143"/>
      <c r="R282" s="40"/>
      <c r="T282" s="147" t="s">
        <v>1</v>
      </c>
      <c r="U282" s="148" t="s">
        <v>28</v>
      </c>
      <c r="V282" s="36"/>
      <c r="W282" s="149">
        <f>V282*K282</f>
        <v>0</v>
      </c>
      <c r="X282" s="149">
        <v>0</v>
      </c>
      <c r="Y282" s="149">
        <f>X282*K282</f>
        <v>0</v>
      </c>
      <c r="Z282" s="149">
        <v>0</v>
      </c>
      <c r="AA282" s="150">
        <f>Z282*K282</f>
        <v>0</v>
      </c>
      <c r="AR282" s="22" t="s">
        <v>362</v>
      </c>
      <c r="AT282" s="22" t="s">
        <v>106</v>
      </c>
      <c r="AU282" s="22" t="s">
        <v>84</v>
      </c>
      <c r="AY282" s="22" t="s">
        <v>105</v>
      </c>
      <c r="BE282" s="102">
        <f>IF(U282="základní",N282,0)</f>
        <v>0</v>
      </c>
      <c r="BF282" s="102">
        <f>IF(U282="snížená",N282,0)</f>
        <v>0</v>
      </c>
      <c r="BG282" s="102">
        <f>IF(U282="zákl. přenesená",N282,0)</f>
        <v>0</v>
      </c>
      <c r="BH282" s="102">
        <f>IF(U282="sníž. přenesená",N282,0)</f>
        <v>0</v>
      </c>
      <c r="BI282" s="102">
        <f>IF(U282="nulová",N282,0)</f>
        <v>0</v>
      </c>
      <c r="BJ282" s="22" t="s">
        <v>84</v>
      </c>
      <c r="BK282" s="102">
        <f>ROUND(L282*K282,2)</f>
        <v>0</v>
      </c>
      <c r="BL282" s="22" t="s">
        <v>362</v>
      </c>
      <c r="BM282" s="22" t="s">
        <v>596</v>
      </c>
    </row>
    <row r="283" spans="2:65" s="34" customFormat="1" ht="31.5" customHeight="1">
      <c r="B283" s="35"/>
      <c r="C283" s="140" t="s">
        <v>597</v>
      </c>
      <c r="D283" s="140" t="s">
        <v>106</v>
      </c>
      <c r="E283" s="141" t="s">
        <v>598</v>
      </c>
      <c r="F283" s="142" t="s">
        <v>599</v>
      </c>
      <c r="G283" s="143"/>
      <c r="H283" s="143"/>
      <c r="I283" s="143"/>
      <c r="J283" s="144" t="s">
        <v>302</v>
      </c>
      <c r="K283" s="145">
        <v>1</v>
      </c>
      <c r="L283" s="13">
        <v>0</v>
      </c>
      <c r="M283" s="12"/>
      <c r="N283" s="146">
        <f>ROUND(L283*K283,2)</f>
        <v>0</v>
      </c>
      <c r="O283" s="143"/>
      <c r="P283" s="143"/>
      <c r="Q283" s="143"/>
      <c r="R283" s="40"/>
      <c r="T283" s="147" t="s">
        <v>1</v>
      </c>
      <c r="U283" s="148" t="s">
        <v>28</v>
      </c>
      <c r="V283" s="36"/>
      <c r="W283" s="149">
        <f>V283*K283</f>
        <v>0</v>
      </c>
      <c r="X283" s="149">
        <v>0</v>
      </c>
      <c r="Y283" s="149">
        <f>X283*K283</f>
        <v>0</v>
      </c>
      <c r="Z283" s="149">
        <v>0</v>
      </c>
      <c r="AA283" s="150">
        <f>Z283*K283</f>
        <v>0</v>
      </c>
      <c r="AR283" s="22" t="s">
        <v>362</v>
      </c>
      <c r="AT283" s="22" t="s">
        <v>106</v>
      </c>
      <c r="AU283" s="22" t="s">
        <v>84</v>
      </c>
      <c r="AY283" s="22" t="s">
        <v>105</v>
      </c>
      <c r="BE283" s="102">
        <f>IF(U283="základní",N283,0)</f>
        <v>0</v>
      </c>
      <c r="BF283" s="102">
        <f>IF(U283="snížená",N283,0)</f>
        <v>0</v>
      </c>
      <c r="BG283" s="102">
        <f>IF(U283="zákl. přenesená",N283,0)</f>
        <v>0</v>
      </c>
      <c r="BH283" s="102">
        <f>IF(U283="sníž. přenesená",N283,0)</f>
        <v>0</v>
      </c>
      <c r="BI283" s="102">
        <f>IF(U283="nulová",N283,0)</f>
        <v>0</v>
      </c>
      <c r="BJ283" s="22" t="s">
        <v>84</v>
      </c>
      <c r="BK283" s="102">
        <f>ROUND(L283*K283,2)</f>
        <v>0</v>
      </c>
      <c r="BL283" s="22" t="s">
        <v>362</v>
      </c>
      <c r="BM283" s="22" t="s">
        <v>600</v>
      </c>
    </row>
    <row r="284" spans="2:65" s="34" customFormat="1" ht="22.5" customHeight="1">
      <c r="B284" s="35"/>
      <c r="C284" s="140" t="s">
        <v>601</v>
      </c>
      <c r="D284" s="140" t="s">
        <v>106</v>
      </c>
      <c r="E284" s="141" t="s">
        <v>602</v>
      </c>
      <c r="F284" s="142" t="s">
        <v>603</v>
      </c>
      <c r="G284" s="143"/>
      <c r="H284" s="143"/>
      <c r="I284" s="143"/>
      <c r="J284" s="144" t="s">
        <v>302</v>
      </c>
      <c r="K284" s="145">
        <v>1</v>
      </c>
      <c r="L284" s="13">
        <v>0</v>
      </c>
      <c r="M284" s="12"/>
      <c r="N284" s="146">
        <f>ROUND(L284*K284,2)</f>
        <v>0</v>
      </c>
      <c r="O284" s="143"/>
      <c r="P284" s="143"/>
      <c r="Q284" s="143"/>
      <c r="R284" s="40"/>
      <c r="T284" s="147" t="s">
        <v>1</v>
      </c>
      <c r="U284" s="148" t="s">
        <v>28</v>
      </c>
      <c r="V284" s="36"/>
      <c r="W284" s="149">
        <f>V284*K284</f>
        <v>0</v>
      </c>
      <c r="X284" s="149">
        <v>0</v>
      </c>
      <c r="Y284" s="149">
        <f>X284*K284</f>
        <v>0</v>
      </c>
      <c r="Z284" s="149">
        <v>0</v>
      </c>
      <c r="AA284" s="150">
        <f>Z284*K284</f>
        <v>0</v>
      </c>
      <c r="AR284" s="22" t="s">
        <v>362</v>
      </c>
      <c r="AT284" s="22" t="s">
        <v>106</v>
      </c>
      <c r="AU284" s="22" t="s">
        <v>84</v>
      </c>
      <c r="AY284" s="22" t="s">
        <v>105</v>
      </c>
      <c r="BE284" s="102">
        <f>IF(U284="základní",N284,0)</f>
        <v>0</v>
      </c>
      <c r="BF284" s="102">
        <f>IF(U284="snížená",N284,0)</f>
        <v>0</v>
      </c>
      <c r="BG284" s="102">
        <f>IF(U284="zákl. přenesená",N284,0)</f>
        <v>0</v>
      </c>
      <c r="BH284" s="102">
        <f>IF(U284="sníž. přenesená",N284,0)</f>
        <v>0</v>
      </c>
      <c r="BI284" s="102">
        <f>IF(U284="nulová",N284,0)</f>
        <v>0</v>
      </c>
      <c r="BJ284" s="22" t="s">
        <v>84</v>
      </c>
      <c r="BK284" s="102">
        <f>ROUND(L284*K284,2)</f>
        <v>0</v>
      </c>
      <c r="BL284" s="22" t="s">
        <v>362</v>
      </c>
      <c r="BM284" s="22" t="s">
        <v>604</v>
      </c>
    </row>
    <row r="285" spans="2:63" s="130" customFormat="1" ht="36.75" customHeight="1">
      <c r="B285" s="126"/>
      <c r="C285" s="127"/>
      <c r="D285" s="128" t="s">
        <v>78</v>
      </c>
      <c r="E285" s="128"/>
      <c r="F285" s="128"/>
      <c r="G285" s="128"/>
      <c r="H285" s="128"/>
      <c r="I285" s="128"/>
      <c r="J285" s="128"/>
      <c r="K285" s="128"/>
      <c r="L285" s="171"/>
      <c r="M285" s="171"/>
      <c r="N285" s="160">
        <f>BK285</f>
        <v>0</v>
      </c>
      <c r="O285" s="161"/>
      <c r="P285" s="161"/>
      <c r="Q285" s="161"/>
      <c r="R285" s="129"/>
      <c r="T285" s="131"/>
      <c r="U285" s="127"/>
      <c r="V285" s="127"/>
      <c r="W285" s="132">
        <f>W286</f>
        <v>0</v>
      </c>
      <c r="X285" s="127"/>
      <c r="Y285" s="132">
        <f>Y286</f>
        <v>0</v>
      </c>
      <c r="Z285" s="127"/>
      <c r="AA285" s="133">
        <f>AA286</f>
        <v>0.00069</v>
      </c>
      <c r="AR285" s="134" t="s">
        <v>110</v>
      </c>
      <c r="AT285" s="135" t="s">
        <v>42</v>
      </c>
      <c r="AU285" s="135" t="s">
        <v>43</v>
      </c>
      <c r="AY285" s="134" t="s">
        <v>105</v>
      </c>
      <c r="BK285" s="136">
        <f>BK286</f>
        <v>0</v>
      </c>
    </row>
    <row r="286" spans="2:63" s="130" customFormat="1" ht="19.5" customHeight="1">
      <c r="B286" s="126"/>
      <c r="C286" s="127"/>
      <c r="D286" s="137" t="s">
        <v>79</v>
      </c>
      <c r="E286" s="137"/>
      <c r="F286" s="137"/>
      <c r="G286" s="137"/>
      <c r="H286" s="137"/>
      <c r="I286" s="137"/>
      <c r="J286" s="137"/>
      <c r="K286" s="137"/>
      <c r="L286" s="170"/>
      <c r="M286" s="170"/>
      <c r="N286" s="138">
        <f>BK286</f>
        <v>0</v>
      </c>
      <c r="O286" s="139"/>
      <c r="P286" s="139"/>
      <c r="Q286" s="139"/>
      <c r="R286" s="129"/>
      <c r="T286" s="131"/>
      <c r="U286" s="127"/>
      <c r="V286" s="127"/>
      <c r="W286" s="132">
        <f>SUM(W287:W299)</f>
        <v>0</v>
      </c>
      <c r="X286" s="127"/>
      <c r="Y286" s="132">
        <f>SUM(Y287:Y299)</f>
        <v>0</v>
      </c>
      <c r="Z286" s="127"/>
      <c r="AA286" s="133">
        <f>SUM(AA287:AA299)</f>
        <v>0.00069</v>
      </c>
      <c r="AR286" s="134" t="s">
        <v>110</v>
      </c>
      <c r="AT286" s="135" t="s">
        <v>42</v>
      </c>
      <c r="AU286" s="135" t="s">
        <v>11</v>
      </c>
      <c r="AY286" s="134" t="s">
        <v>105</v>
      </c>
      <c r="BK286" s="136">
        <f>SUM(BK287:BK299)</f>
        <v>0</v>
      </c>
    </row>
    <row r="287" spans="2:65" s="34" customFormat="1" ht="22.5" customHeight="1">
      <c r="B287" s="35"/>
      <c r="C287" s="140" t="s">
        <v>605</v>
      </c>
      <c r="D287" s="140" t="s">
        <v>106</v>
      </c>
      <c r="E287" s="141" t="s">
        <v>606</v>
      </c>
      <c r="F287" s="142" t="s">
        <v>607</v>
      </c>
      <c r="G287" s="143"/>
      <c r="H287" s="143"/>
      <c r="I287" s="143"/>
      <c r="J287" s="144" t="s">
        <v>302</v>
      </c>
      <c r="K287" s="145">
        <v>1</v>
      </c>
      <c r="L287" s="13">
        <v>0</v>
      </c>
      <c r="M287" s="12"/>
      <c r="N287" s="146">
        <f aca="true" t="shared" si="85" ref="N287:N299">ROUND(L287*K287,2)</f>
        <v>0</v>
      </c>
      <c r="O287" s="143"/>
      <c r="P287" s="143"/>
      <c r="Q287" s="143"/>
      <c r="R287" s="40"/>
      <c r="T287" s="147" t="s">
        <v>1</v>
      </c>
      <c r="U287" s="148" t="s">
        <v>28</v>
      </c>
      <c r="V287" s="36"/>
      <c r="W287" s="149">
        <f aca="true" t="shared" si="86" ref="W287:W299">V287*K287</f>
        <v>0</v>
      </c>
      <c r="X287" s="149">
        <v>0</v>
      </c>
      <c r="Y287" s="149">
        <f aca="true" t="shared" si="87" ref="Y287:Y299">X287*K287</f>
        <v>0</v>
      </c>
      <c r="Z287" s="149">
        <v>0</v>
      </c>
      <c r="AA287" s="150">
        <f aca="true" t="shared" si="88" ref="AA287:AA299">Z287*K287</f>
        <v>0</v>
      </c>
      <c r="AR287" s="22" t="s">
        <v>206</v>
      </c>
      <c r="AT287" s="22" t="s">
        <v>106</v>
      </c>
      <c r="AU287" s="22" t="s">
        <v>84</v>
      </c>
      <c r="AY287" s="22" t="s">
        <v>105</v>
      </c>
      <c r="BE287" s="102">
        <f aca="true" t="shared" si="89" ref="BE287:BE299">IF(U287="základní",N287,0)</f>
        <v>0</v>
      </c>
      <c r="BF287" s="102">
        <f aca="true" t="shared" si="90" ref="BF287:BF299">IF(U287="snížená",N287,0)</f>
        <v>0</v>
      </c>
      <c r="BG287" s="102">
        <f aca="true" t="shared" si="91" ref="BG287:BG299">IF(U287="zákl. přenesená",N287,0)</f>
        <v>0</v>
      </c>
      <c r="BH287" s="102">
        <f aca="true" t="shared" si="92" ref="BH287:BH299">IF(U287="sníž. přenesená",N287,0)</f>
        <v>0</v>
      </c>
      <c r="BI287" s="102">
        <f aca="true" t="shared" si="93" ref="BI287:BI299">IF(U287="nulová",N287,0)</f>
        <v>0</v>
      </c>
      <c r="BJ287" s="22" t="s">
        <v>84</v>
      </c>
      <c r="BK287" s="102">
        <f aca="true" t="shared" si="94" ref="BK287:BK299">ROUND(L287*K287,2)</f>
        <v>0</v>
      </c>
      <c r="BL287" s="22" t="s">
        <v>206</v>
      </c>
      <c r="BM287" s="22" t="s">
        <v>608</v>
      </c>
    </row>
    <row r="288" spans="2:65" s="34" customFormat="1" ht="31.5" customHeight="1">
      <c r="B288" s="35"/>
      <c r="C288" s="140" t="s">
        <v>609</v>
      </c>
      <c r="D288" s="140" t="s">
        <v>106</v>
      </c>
      <c r="E288" s="141" t="s">
        <v>610</v>
      </c>
      <c r="F288" s="142" t="s">
        <v>611</v>
      </c>
      <c r="G288" s="143"/>
      <c r="H288" s="143"/>
      <c r="I288" s="143"/>
      <c r="J288" s="144" t="s">
        <v>109</v>
      </c>
      <c r="K288" s="145">
        <v>1</v>
      </c>
      <c r="L288" s="13">
        <v>0</v>
      </c>
      <c r="M288" s="12"/>
      <c r="N288" s="146">
        <f t="shared" si="85"/>
        <v>0</v>
      </c>
      <c r="O288" s="143"/>
      <c r="P288" s="143"/>
      <c r="Q288" s="143"/>
      <c r="R288" s="40"/>
      <c r="T288" s="147" t="s">
        <v>1</v>
      </c>
      <c r="U288" s="148" t="s">
        <v>28</v>
      </c>
      <c r="V288" s="36"/>
      <c r="W288" s="149">
        <f t="shared" si="86"/>
        <v>0</v>
      </c>
      <c r="X288" s="149">
        <v>0</v>
      </c>
      <c r="Y288" s="149">
        <f t="shared" si="87"/>
        <v>0</v>
      </c>
      <c r="Z288" s="149">
        <v>0.00069</v>
      </c>
      <c r="AA288" s="150">
        <f t="shared" si="88"/>
        <v>0.00069</v>
      </c>
      <c r="AR288" s="22" t="s">
        <v>151</v>
      </c>
      <c r="AT288" s="22" t="s">
        <v>106</v>
      </c>
      <c r="AU288" s="22" t="s">
        <v>84</v>
      </c>
      <c r="AY288" s="22" t="s">
        <v>105</v>
      </c>
      <c r="BE288" s="102">
        <f t="shared" si="89"/>
        <v>0</v>
      </c>
      <c r="BF288" s="102">
        <f t="shared" si="90"/>
        <v>0</v>
      </c>
      <c r="BG288" s="102">
        <f t="shared" si="91"/>
        <v>0</v>
      </c>
      <c r="BH288" s="102">
        <f t="shared" si="92"/>
        <v>0</v>
      </c>
      <c r="BI288" s="102">
        <f t="shared" si="93"/>
        <v>0</v>
      </c>
      <c r="BJ288" s="22" t="s">
        <v>84</v>
      </c>
      <c r="BK288" s="102">
        <f t="shared" si="94"/>
        <v>0</v>
      </c>
      <c r="BL288" s="22" t="s">
        <v>151</v>
      </c>
      <c r="BM288" s="22" t="s">
        <v>612</v>
      </c>
    </row>
    <row r="289" spans="2:65" s="34" customFormat="1" ht="31.5" customHeight="1">
      <c r="B289" s="35"/>
      <c r="C289" s="140" t="s">
        <v>613</v>
      </c>
      <c r="D289" s="140" t="s">
        <v>106</v>
      </c>
      <c r="E289" s="141" t="s">
        <v>614</v>
      </c>
      <c r="F289" s="142" t="s">
        <v>615</v>
      </c>
      <c r="G289" s="143"/>
      <c r="H289" s="143"/>
      <c r="I289" s="143"/>
      <c r="J289" s="144" t="s">
        <v>302</v>
      </c>
      <c r="K289" s="145">
        <v>1</v>
      </c>
      <c r="L289" s="13">
        <v>0</v>
      </c>
      <c r="M289" s="12"/>
      <c r="N289" s="146">
        <f t="shared" si="85"/>
        <v>0</v>
      </c>
      <c r="O289" s="143"/>
      <c r="P289" s="143"/>
      <c r="Q289" s="143"/>
      <c r="R289" s="40"/>
      <c r="T289" s="147" t="s">
        <v>1</v>
      </c>
      <c r="U289" s="148" t="s">
        <v>28</v>
      </c>
      <c r="V289" s="36"/>
      <c r="W289" s="149">
        <f t="shared" si="86"/>
        <v>0</v>
      </c>
      <c r="X289" s="149">
        <v>0</v>
      </c>
      <c r="Y289" s="149">
        <f t="shared" si="87"/>
        <v>0</v>
      </c>
      <c r="Z289" s="149">
        <v>0</v>
      </c>
      <c r="AA289" s="150">
        <f t="shared" si="88"/>
        <v>0</v>
      </c>
      <c r="AR289" s="22" t="s">
        <v>206</v>
      </c>
      <c r="AT289" s="22" t="s">
        <v>106</v>
      </c>
      <c r="AU289" s="22" t="s">
        <v>84</v>
      </c>
      <c r="AY289" s="22" t="s">
        <v>105</v>
      </c>
      <c r="BE289" s="102">
        <f t="shared" si="89"/>
        <v>0</v>
      </c>
      <c r="BF289" s="102">
        <f t="shared" si="90"/>
        <v>0</v>
      </c>
      <c r="BG289" s="102">
        <f t="shared" si="91"/>
        <v>0</v>
      </c>
      <c r="BH289" s="102">
        <f t="shared" si="92"/>
        <v>0</v>
      </c>
      <c r="BI289" s="102">
        <f t="shared" si="93"/>
        <v>0</v>
      </c>
      <c r="BJ289" s="22" t="s">
        <v>84</v>
      </c>
      <c r="BK289" s="102">
        <f t="shared" si="94"/>
        <v>0</v>
      </c>
      <c r="BL289" s="22" t="s">
        <v>206</v>
      </c>
      <c r="BM289" s="22" t="s">
        <v>616</v>
      </c>
    </row>
    <row r="290" spans="2:65" s="34" customFormat="1" ht="22.5" customHeight="1">
      <c r="B290" s="35"/>
      <c r="C290" s="140" t="s">
        <v>617</v>
      </c>
      <c r="D290" s="140" t="s">
        <v>106</v>
      </c>
      <c r="E290" s="141" t="s">
        <v>618</v>
      </c>
      <c r="F290" s="142" t="s">
        <v>619</v>
      </c>
      <c r="G290" s="143"/>
      <c r="H290" s="143"/>
      <c r="I290" s="143"/>
      <c r="J290" s="144" t="s">
        <v>302</v>
      </c>
      <c r="K290" s="145">
        <v>1</v>
      </c>
      <c r="L290" s="13">
        <v>0</v>
      </c>
      <c r="M290" s="12"/>
      <c r="N290" s="146">
        <f t="shared" si="85"/>
        <v>0</v>
      </c>
      <c r="O290" s="143"/>
      <c r="P290" s="143"/>
      <c r="Q290" s="143"/>
      <c r="R290" s="40"/>
      <c r="T290" s="147" t="s">
        <v>1</v>
      </c>
      <c r="U290" s="148" t="s">
        <v>28</v>
      </c>
      <c r="V290" s="36"/>
      <c r="W290" s="149">
        <f t="shared" si="86"/>
        <v>0</v>
      </c>
      <c r="X290" s="149">
        <v>0</v>
      </c>
      <c r="Y290" s="149">
        <f t="shared" si="87"/>
        <v>0</v>
      </c>
      <c r="Z290" s="149">
        <v>0</v>
      </c>
      <c r="AA290" s="150">
        <f t="shared" si="88"/>
        <v>0</v>
      </c>
      <c r="AR290" s="22" t="s">
        <v>206</v>
      </c>
      <c r="AT290" s="22" t="s">
        <v>106</v>
      </c>
      <c r="AU290" s="22" t="s">
        <v>84</v>
      </c>
      <c r="AY290" s="22" t="s">
        <v>105</v>
      </c>
      <c r="BE290" s="102">
        <f t="shared" si="89"/>
        <v>0</v>
      </c>
      <c r="BF290" s="102">
        <f t="shared" si="90"/>
        <v>0</v>
      </c>
      <c r="BG290" s="102">
        <f t="shared" si="91"/>
        <v>0</v>
      </c>
      <c r="BH290" s="102">
        <f t="shared" si="92"/>
        <v>0</v>
      </c>
      <c r="BI290" s="102">
        <f t="shared" si="93"/>
        <v>0</v>
      </c>
      <c r="BJ290" s="22" t="s">
        <v>84</v>
      </c>
      <c r="BK290" s="102">
        <f t="shared" si="94"/>
        <v>0</v>
      </c>
      <c r="BL290" s="22" t="s">
        <v>206</v>
      </c>
      <c r="BM290" s="22" t="s">
        <v>620</v>
      </c>
    </row>
    <row r="291" spans="2:65" s="34" customFormat="1" ht="22.5" customHeight="1">
      <c r="B291" s="35"/>
      <c r="C291" s="140" t="s">
        <v>621</v>
      </c>
      <c r="D291" s="140" t="s">
        <v>106</v>
      </c>
      <c r="E291" s="141" t="s">
        <v>622</v>
      </c>
      <c r="F291" s="142" t="s">
        <v>623</v>
      </c>
      <c r="G291" s="143"/>
      <c r="H291" s="143"/>
      <c r="I291" s="143"/>
      <c r="J291" s="144" t="s">
        <v>302</v>
      </c>
      <c r="K291" s="145">
        <v>1</v>
      </c>
      <c r="L291" s="13">
        <v>0</v>
      </c>
      <c r="M291" s="12"/>
      <c r="N291" s="146">
        <f t="shared" si="85"/>
        <v>0</v>
      </c>
      <c r="O291" s="143"/>
      <c r="P291" s="143"/>
      <c r="Q291" s="143"/>
      <c r="R291" s="40"/>
      <c r="T291" s="147" t="s">
        <v>1</v>
      </c>
      <c r="U291" s="148" t="s">
        <v>28</v>
      </c>
      <c r="V291" s="36"/>
      <c r="W291" s="149">
        <f t="shared" si="86"/>
        <v>0</v>
      </c>
      <c r="X291" s="149">
        <v>0</v>
      </c>
      <c r="Y291" s="149">
        <f t="shared" si="87"/>
        <v>0</v>
      </c>
      <c r="Z291" s="149">
        <v>0</v>
      </c>
      <c r="AA291" s="150">
        <f t="shared" si="88"/>
        <v>0</v>
      </c>
      <c r="AR291" s="22" t="s">
        <v>206</v>
      </c>
      <c r="AT291" s="22" t="s">
        <v>106</v>
      </c>
      <c r="AU291" s="22" t="s">
        <v>84</v>
      </c>
      <c r="AY291" s="22" t="s">
        <v>105</v>
      </c>
      <c r="BE291" s="102">
        <f t="shared" si="89"/>
        <v>0</v>
      </c>
      <c r="BF291" s="102">
        <f t="shared" si="90"/>
        <v>0</v>
      </c>
      <c r="BG291" s="102">
        <f t="shared" si="91"/>
        <v>0</v>
      </c>
      <c r="BH291" s="102">
        <f t="shared" si="92"/>
        <v>0</v>
      </c>
      <c r="BI291" s="102">
        <f t="shared" si="93"/>
        <v>0</v>
      </c>
      <c r="BJ291" s="22" t="s">
        <v>84</v>
      </c>
      <c r="BK291" s="102">
        <f t="shared" si="94"/>
        <v>0</v>
      </c>
      <c r="BL291" s="22" t="s">
        <v>206</v>
      </c>
      <c r="BM291" s="22" t="s">
        <v>624</v>
      </c>
    </row>
    <row r="292" spans="2:65" s="34" customFormat="1" ht="31.5" customHeight="1">
      <c r="B292" s="35"/>
      <c r="C292" s="140" t="s">
        <v>625</v>
      </c>
      <c r="D292" s="140" t="s">
        <v>106</v>
      </c>
      <c r="E292" s="141" t="s">
        <v>626</v>
      </c>
      <c r="F292" s="142" t="s">
        <v>627</v>
      </c>
      <c r="G292" s="143"/>
      <c r="H292" s="143"/>
      <c r="I292" s="143"/>
      <c r="J292" s="144" t="s">
        <v>302</v>
      </c>
      <c r="K292" s="145">
        <v>1</v>
      </c>
      <c r="L292" s="13">
        <v>0</v>
      </c>
      <c r="M292" s="12"/>
      <c r="N292" s="146">
        <f t="shared" si="85"/>
        <v>0</v>
      </c>
      <c r="O292" s="143"/>
      <c r="P292" s="143"/>
      <c r="Q292" s="143"/>
      <c r="R292" s="40"/>
      <c r="T292" s="147" t="s">
        <v>1</v>
      </c>
      <c r="U292" s="148" t="s">
        <v>28</v>
      </c>
      <c r="V292" s="36"/>
      <c r="W292" s="149">
        <f t="shared" si="86"/>
        <v>0</v>
      </c>
      <c r="X292" s="149">
        <v>0</v>
      </c>
      <c r="Y292" s="149">
        <f t="shared" si="87"/>
        <v>0</v>
      </c>
      <c r="Z292" s="149">
        <v>0</v>
      </c>
      <c r="AA292" s="150">
        <f t="shared" si="88"/>
        <v>0</v>
      </c>
      <c r="AR292" s="22" t="s">
        <v>206</v>
      </c>
      <c r="AT292" s="22" t="s">
        <v>106</v>
      </c>
      <c r="AU292" s="22" t="s">
        <v>84</v>
      </c>
      <c r="AY292" s="22" t="s">
        <v>105</v>
      </c>
      <c r="BE292" s="102">
        <f t="shared" si="89"/>
        <v>0</v>
      </c>
      <c r="BF292" s="102">
        <f t="shared" si="90"/>
        <v>0</v>
      </c>
      <c r="BG292" s="102">
        <f t="shared" si="91"/>
        <v>0</v>
      </c>
      <c r="BH292" s="102">
        <f t="shared" si="92"/>
        <v>0</v>
      </c>
      <c r="BI292" s="102">
        <f t="shared" si="93"/>
        <v>0</v>
      </c>
      <c r="BJ292" s="22" t="s">
        <v>84</v>
      </c>
      <c r="BK292" s="102">
        <f t="shared" si="94"/>
        <v>0</v>
      </c>
      <c r="BL292" s="22" t="s">
        <v>206</v>
      </c>
      <c r="BM292" s="22" t="s">
        <v>628</v>
      </c>
    </row>
    <row r="293" spans="2:65" s="34" customFormat="1" ht="31.5" customHeight="1">
      <c r="B293" s="35"/>
      <c r="C293" s="140" t="s">
        <v>629</v>
      </c>
      <c r="D293" s="140" t="s">
        <v>106</v>
      </c>
      <c r="E293" s="141" t="s">
        <v>630</v>
      </c>
      <c r="F293" s="142" t="s">
        <v>631</v>
      </c>
      <c r="G293" s="143"/>
      <c r="H293" s="143"/>
      <c r="I293" s="143"/>
      <c r="J293" s="144" t="s">
        <v>302</v>
      </c>
      <c r="K293" s="145">
        <v>1</v>
      </c>
      <c r="L293" s="13">
        <v>0</v>
      </c>
      <c r="M293" s="12"/>
      <c r="N293" s="146">
        <f t="shared" si="85"/>
        <v>0</v>
      </c>
      <c r="O293" s="143"/>
      <c r="P293" s="143"/>
      <c r="Q293" s="143"/>
      <c r="R293" s="40"/>
      <c r="T293" s="147" t="s">
        <v>1</v>
      </c>
      <c r="U293" s="148" t="s">
        <v>28</v>
      </c>
      <c r="V293" s="36"/>
      <c r="W293" s="149">
        <f t="shared" si="86"/>
        <v>0</v>
      </c>
      <c r="X293" s="149">
        <v>0</v>
      </c>
      <c r="Y293" s="149">
        <f t="shared" si="87"/>
        <v>0</v>
      </c>
      <c r="Z293" s="149">
        <v>0</v>
      </c>
      <c r="AA293" s="150">
        <f t="shared" si="88"/>
        <v>0</v>
      </c>
      <c r="AR293" s="22" t="s">
        <v>206</v>
      </c>
      <c r="AT293" s="22" t="s">
        <v>106</v>
      </c>
      <c r="AU293" s="22" t="s">
        <v>84</v>
      </c>
      <c r="AY293" s="22" t="s">
        <v>105</v>
      </c>
      <c r="BE293" s="102">
        <f t="shared" si="89"/>
        <v>0</v>
      </c>
      <c r="BF293" s="102">
        <f t="shared" si="90"/>
        <v>0</v>
      </c>
      <c r="BG293" s="102">
        <f t="shared" si="91"/>
        <v>0</v>
      </c>
      <c r="BH293" s="102">
        <f t="shared" si="92"/>
        <v>0</v>
      </c>
      <c r="BI293" s="102">
        <f t="shared" si="93"/>
        <v>0</v>
      </c>
      <c r="BJ293" s="22" t="s">
        <v>84</v>
      </c>
      <c r="BK293" s="102">
        <f t="shared" si="94"/>
        <v>0</v>
      </c>
      <c r="BL293" s="22" t="s">
        <v>206</v>
      </c>
      <c r="BM293" s="22" t="s">
        <v>632</v>
      </c>
    </row>
    <row r="294" spans="2:65" s="34" customFormat="1" ht="31.5" customHeight="1">
      <c r="B294" s="35"/>
      <c r="C294" s="140" t="s">
        <v>633</v>
      </c>
      <c r="D294" s="140" t="s">
        <v>106</v>
      </c>
      <c r="E294" s="141" t="s">
        <v>634</v>
      </c>
      <c r="F294" s="142" t="s">
        <v>635</v>
      </c>
      <c r="G294" s="143"/>
      <c r="H294" s="143"/>
      <c r="I294" s="143"/>
      <c r="J294" s="144" t="s">
        <v>302</v>
      </c>
      <c r="K294" s="145">
        <v>1</v>
      </c>
      <c r="L294" s="13">
        <v>0</v>
      </c>
      <c r="M294" s="12"/>
      <c r="N294" s="146">
        <f t="shared" si="85"/>
        <v>0</v>
      </c>
      <c r="O294" s="143"/>
      <c r="P294" s="143"/>
      <c r="Q294" s="143"/>
      <c r="R294" s="40"/>
      <c r="T294" s="147" t="s">
        <v>1</v>
      </c>
      <c r="U294" s="148" t="s">
        <v>28</v>
      </c>
      <c r="V294" s="36"/>
      <c r="W294" s="149">
        <f t="shared" si="86"/>
        <v>0</v>
      </c>
      <c r="X294" s="149">
        <v>0</v>
      </c>
      <c r="Y294" s="149">
        <f t="shared" si="87"/>
        <v>0</v>
      </c>
      <c r="Z294" s="149">
        <v>0</v>
      </c>
      <c r="AA294" s="150">
        <f t="shared" si="88"/>
        <v>0</v>
      </c>
      <c r="AR294" s="22" t="s">
        <v>206</v>
      </c>
      <c r="AT294" s="22" t="s">
        <v>106</v>
      </c>
      <c r="AU294" s="22" t="s">
        <v>84</v>
      </c>
      <c r="AY294" s="22" t="s">
        <v>105</v>
      </c>
      <c r="BE294" s="102">
        <f t="shared" si="89"/>
        <v>0</v>
      </c>
      <c r="BF294" s="102">
        <f t="shared" si="90"/>
        <v>0</v>
      </c>
      <c r="BG294" s="102">
        <f t="shared" si="91"/>
        <v>0</v>
      </c>
      <c r="BH294" s="102">
        <f t="shared" si="92"/>
        <v>0</v>
      </c>
      <c r="BI294" s="102">
        <f t="shared" si="93"/>
        <v>0</v>
      </c>
      <c r="BJ294" s="22" t="s">
        <v>84</v>
      </c>
      <c r="BK294" s="102">
        <f t="shared" si="94"/>
        <v>0</v>
      </c>
      <c r="BL294" s="22" t="s">
        <v>206</v>
      </c>
      <c r="BM294" s="22" t="s">
        <v>636</v>
      </c>
    </row>
    <row r="295" spans="2:65" s="34" customFormat="1" ht="31.5" customHeight="1">
      <c r="B295" s="35"/>
      <c r="C295" s="140" t="s">
        <v>637</v>
      </c>
      <c r="D295" s="140" t="s">
        <v>106</v>
      </c>
      <c r="E295" s="141" t="s">
        <v>638</v>
      </c>
      <c r="F295" s="142" t="s">
        <v>639</v>
      </c>
      <c r="G295" s="143"/>
      <c r="H295" s="143"/>
      <c r="I295" s="143"/>
      <c r="J295" s="144" t="s">
        <v>302</v>
      </c>
      <c r="K295" s="145">
        <v>1</v>
      </c>
      <c r="L295" s="13">
        <v>0</v>
      </c>
      <c r="M295" s="12"/>
      <c r="N295" s="146">
        <f t="shared" si="85"/>
        <v>0</v>
      </c>
      <c r="O295" s="143"/>
      <c r="P295" s="143"/>
      <c r="Q295" s="143"/>
      <c r="R295" s="40"/>
      <c r="T295" s="147" t="s">
        <v>1</v>
      </c>
      <c r="U295" s="148" t="s">
        <v>28</v>
      </c>
      <c r="V295" s="36"/>
      <c r="W295" s="149">
        <f t="shared" si="86"/>
        <v>0</v>
      </c>
      <c r="X295" s="149">
        <v>0</v>
      </c>
      <c r="Y295" s="149">
        <f t="shared" si="87"/>
        <v>0</v>
      </c>
      <c r="Z295" s="149">
        <v>0</v>
      </c>
      <c r="AA295" s="150">
        <f t="shared" si="88"/>
        <v>0</v>
      </c>
      <c r="AR295" s="22" t="s">
        <v>206</v>
      </c>
      <c r="AT295" s="22" t="s">
        <v>106</v>
      </c>
      <c r="AU295" s="22" t="s">
        <v>84</v>
      </c>
      <c r="AY295" s="22" t="s">
        <v>105</v>
      </c>
      <c r="BE295" s="102">
        <f t="shared" si="89"/>
        <v>0</v>
      </c>
      <c r="BF295" s="102">
        <f t="shared" si="90"/>
        <v>0</v>
      </c>
      <c r="BG295" s="102">
        <f t="shared" si="91"/>
        <v>0</v>
      </c>
      <c r="BH295" s="102">
        <f t="shared" si="92"/>
        <v>0</v>
      </c>
      <c r="BI295" s="102">
        <f t="shared" si="93"/>
        <v>0</v>
      </c>
      <c r="BJ295" s="22" t="s">
        <v>84</v>
      </c>
      <c r="BK295" s="102">
        <f t="shared" si="94"/>
        <v>0</v>
      </c>
      <c r="BL295" s="22" t="s">
        <v>206</v>
      </c>
      <c r="BM295" s="22" t="s">
        <v>640</v>
      </c>
    </row>
    <row r="296" spans="2:65" s="34" customFormat="1" ht="22.5" customHeight="1">
      <c r="B296" s="35"/>
      <c r="C296" s="140" t="s">
        <v>641</v>
      </c>
      <c r="D296" s="140" t="s">
        <v>106</v>
      </c>
      <c r="E296" s="141" t="s">
        <v>642</v>
      </c>
      <c r="F296" s="142" t="s">
        <v>643</v>
      </c>
      <c r="G296" s="143"/>
      <c r="H296" s="143"/>
      <c r="I296" s="143"/>
      <c r="J296" s="144" t="s">
        <v>302</v>
      </c>
      <c r="K296" s="145">
        <v>1</v>
      </c>
      <c r="L296" s="13">
        <v>0</v>
      </c>
      <c r="M296" s="12"/>
      <c r="N296" s="146">
        <f t="shared" si="85"/>
        <v>0</v>
      </c>
      <c r="O296" s="143"/>
      <c r="P296" s="143"/>
      <c r="Q296" s="143"/>
      <c r="R296" s="40"/>
      <c r="T296" s="147" t="s">
        <v>1</v>
      </c>
      <c r="U296" s="148" t="s">
        <v>28</v>
      </c>
      <c r="V296" s="36"/>
      <c r="W296" s="149">
        <f t="shared" si="86"/>
        <v>0</v>
      </c>
      <c r="X296" s="149">
        <v>0</v>
      </c>
      <c r="Y296" s="149">
        <f t="shared" si="87"/>
        <v>0</v>
      </c>
      <c r="Z296" s="149">
        <v>0</v>
      </c>
      <c r="AA296" s="150">
        <f t="shared" si="88"/>
        <v>0</v>
      </c>
      <c r="AR296" s="22" t="s">
        <v>206</v>
      </c>
      <c r="AT296" s="22" t="s">
        <v>106</v>
      </c>
      <c r="AU296" s="22" t="s">
        <v>84</v>
      </c>
      <c r="AY296" s="22" t="s">
        <v>105</v>
      </c>
      <c r="BE296" s="102">
        <f t="shared" si="89"/>
        <v>0</v>
      </c>
      <c r="BF296" s="102">
        <f t="shared" si="90"/>
        <v>0</v>
      </c>
      <c r="BG296" s="102">
        <f t="shared" si="91"/>
        <v>0</v>
      </c>
      <c r="BH296" s="102">
        <f t="shared" si="92"/>
        <v>0</v>
      </c>
      <c r="BI296" s="102">
        <f t="shared" si="93"/>
        <v>0</v>
      </c>
      <c r="BJ296" s="22" t="s">
        <v>84</v>
      </c>
      <c r="BK296" s="102">
        <f t="shared" si="94"/>
        <v>0</v>
      </c>
      <c r="BL296" s="22" t="s">
        <v>206</v>
      </c>
      <c r="BM296" s="22" t="s">
        <v>644</v>
      </c>
    </row>
    <row r="297" spans="2:65" s="34" customFormat="1" ht="22.5" customHeight="1">
      <c r="B297" s="35"/>
      <c r="C297" s="140" t="s">
        <v>645</v>
      </c>
      <c r="D297" s="140" t="s">
        <v>106</v>
      </c>
      <c r="E297" s="141" t="s">
        <v>646</v>
      </c>
      <c r="F297" s="142" t="s">
        <v>647</v>
      </c>
      <c r="G297" s="143"/>
      <c r="H297" s="143"/>
      <c r="I297" s="143"/>
      <c r="J297" s="144" t="s">
        <v>302</v>
      </c>
      <c r="K297" s="145">
        <v>1</v>
      </c>
      <c r="L297" s="13">
        <v>0</v>
      </c>
      <c r="M297" s="12"/>
      <c r="N297" s="146">
        <f t="shared" si="85"/>
        <v>0</v>
      </c>
      <c r="O297" s="143"/>
      <c r="P297" s="143"/>
      <c r="Q297" s="143"/>
      <c r="R297" s="40"/>
      <c r="T297" s="147" t="s">
        <v>1</v>
      </c>
      <c r="U297" s="148" t="s">
        <v>28</v>
      </c>
      <c r="V297" s="36"/>
      <c r="W297" s="149">
        <f t="shared" si="86"/>
        <v>0</v>
      </c>
      <c r="X297" s="149">
        <v>0</v>
      </c>
      <c r="Y297" s="149">
        <f t="shared" si="87"/>
        <v>0</v>
      </c>
      <c r="Z297" s="149">
        <v>0</v>
      </c>
      <c r="AA297" s="150">
        <f t="shared" si="88"/>
        <v>0</v>
      </c>
      <c r="AR297" s="22" t="s">
        <v>206</v>
      </c>
      <c r="AT297" s="22" t="s">
        <v>106</v>
      </c>
      <c r="AU297" s="22" t="s">
        <v>84</v>
      </c>
      <c r="AY297" s="22" t="s">
        <v>105</v>
      </c>
      <c r="BE297" s="102">
        <f t="shared" si="89"/>
        <v>0</v>
      </c>
      <c r="BF297" s="102">
        <f t="shared" si="90"/>
        <v>0</v>
      </c>
      <c r="BG297" s="102">
        <f t="shared" si="91"/>
        <v>0</v>
      </c>
      <c r="BH297" s="102">
        <f t="shared" si="92"/>
        <v>0</v>
      </c>
      <c r="BI297" s="102">
        <f t="shared" si="93"/>
        <v>0</v>
      </c>
      <c r="BJ297" s="22" t="s">
        <v>84</v>
      </c>
      <c r="BK297" s="102">
        <f t="shared" si="94"/>
        <v>0</v>
      </c>
      <c r="BL297" s="22" t="s">
        <v>206</v>
      </c>
      <c r="BM297" s="22" t="s">
        <v>648</v>
      </c>
    </row>
    <row r="298" spans="2:65" s="34" customFormat="1" ht="22.5" customHeight="1">
      <c r="B298" s="35"/>
      <c r="C298" s="140" t="s">
        <v>649</v>
      </c>
      <c r="D298" s="140" t="s">
        <v>106</v>
      </c>
      <c r="E298" s="141" t="s">
        <v>650</v>
      </c>
      <c r="F298" s="142" t="s">
        <v>651</v>
      </c>
      <c r="G298" s="143"/>
      <c r="H298" s="143"/>
      <c r="I298" s="143"/>
      <c r="J298" s="144" t="s">
        <v>652</v>
      </c>
      <c r="K298" s="145">
        <v>1</v>
      </c>
      <c r="L298" s="13">
        <v>0</v>
      </c>
      <c r="M298" s="12"/>
      <c r="N298" s="146">
        <f t="shared" si="85"/>
        <v>0</v>
      </c>
      <c r="O298" s="143"/>
      <c r="P298" s="143"/>
      <c r="Q298" s="143"/>
      <c r="R298" s="40"/>
      <c r="T298" s="147" t="s">
        <v>1</v>
      </c>
      <c r="U298" s="148" t="s">
        <v>28</v>
      </c>
      <c r="V298" s="36"/>
      <c r="W298" s="149">
        <f t="shared" si="86"/>
        <v>0</v>
      </c>
      <c r="X298" s="149">
        <v>0</v>
      </c>
      <c r="Y298" s="149">
        <f t="shared" si="87"/>
        <v>0</v>
      </c>
      <c r="Z298" s="149">
        <v>0</v>
      </c>
      <c r="AA298" s="150">
        <f t="shared" si="88"/>
        <v>0</v>
      </c>
      <c r="AR298" s="22" t="s">
        <v>110</v>
      </c>
      <c r="AT298" s="22" t="s">
        <v>106</v>
      </c>
      <c r="AU298" s="22" t="s">
        <v>84</v>
      </c>
      <c r="AY298" s="22" t="s">
        <v>105</v>
      </c>
      <c r="BE298" s="102">
        <f t="shared" si="89"/>
        <v>0</v>
      </c>
      <c r="BF298" s="102">
        <f t="shared" si="90"/>
        <v>0</v>
      </c>
      <c r="BG298" s="102">
        <f t="shared" si="91"/>
        <v>0</v>
      </c>
      <c r="BH298" s="102">
        <f t="shared" si="92"/>
        <v>0</v>
      </c>
      <c r="BI298" s="102">
        <f t="shared" si="93"/>
        <v>0</v>
      </c>
      <c r="BJ298" s="22" t="s">
        <v>84</v>
      </c>
      <c r="BK298" s="102">
        <f t="shared" si="94"/>
        <v>0</v>
      </c>
      <c r="BL298" s="22" t="s">
        <v>110</v>
      </c>
      <c r="BM298" s="22" t="s">
        <v>653</v>
      </c>
    </row>
    <row r="299" spans="2:65" s="34" customFormat="1" ht="22.5" customHeight="1">
      <c r="B299" s="35"/>
      <c r="C299" s="140" t="s">
        <v>654</v>
      </c>
      <c r="D299" s="140" t="s">
        <v>106</v>
      </c>
      <c r="E299" s="141" t="s">
        <v>655</v>
      </c>
      <c r="F299" s="142" t="s">
        <v>656</v>
      </c>
      <c r="G299" s="143"/>
      <c r="H299" s="143"/>
      <c r="I299" s="143"/>
      <c r="J299" s="144" t="s">
        <v>652</v>
      </c>
      <c r="K299" s="145">
        <v>1</v>
      </c>
      <c r="L299" s="13">
        <v>0</v>
      </c>
      <c r="M299" s="12"/>
      <c r="N299" s="146">
        <f t="shared" si="85"/>
        <v>0</v>
      </c>
      <c r="O299" s="143"/>
      <c r="P299" s="143"/>
      <c r="Q299" s="143"/>
      <c r="R299" s="40"/>
      <c r="T299" s="147" t="s">
        <v>1</v>
      </c>
      <c r="U299" s="148" t="s">
        <v>28</v>
      </c>
      <c r="V299" s="36"/>
      <c r="W299" s="149">
        <f t="shared" si="86"/>
        <v>0</v>
      </c>
      <c r="X299" s="149">
        <v>0</v>
      </c>
      <c r="Y299" s="149">
        <f t="shared" si="87"/>
        <v>0</v>
      </c>
      <c r="Z299" s="149">
        <v>0</v>
      </c>
      <c r="AA299" s="150">
        <f t="shared" si="88"/>
        <v>0</v>
      </c>
      <c r="AR299" s="22" t="s">
        <v>110</v>
      </c>
      <c r="AT299" s="22" t="s">
        <v>106</v>
      </c>
      <c r="AU299" s="22" t="s">
        <v>84</v>
      </c>
      <c r="AY299" s="22" t="s">
        <v>105</v>
      </c>
      <c r="BE299" s="102">
        <f t="shared" si="89"/>
        <v>0</v>
      </c>
      <c r="BF299" s="102">
        <f t="shared" si="90"/>
        <v>0</v>
      </c>
      <c r="BG299" s="102">
        <f t="shared" si="91"/>
        <v>0</v>
      </c>
      <c r="BH299" s="102">
        <f t="shared" si="92"/>
        <v>0</v>
      </c>
      <c r="BI299" s="102">
        <f t="shared" si="93"/>
        <v>0</v>
      </c>
      <c r="BJ299" s="22" t="s">
        <v>84</v>
      </c>
      <c r="BK299" s="102">
        <f t="shared" si="94"/>
        <v>0</v>
      </c>
      <c r="BL299" s="22" t="s">
        <v>110</v>
      </c>
      <c r="BM299" s="22" t="s">
        <v>657</v>
      </c>
    </row>
    <row r="300" spans="2:63" s="34" customFormat="1" ht="49.5" customHeight="1">
      <c r="B300" s="35"/>
      <c r="C300" s="36"/>
      <c r="D300" s="128" t="s">
        <v>658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162">
        <f>BK300</f>
        <v>0</v>
      </c>
      <c r="O300" s="163"/>
      <c r="P300" s="163"/>
      <c r="Q300" s="163"/>
      <c r="R300" s="40"/>
      <c r="T300" s="100"/>
      <c r="U300" s="36"/>
      <c r="V300" s="36"/>
      <c r="W300" s="36"/>
      <c r="X300" s="36"/>
      <c r="Y300" s="36"/>
      <c r="Z300" s="36"/>
      <c r="AA300" s="164"/>
      <c r="AT300" s="22" t="s">
        <v>42</v>
      </c>
      <c r="AU300" s="22" t="s">
        <v>43</v>
      </c>
      <c r="AY300" s="22" t="s">
        <v>659</v>
      </c>
      <c r="BK300" s="102">
        <f>SUM(BK301:BK304)</f>
        <v>0</v>
      </c>
    </row>
    <row r="301" spans="2:63" s="34" customFormat="1" ht="21.75" customHeight="1">
      <c r="B301" s="35"/>
      <c r="C301" s="2" t="s">
        <v>1</v>
      </c>
      <c r="D301" s="2" t="s">
        <v>106</v>
      </c>
      <c r="E301" s="3" t="s">
        <v>1</v>
      </c>
      <c r="F301" s="16" t="s">
        <v>1</v>
      </c>
      <c r="G301" s="17"/>
      <c r="H301" s="17"/>
      <c r="I301" s="17"/>
      <c r="J301" s="4" t="s">
        <v>1</v>
      </c>
      <c r="K301" s="5"/>
      <c r="L301" s="13"/>
      <c r="M301" s="12"/>
      <c r="N301" s="146">
        <f>BK301</f>
        <v>0</v>
      </c>
      <c r="O301" s="143"/>
      <c r="P301" s="143"/>
      <c r="Q301" s="143"/>
      <c r="R301" s="40"/>
      <c r="T301" s="147" t="s">
        <v>1</v>
      </c>
      <c r="U301" s="165" t="s">
        <v>28</v>
      </c>
      <c r="V301" s="36"/>
      <c r="W301" s="36"/>
      <c r="X301" s="36"/>
      <c r="Y301" s="36"/>
      <c r="Z301" s="36"/>
      <c r="AA301" s="164"/>
      <c r="AT301" s="22" t="s">
        <v>659</v>
      </c>
      <c r="AU301" s="22" t="s">
        <v>11</v>
      </c>
      <c r="AY301" s="22" t="s">
        <v>659</v>
      </c>
      <c r="BE301" s="102">
        <f>IF(U301="základní",N301,0)</f>
        <v>0</v>
      </c>
      <c r="BF301" s="102">
        <f>IF(U301="snížená",N301,0)</f>
        <v>0</v>
      </c>
      <c r="BG301" s="102">
        <f>IF(U301="zákl. přenesená",N301,0)</f>
        <v>0</v>
      </c>
      <c r="BH301" s="102">
        <f>IF(U301="sníž. přenesená",N301,0)</f>
        <v>0</v>
      </c>
      <c r="BI301" s="102">
        <f>IF(U301="nulová",N301,0)</f>
        <v>0</v>
      </c>
      <c r="BJ301" s="22" t="s">
        <v>84</v>
      </c>
      <c r="BK301" s="102">
        <f>L301*K301</f>
        <v>0</v>
      </c>
    </row>
    <row r="302" spans="2:63" s="34" customFormat="1" ht="21.75" customHeight="1">
      <c r="B302" s="35"/>
      <c r="C302" s="2" t="s">
        <v>1</v>
      </c>
      <c r="D302" s="2" t="s">
        <v>106</v>
      </c>
      <c r="E302" s="3" t="s">
        <v>1</v>
      </c>
      <c r="F302" s="16" t="s">
        <v>1</v>
      </c>
      <c r="G302" s="17"/>
      <c r="H302" s="17"/>
      <c r="I302" s="17"/>
      <c r="J302" s="4" t="s">
        <v>1</v>
      </c>
      <c r="K302" s="5"/>
      <c r="L302" s="13"/>
      <c r="M302" s="12"/>
      <c r="N302" s="146">
        <f>BK302</f>
        <v>0</v>
      </c>
      <c r="O302" s="143"/>
      <c r="P302" s="143"/>
      <c r="Q302" s="143"/>
      <c r="R302" s="40"/>
      <c r="T302" s="147" t="s">
        <v>1</v>
      </c>
      <c r="U302" s="165" t="s">
        <v>28</v>
      </c>
      <c r="V302" s="36"/>
      <c r="W302" s="36"/>
      <c r="X302" s="36"/>
      <c r="Y302" s="36"/>
      <c r="Z302" s="36"/>
      <c r="AA302" s="164"/>
      <c r="AT302" s="22" t="s">
        <v>659</v>
      </c>
      <c r="AU302" s="22" t="s">
        <v>11</v>
      </c>
      <c r="AY302" s="22" t="s">
        <v>659</v>
      </c>
      <c r="BE302" s="102">
        <f>IF(U302="základní",N302,0)</f>
        <v>0</v>
      </c>
      <c r="BF302" s="102">
        <f>IF(U302="snížená",N302,0)</f>
        <v>0</v>
      </c>
      <c r="BG302" s="102">
        <f>IF(U302="zákl. přenesená",N302,0)</f>
        <v>0</v>
      </c>
      <c r="BH302" s="102">
        <f>IF(U302="sníž. přenesená",N302,0)</f>
        <v>0</v>
      </c>
      <c r="BI302" s="102">
        <f>IF(U302="nulová",N302,0)</f>
        <v>0</v>
      </c>
      <c r="BJ302" s="22" t="s">
        <v>84</v>
      </c>
      <c r="BK302" s="102">
        <f>L302*K302</f>
        <v>0</v>
      </c>
    </row>
    <row r="303" spans="2:63" s="34" customFormat="1" ht="21.75" customHeight="1">
      <c r="B303" s="35"/>
      <c r="C303" s="2" t="s">
        <v>1</v>
      </c>
      <c r="D303" s="2" t="s">
        <v>106</v>
      </c>
      <c r="E303" s="3" t="s">
        <v>1</v>
      </c>
      <c r="F303" s="16" t="s">
        <v>1</v>
      </c>
      <c r="G303" s="17"/>
      <c r="H303" s="17"/>
      <c r="I303" s="17"/>
      <c r="J303" s="4" t="s">
        <v>1</v>
      </c>
      <c r="K303" s="5"/>
      <c r="L303" s="13"/>
      <c r="M303" s="12"/>
      <c r="N303" s="146">
        <f>BK303</f>
        <v>0</v>
      </c>
      <c r="O303" s="143"/>
      <c r="P303" s="143"/>
      <c r="Q303" s="143"/>
      <c r="R303" s="40"/>
      <c r="T303" s="147" t="s">
        <v>1</v>
      </c>
      <c r="U303" s="165" t="s">
        <v>28</v>
      </c>
      <c r="V303" s="36"/>
      <c r="W303" s="36"/>
      <c r="X303" s="36"/>
      <c r="Y303" s="36"/>
      <c r="Z303" s="36"/>
      <c r="AA303" s="164"/>
      <c r="AT303" s="22" t="s">
        <v>659</v>
      </c>
      <c r="AU303" s="22" t="s">
        <v>11</v>
      </c>
      <c r="AY303" s="22" t="s">
        <v>659</v>
      </c>
      <c r="BE303" s="102">
        <f>IF(U303="základní",N303,0)</f>
        <v>0</v>
      </c>
      <c r="BF303" s="102">
        <f>IF(U303="snížená",N303,0)</f>
        <v>0</v>
      </c>
      <c r="BG303" s="102">
        <f>IF(U303="zákl. přenesená",N303,0)</f>
        <v>0</v>
      </c>
      <c r="BH303" s="102">
        <f>IF(U303="sníž. přenesená",N303,0)</f>
        <v>0</v>
      </c>
      <c r="BI303" s="102">
        <f>IF(U303="nulová",N303,0)</f>
        <v>0</v>
      </c>
      <c r="BJ303" s="22" t="s">
        <v>84</v>
      </c>
      <c r="BK303" s="102">
        <f>L303*K303</f>
        <v>0</v>
      </c>
    </row>
    <row r="304" spans="2:63" s="34" customFormat="1" ht="21.75" customHeight="1">
      <c r="B304" s="35"/>
      <c r="C304" s="2" t="s">
        <v>1</v>
      </c>
      <c r="D304" s="2" t="s">
        <v>106</v>
      </c>
      <c r="E304" s="3" t="s">
        <v>1</v>
      </c>
      <c r="F304" s="16" t="s">
        <v>1</v>
      </c>
      <c r="G304" s="17"/>
      <c r="H304" s="17"/>
      <c r="I304" s="17"/>
      <c r="J304" s="4" t="s">
        <v>1</v>
      </c>
      <c r="K304" s="5"/>
      <c r="L304" s="13"/>
      <c r="M304" s="12"/>
      <c r="N304" s="146">
        <f>BK304</f>
        <v>0</v>
      </c>
      <c r="O304" s="143"/>
      <c r="P304" s="143"/>
      <c r="Q304" s="143"/>
      <c r="R304" s="40"/>
      <c r="T304" s="147" t="s">
        <v>1</v>
      </c>
      <c r="U304" s="165" t="s">
        <v>28</v>
      </c>
      <c r="V304" s="66"/>
      <c r="W304" s="66"/>
      <c r="X304" s="66"/>
      <c r="Y304" s="66"/>
      <c r="Z304" s="66"/>
      <c r="AA304" s="68"/>
      <c r="AT304" s="22" t="s">
        <v>659</v>
      </c>
      <c r="AU304" s="22" t="s">
        <v>11</v>
      </c>
      <c r="AY304" s="22" t="s">
        <v>659</v>
      </c>
      <c r="BE304" s="102">
        <f>IF(U304="základní",N304,0)</f>
        <v>0</v>
      </c>
      <c r="BF304" s="102">
        <f>IF(U304="snížená",N304,0)</f>
        <v>0</v>
      </c>
      <c r="BG304" s="102">
        <f>IF(U304="zákl. přenesená",N304,0)</f>
        <v>0</v>
      </c>
      <c r="BH304" s="102">
        <f>IF(U304="sníž. přenesená",N304,0)</f>
        <v>0</v>
      </c>
      <c r="BI304" s="102">
        <f>IF(U304="nulová",N304,0)</f>
        <v>0</v>
      </c>
      <c r="BJ304" s="22" t="s">
        <v>84</v>
      </c>
      <c r="BK304" s="102">
        <f>L304*K304</f>
        <v>0</v>
      </c>
    </row>
    <row r="305" spans="2:18" s="34" customFormat="1" ht="6.75" customHeight="1">
      <c r="B305" s="69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1"/>
    </row>
  </sheetData>
  <sheetProtection password="CB72" sheet="1" formatCells="0" formatColumns="0" formatRows="0" selectLockedCells="1"/>
  <mergeCells count="534">
    <mergeCell ref="H1:K1"/>
    <mergeCell ref="S2:AC2"/>
    <mergeCell ref="N262:Q262"/>
    <mergeCell ref="N266:Q266"/>
    <mergeCell ref="N268:Q268"/>
    <mergeCell ref="N276:Q276"/>
    <mergeCell ref="N175:Q175"/>
    <mergeCell ref="N141:Q141"/>
    <mergeCell ref="N143:Q143"/>
    <mergeCell ref="N145:Q145"/>
    <mergeCell ref="N150:Q150"/>
    <mergeCell ref="N155:Q155"/>
    <mergeCell ref="N300:Q300"/>
    <mergeCell ref="N280:Q280"/>
    <mergeCell ref="N281:Q281"/>
    <mergeCell ref="L301:M301"/>
    <mergeCell ref="N301:Q301"/>
    <mergeCell ref="N192:Q192"/>
    <mergeCell ref="N208:Q208"/>
    <mergeCell ref="N233:Q233"/>
    <mergeCell ref="N237:Q237"/>
    <mergeCell ref="N246:Q246"/>
    <mergeCell ref="F303:I303"/>
    <mergeCell ref="L303:M303"/>
    <mergeCell ref="N303:Q303"/>
    <mergeCell ref="F304:I304"/>
    <mergeCell ref="L304:M304"/>
    <mergeCell ref="N304:Q304"/>
    <mergeCell ref="F302:I302"/>
    <mergeCell ref="L302:M302"/>
    <mergeCell ref="N302:Q302"/>
    <mergeCell ref="F298:I298"/>
    <mergeCell ref="L298:M298"/>
    <mergeCell ref="N298:Q298"/>
    <mergeCell ref="F299:I299"/>
    <mergeCell ref="L299:M299"/>
    <mergeCell ref="N299:Q299"/>
    <mergeCell ref="F301:I301"/>
    <mergeCell ref="F296:I296"/>
    <mergeCell ref="L296:M296"/>
    <mergeCell ref="N296:Q296"/>
    <mergeCell ref="F297:I297"/>
    <mergeCell ref="L297:M297"/>
    <mergeCell ref="N297:Q297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90:I290"/>
    <mergeCell ref="L290:M290"/>
    <mergeCell ref="N290:Q290"/>
    <mergeCell ref="F291:I291"/>
    <mergeCell ref="L291:M291"/>
    <mergeCell ref="N291:Q291"/>
    <mergeCell ref="F288:I288"/>
    <mergeCell ref="L288:M288"/>
    <mergeCell ref="N288:Q288"/>
    <mergeCell ref="F289:I289"/>
    <mergeCell ref="L289:M289"/>
    <mergeCell ref="N289:Q289"/>
    <mergeCell ref="F284:I284"/>
    <mergeCell ref="L284:M284"/>
    <mergeCell ref="N284:Q284"/>
    <mergeCell ref="F287:I287"/>
    <mergeCell ref="L287:M287"/>
    <mergeCell ref="N287:Q287"/>
    <mergeCell ref="N285:Q285"/>
    <mergeCell ref="N286:Q286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75:I275"/>
    <mergeCell ref="L275:M275"/>
    <mergeCell ref="N275:Q275"/>
    <mergeCell ref="F277:I277"/>
    <mergeCell ref="L277:M277"/>
    <mergeCell ref="N277:Q277"/>
    <mergeCell ref="F273:I273"/>
    <mergeCell ref="L273:M273"/>
    <mergeCell ref="N273:Q273"/>
    <mergeCell ref="F274:I274"/>
    <mergeCell ref="L274:M274"/>
    <mergeCell ref="N274:Q274"/>
    <mergeCell ref="F271:I271"/>
    <mergeCell ref="L271:M271"/>
    <mergeCell ref="N271:Q271"/>
    <mergeCell ref="F272:I272"/>
    <mergeCell ref="L272:M272"/>
    <mergeCell ref="N272:Q272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7:I267"/>
    <mergeCell ref="L267:M267"/>
    <mergeCell ref="N267:Q267"/>
    <mergeCell ref="F263:I263"/>
    <mergeCell ref="L263:M263"/>
    <mergeCell ref="N263:Q263"/>
    <mergeCell ref="F264:I264"/>
    <mergeCell ref="L264:M264"/>
    <mergeCell ref="N264:Q264"/>
    <mergeCell ref="F260:I260"/>
    <mergeCell ref="L260:M260"/>
    <mergeCell ref="N260:Q260"/>
    <mergeCell ref="F261:I261"/>
    <mergeCell ref="L261:M261"/>
    <mergeCell ref="N261:Q261"/>
    <mergeCell ref="F258:I258"/>
    <mergeCell ref="L258:M258"/>
    <mergeCell ref="N258:Q258"/>
    <mergeCell ref="F259:I259"/>
    <mergeCell ref="L259:M259"/>
    <mergeCell ref="N259:Q259"/>
    <mergeCell ref="F256:I256"/>
    <mergeCell ref="L256:M256"/>
    <mergeCell ref="N256:Q256"/>
    <mergeCell ref="F257:I257"/>
    <mergeCell ref="L257:M257"/>
    <mergeCell ref="N257:Q257"/>
    <mergeCell ref="F253:I253"/>
    <mergeCell ref="L253:M253"/>
    <mergeCell ref="N253:Q253"/>
    <mergeCell ref="F255:I255"/>
    <mergeCell ref="L255:M255"/>
    <mergeCell ref="N255:Q255"/>
    <mergeCell ref="N254:Q254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2:I232"/>
    <mergeCell ref="L232:M232"/>
    <mergeCell ref="N232:Q232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9:I209"/>
    <mergeCell ref="L209:M209"/>
    <mergeCell ref="N209:Q209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N159:Q159"/>
    <mergeCell ref="F154:I154"/>
    <mergeCell ref="L154:M154"/>
    <mergeCell ref="N154:Q154"/>
    <mergeCell ref="F157:I157"/>
    <mergeCell ref="L157:M157"/>
    <mergeCell ref="N157:Q157"/>
    <mergeCell ref="N156:Q156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N139:Q139"/>
    <mergeCell ref="N140:Q140"/>
    <mergeCell ref="N120:Q120"/>
    <mergeCell ref="L122:Q122"/>
    <mergeCell ref="C128:Q128"/>
    <mergeCell ref="F130:P130"/>
    <mergeCell ref="F131:P131"/>
    <mergeCell ref="M133:P133"/>
    <mergeCell ref="D117:H117"/>
    <mergeCell ref="N117:Q117"/>
    <mergeCell ref="D118:H118"/>
    <mergeCell ref="N118:Q118"/>
    <mergeCell ref="D119:H119"/>
    <mergeCell ref="N119:Q119"/>
    <mergeCell ref="N112:Q112"/>
    <mergeCell ref="N114:Q114"/>
    <mergeCell ref="D115:H115"/>
    <mergeCell ref="N115:Q115"/>
    <mergeCell ref="D116:H116"/>
    <mergeCell ref="N116:Q116"/>
    <mergeCell ref="N106:Q106"/>
    <mergeCell ref="N107:Q107"/>
    <mergeCell ref="N108:Q108"/>
    <mergeCell ref="N109:Q109"/>
    <mergeCell ref="N110:Q110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301:D305">
      <formula1>"K,M"</formula1>
    </dataValidation>
    <dataValidation type="list" allowBlank="1" showInputMessage="1" showErrorMessage="1" error="Povoleny jsou hodnoty základní, snížená, zákl. přenesená, sníž. přenesená, nulová." sqref="U301:U30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8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Blaho</dc:creator>
  <cp:keywords/>
  <dc:description/>
  <cp:lastModifiedBy>Gřundělová Veronika, DiS.</cp:lastModifiedBy>
  <dcterms:created xsi:type="dcterms:W3CDTF">2017-10-30T14:17:39Z</dcterms:created>
  <dcterms:modified xsi:type="dcterms:W3CDTF">2017-11-02T13:00:06Z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