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16995" windowHeight="9240"/>
  </bookViews>
  <sheets>
    <sheet name="Krycí list so102b" sheetId="1" r:id="rId1"/>
    <sheet name="Rekapitulace so102b" sheetId="2" r:id="rId2"/>
    <sheet name="Položky so102b" sheetId="3" r:id="rId3"/>
  </sheets>
  <definedNames>
    <definedName name="cisloobjektu">'Krycí list so102b'!$A$4</definedName>
    <definedName name="cislostavby">'Krycí list so102b'!$A$6</definedName>
    <definedName name="Datum">'Krycí list so102b'!$B$26</definedName>
    <definedName name="Dil">'Rekapitulace so102b'!$A$6</definedName>
    <definedName name="Dodavka">'Rekapitulace so102b'!$G$12</definedName>
    <definedName name="Dodavka0">'Položky so102b'!#REF!</definedName>
    <definedName name="HSV">'Rekapitulace so102b'!$E$12</definedName>
    <definedName name="HSV0">'Položky so102b'!#REF!</definedName>
    <definedName name="HZS">'Rekapitulace so102b'!$I$12</definedName>
    <definedName name="HZS0">'Položky so102b'!#REF!</definedName>
    <definedName name="JKSO">'Krycí list so102b'!$F$4</definedName>
    <definedName name="MJ">'Krycí list so102b'!$G$4</definedName>
    <definedName name="Mont">'Rekapitulace so102b'!$H$12</definedName>
    <definedName name="Montaz0">'Položky so102b'!#REF!</definedName>
    <definedName name="NazevDilu">'Rekapitulace so102b'!$B$6</definedName>
    <definedName name="nazevobjektu">'Krycí list so102b'!$C$4</definedName>
    <definedName name="nazevstavby">'Krycí list so102b'!$C$6</definedName>
    <definedName name="_xlnm.Print_Titles" localSheetId="2">'Položky so102b'!$1:$6</definedName>
    <definedName name="_xlnm.Print_Titles" localSheetId="1">'Rekapitulace so102b'!$1:$6</definedName>
    <definedName name="Objednatel">'Krycí list so102b'!$C$8</definedName>
    <definedName name="_xlnm.Print_Area" localSheetId="0">'Krycí list so102b'!$A$1:$G$45</definedName>
    <definedName name="_xlnm.Print_Area" localSheetId="2">'Položky so102b'!$A$1:$G$59</definedName>
    <definedName name="_xlnm.Print_Area" localSheetId="1">'Rekapitulace so102b'!$A$1:$I$18</definedName>
    <definedName name="PocetMJ">'Krycí list so102b'!$G$7</definedName>
    <definedName name="Poznamka">'Krycí list so102b'!$B$37</definedName>
    <definedName name="Projektant">'Krycí list so102b'!$C$7</definedName>
    <definedName name="PSV">'Rekapitulace so102b'!$F$12</definedName>
    <definedName name="PSV0">'Položky so102b'!#REF!</definedName>
    <definedName name="SloupecCC">'Položky so102b'!$G$6</definedName>
    <definedName name="SloupecCisloPol">'Položky so102b'!$B$6</definedName>
    <definedName name="SloupecJC">'Položky so102b'!$F$6</definedName>
    <definedName name="SloupecMJ">'Položky so102b'!$D$6</definedName>
    <definedName name="SloupecMnozstvi">'Položky so102b'!$E$6</definedName>
    <definedName name="SloupecNazPol">'Položky so102b'!$C$6</definedName>
    <definedName name="SloupecPC">'Položky so102b'!$A$6</definedName>
    <definedName name="solver_lin" localSheetId="2" hidden="1">0</definedName>
    <definedName name="solver_num" localSheetId="2" hidden="1">0</definedName>
    <definedName name="solver_opt" localSheetId="2" hidden="1">'Položky so102b'!#REF!</definedName>
    <definedName name="solver_typ" localSheetId="2" hidden="1">1</definedName>
    <definedName name="solver_val" localSheetId="2" hidden="1">0</definedName>
    <definedName name="Typ">'Položky so102b'!#REF!</definedName>
    <definedName name="VRN">'Rekapitulace so102b'!$H$18</definedName>
    <definedName name="VRNKc">'Rekapitulace so102b'!$E$17</definedName>
    <definedName name="VRNnazev">'Rekapitulace so102b'!$A$17</definedName>
    <definedName name="VRNproc">'Rekapitulace so102b'!$F$17</definedName>
    <definedName name="VRNzakl">'Rekapitulace so102b'!$G$17</definedName>
    <definedName name="Zakazka">'Krycí list so102b'!$G$9</definedName>
    <definedName name="Zaklad22">'Krycí list so102b'!$F$32</definedName>
    <definedName name="Zaklad5">'Krycí list so102b'!$F$30</definedName>
    <definedName name="Zhotovitel">'Krycí list so102b'!$E$11</definedName>
  </definedNames>
  <calcPr calcId="145621"/>
</workbook>
</file>

<file path=xl/calcChain.xml><?xml version="1.0" encoding="utf-8"?>
<calcChain xmlns="http://schemas.openxmlformats.org/spreadsheetml/2006/main">
  <c r="G47" i="3" l="1"/>
  <c r="B11" i="2" l="1"/>
  <c r="A11" i="2"/>
  <c r="C59" i="3"/>
  <c r="BE55" i="3"/>
  <c r="BE57" i="3" s="1"/>
  <c r="I10" i="2" s="1"/>
  <c r="BD55" i="3"/>
  <c r="BD57" i="3" s="1"/>
  <c r="H10" i="2" s="1"/>
  <c r="BC55" i="3"/>
  <c r="BC57" i="3" s="1"/>
  <c r="G10" i="2" s="1"/>
  <c r="BB55" i="3"/>
  <c r="BB57" i="3" s="1"/>
  <c r="F10" i="2" s="1"/>
  <c r="G55" i="3"/>
  <c r="G57" i="3" s="1"/>
  <c r="B10" i="2"/>
  <c r="A10" i="2"/>
  <c r="C57" i="3"/>
  <c r="BE47" i="3"/>
  <c r="BD47" i="3"/>
  <c r="BC47" i="3"/>
  <c r="BB47" i="3"/>
  <c r="BA47" i="3"/>
  <c r="BE43" i="3"/>
  <c r="BD43" i="3"/>
  <c r="BC43" i="3"/>
  <c r="BB43" i="3"/>
  <c r="G43" i="3"/>
  <c r="BA43" i="3" s="1"/>
  <c r="BE41" i="3"/>
  <c r="BD41" i="3"/>
  <c r="BC41" i="3"/>
  <c r="BB41" i="3"/>
  <c r="G41" i="3"/>
  <c r="BA41" i="3" s="1"/>
  <c r="BE39" i="3"/>
  <c r="BD39" i="3"/>
  <c r="BC39" i="3"/>
  <c r="BB39" i="3"/>
  <c r="G39" i="3"/>
  <c r="BA39" i="3" s="1"/>
  <c r="BE34" i="3"/>
  <c r="BD34" i="3"/>
  <c r="BC34" i="3"/>
  <c r="BB34" i="3"/>
  <c r="G34" i="3"/>
  <c r="BA34" i="3" s="1"/>
  <c r="BE29" i="3"/>
  <c r="BD29" i="3"/>
  <c r="BC29" i="3"/>
  <c r="BB29" i="3"/>
  <c r="G29" i="3"/>
  <c r="BA29" i="3" s="1"/>
  <c r="BE26" i="3"/>
  <c r="BD26" i="3"/>
  <c r="BC26" i="3"/>
  <c r="BB26" i="3"/>
  <c r="G26" i="3"/>
  <c r="BA26" i="3" s="1"/>
  <c r="B9" i="2"/>
  <c r="A9" i="2"/>
  <c r="C53" i="3"/>
  <c r="BE19" i="3"/>
  <c r="BD19" i="3"/>
  <c r="BC19" i="3"/>
  <c r="BB19" i="3"/>
  <c r="G19" i="3"/>
  <c r="BA19" i="3" s="1"/>
  <c r="BE14" i="3"/>
  <c r="BD14" i="3"/>
  <c r="BC14" i="3"/>
  <c r="BB14" i="3"/>
  <c r="G14" i="3"/>
  <c r="BA14" i="3" s="1"/>
  <c r="BE10" i="3"/>
  <c r="BD10" i="3"/>
  <c r="BC10" i="3"/>
  <c r="BB10" i="3"/>
  <c r="G10" i="3"/>
  <c r="BA10" i="3" s="1"/>
  <c r="B8" i="2"/>
  <c r="A8" i="2"/>
  <c r="C24" i="3"/>
  <c r="B7" i="2"/>
  <c r="A7" i="2"/>
  <c r="C8" i="3"/>
  <c r="C4" i="3"/>
  <c r="F3" i="3"/>
  <c r="C3" i="3"/>
  <c r="H18" i="2"/>
  <c r="G17" i="2"/>
  <c r="I17" i="2" s="1"/>
  <c r="C2" i="2"/>
  <c r="C1" i="2"/>
  <c r="F31" i="1"/>
  <c r="G22" i="1"/>
  <c r="G21" i="1" s="1"/>
  <c r="G8" i="1"/>
  <c r="BB8" i="3" l="1"/>
  <c r="F7" i="2" s="1"/>
  <c r="BB24" i="3"/>
  <c r="F8" i="2" s="1"/>
  <c r="BA55" i="3"/>
  <c r="BA57" i="3" s="1"/>
  <c r="E10" i="2" s="1"/>
  <c r="BB53" i="3"/>
  <c r="F9" i="2" s="1"/>
  <c r="BB59" i="3"/>
  <c r="F11" i="2" s="1"/>
  <c r="BA8" i="3"/>
  <c r="E7" i="2" s="1"/>
  <c r="BA24" i="3"/>
  <c r="E8" i="2" s="1"/>
  <c r="BA53" i="3"/>
  <c r="E9" i="2" s="1"/>
  <c r="BD59" i="3"/>
  <c r="H11" i="2" s="1"/>
  <c r="BE59" i="3"/>
  <c r="I11" i="2" s="1"/>
  <c r="BC59" i="3"/>
  <c r="G11" i="2" s="1"/>
  <c r="BC8" i="3"/>
  <c r="G7" i="2" s="1"/>
  <c r="BC24" i="3"/>
  <c r="G8" i="2" s="1"/>
  <c r="BC53" i="3"/>
  <c r="G9" i="2" s="1"/>
  <c r="BA59" i="3"/>
  <c r="E11" i="2" s="1"/>
  <c r="BE8" i="3"/>
  <c r="I7" i="2" s="1"/>
  <c r="BD8" i="3"/>
  <c r="H7" i="2" s="1"/>
  <c r="BE24" i="3"/>
  <c r="I8" i="2" s="1"/>
  <c r="BD24" i="3"/>
  <c r="H8" i="2" s="1"/>
  <c r="BE53" i="3"/>
  <c r="I9" i="2" s="1"/>
  <c r="BD53" i="3"/>
  <c r="H9" i="2" s="1"/>
  <c r="G24" i="3"/>
  <c r="G53" i="3"/>
  <c r="G12" i="2" l="1"/>
  <c r="C14" i="1" s="1"/>
  <c r="F12" i="2"/>
  <c r="C17" i="1" s="1"/>
  <c r="E12" i="2"/>
  <c r="C16" i="1" s="1"/>
  <c r="H12" i="2"/>
  <c r="C15" i="1" s="1"/>
  <c r="I12" i="2"/>
  <c r="C20" i="1" s="1"/>
  <c r="C18" i="1" l="1"/>
  <c r="C21" i="1" s="1"/>
  <c r="C22" i="1" s="1"/>
  <c r="F32" i="1" s="1"/>
  <c r="F33" i="1" l="1"/>
  <c r="F34" i="1"/>
</calcChain>
</file>

<file path=xl/sharedStrings.xml><?xml version="1.0" encoding="utf-8"?>
<sst xmlns="http://schemas.openxmlformats.org/spreadsheetml/2006/main" count="198" uniqueCount="128">
  <si>
    <t>KRYCÍ LIST ROZPOČTU</t>
  </si>
  <si>
    <t>Objekt :</t>
  </si>
  <si>
    <t>Název objektu :</t>
  </si>
  <si>
    <t>JKSO :</t>
  </si>
  <si>
    <t xml:space="preserve"> </t>
  </si>
  <si>
    <t>Stavba :</t>
  </si>
  <si>
    <t>Název stavby :</t>
  </si>
  <si>
    <t>SKP :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</si>
  <si>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</si>
  <si>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</si>
  <si>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</si>
  <si>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</si>
  <si>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</si>
  <si>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</si>
  <si>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</si>
  <si>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</si>
  <si>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ROZPOČTOVÉ NÁKLADY</t>
  </si>
  <si>
    <t>Rozpočtové náklady II. a III. hlavy</t>
  </si>
  <si>
    <t>Vedlejší rozpočtové náklady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</si>
  <si>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</si>
  <si>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</si>
  <si>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</si>
  <si>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</si>
  <si>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</si>
  <si>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</si>
  <si>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</si>
  <si>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</si>
  <si>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HZS</t>
  </si>
  <si>
    <t>RN II.a III.hlavy</t>
  </si>
  <si>
    <t>Ostatní VRN</t>
  </si>
  <si>
    <t>ZRN+VRN+HZS</t>
  </si>
  <si>
    <t>VRN celkem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</si>
  <si>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</si>
  <si>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</si>
  <si>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</si>
  <si>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</si>
  <si>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</si>
  <si>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</si>
  <si>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</si>
  <si>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</si>
  <si>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</si>
  <si>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</si>
  <si>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ZA OBJEKT CELKEM</t>
  </si>
  <si>
    <t>Poznámka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</si>
  <si>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</si>
  <si>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</si>
  <si>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</si>
  <si>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</si>
  <si>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</si>
  <si>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</si>
  <si>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</si>
  <si>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</si>
  <si>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</si>
  <si>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</si>
  <si>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</si>
  <si>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</si>
  <si>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</si>
  <si>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</si>
  <si>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</si>
  <si>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</si>
  <si>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</si>
  <si>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</si>
  <si>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</si>
  <si>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</si>
  <si>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</si>
  <si>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</si>
  <si>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</si>
  <si>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Zemní práce</t>
  </si>
  <si>
    <t>Celkem za</t>
  </si>
  <si>
    <t>Oprava chodníků a místní komunikace v Dačicích.</t>
  </si>
  <si>
    <t>SO 102b oprava chodníků, výměna konstrukce.</t>
  </si>
  <si>
    <t>m2</t>
  </si>
  <si>
    <t>76,95</t>
  </si>
  <si>
    <t>5</t>
  </si>
  <si>
    <t>Komunikace</t>
  </si>
  <si>
    <t>596 21-5040.R00</t>
  </si>
  <si>
    <t xml:space="preserve">Kladení zámkové dlažby tl. 8 cm do drtě tl. 4 cm </t>
  </si>
  <si>
    <t xml:space="preserve">Zámková dlažba tvaru "I" podél místní komunikace a k panelovým domům.				</t>
  </si>
  <si>
    <t>592-45300</t>
  </si>
  <si>
    <t xml:space="preserve">Dlažba BEST BEATON přírodní  20x16,5x8 </t>
  </si>
  <si>
    <t xml:space="preserve">Připočte se 1% ztratného a zaokrouhlí na celé m2.				</t>
  </si>
  <si>
    <t>75,75+0,7575</t>
  </si>
  <si>
    <t>77-76,5075</t>
  </si>
  <si>
    <t>592-45283</t>
  </si>
  <si>
    <t xml:space="preserve">Dlažba BEST BEATON barevná  20x16,5x8 </t>
  </si>
  <si>
    <t xml:space="preserve">Varovné pásy š. 0,40 m podél vjezdů do nemovitostí. Plocha zámkové dlažby, připočte se 1 % ztratné a zaokrouhlí na celé m2. 				</t>
  </si>
  <si>
    <t>1,20+0,0120</t>
  </si>
  <si>
    <t>1,50-1,212</t>
  </si>
  <si>
    <t>91</t>
  </si>
  <si>
    <t>Doplňující práce na komunikaci</t>
  </si>
  <si>
    <t>917 86-2111.R00</t>
  </si>
  <si>
    <t xml:space="preserve">Osazení stojat. obrub. bet. s opěrou,lože z B 12,5 </t>
  </si>
  <si>
    <t>m</t>
  </si>
  <si>
    <t>Silniční, chodníkový a záhonový obrubník.</t>
  </si>
  <si>
    <t>122,28</t>
  </si>
  <si>
    <t>592-17460</t>
  </si>
  <si>
    <t xml:space="preserve">Obrubník silniční dvouvrstvý ABO 2-15  100x15x25cm </t>
  </si>
  <si>
    <t>kus</t>
  </si>
  <si>
    <t xml:space="preserve">Připočte se 1% ztratného a zaokrouhlí na celé kusy.				</t>
  </si>
  <si>
    <t>37,47+0,3747</t>
  </si>
  <si>
    <t>38-37,8447</t>
  </si>
  <si>
    <t>592-17476</t>
  </si>
  <si>
    <t xml:space="preserve">Obrubník silniční nájezdový 1000/150/150 šedý </t>
  </si>
  <si>
    <t>15,33+0,1533</t>
  </si>
  <si>
    <t>16-15,4833</t>
  </si>
  <si>
    <t>592-17480</t>
  </si>
  <si>
    <t xml:space="preserve">Obrubník silniční přechodový L 1000/150/150-250 </t>
  </si>
  <si>
    <t>592-17481</t>
  </si>
  <si>
    <t xml:space="preserve">Obrubník silniční přechodový P 1000/150/150-250 </t>
  </si>
  <si>
    <t>592-17421</t>
  </si>
  <si>
    <t xml:space="preserve">Obrubník chodníkový ABO 14-10 1000/100/250 </t>
  </si>
  <si>
    <t>Připočte se 1% ztratného a zaokrouhlí na celé metry.</t>
  </si>
  <si>
    <t>1,97+0,0197</t>
  </si>
  <si>
    <t>2-1,9897</t>
  </si>
  <si>
    <t>592-17337</t>
  </si>
  <si>
    <t xml:space="preserve">Obrubník zahradní ABO 5-20 500/50/250 mm </t>
  </si>
  <si>
    <t xml:space="preserve">Na 1 bm spotřeba 2 ks. Připočte se 1% ztratného a zaokrouhlí na celé kusy.				</t>
  </si>
  <si>
    <t>2*62,51</t>
  </si>
  <si>
    <t>127-126,2702</t>
  </si>
  <si>
    <t>99</t>
  </si>
  <si>
    <t>Staveništní přesun hmot</t>
  </si>
  <si>
    <t>998 22-3011.R00</t>
  </si>
  <si>
    <t xml:space="preserve">Přesun hmot, pozemní komunikace, kryt dlážděný </t>
  </si>
  <si>
    <t>t</t>
  </si>
  <si>
    <t>M46</t>
  </si>
  <si>
    <t>Zemní práce při montážích</t>
  </si>
  <si>
    <t>Ladislav Marek, projektová kancelář Brno.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</si>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</sst>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#,##0.00\ &quot;Kč&quot;"/>
    <numFmt numFmtId="166" formatCode="0.0"/>
  </numFmts>
  <fonts count="23" x14ac:knownFonts="1">
    <font>
      <sz val="10"/>
      <name val="Arial CE"/>
      <charset val="238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name val="Arial CE"/>
    </font>
    <font>
      <sz val="8"/>
      <color indexed="50"/>
      <name val="Arial CE"/>
      <family val="2"/>
      <charset val="238"/>
    </font>
    <font>
      <sz val="8"/>
      <color indexed="12"/>
      <name val="Arial CE"/>
      <family val="2"/>
      <charset val="238"/>
    </font>
    <font>
      <sz val="10"/>
      <color indexed="9"/>
      <name val="Arial CE"/>
    </font>
    <font>
      <i/>
      <sz val="8"/>
      <name val="Arial CE"/>
      <family val="2"/>
      <charset val="238"/>
    </font>
    <font>
      <i/>
      <sz val="9"/>
      <name val="Arial CE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214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49" fontId="2" fillId="2" borderId="5" xfId="0" applyNumberFormat="1" applyFont="1" applyFill="1" applyBorder="1"/>
    <xf numFmtId="49" fontId="0" fillId="2" borderId="6" xfId="0" applyNumberFormat="1" applyFill="1" applyBorder="1"/>
    <xf numFmtId="0" fontId="3" fillId="2" borderId="0" xfId="0" applyFont="1" applyFill="1" applyBorder="1"/>
    <xf numFmtId="0" fontId="0" fillId="2" borderId="0" xfId="0" applyFill="1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49" fontId="0" fillId="0" borderId="13" xfId="0" applyNumberFormat="1" applyBorder="1" applyAlignment="1">
      <alignment horizontal="left"/>
    </xf>
    <xf numFmtId="0" fontId="0" fillId="0" borderId="11" xfId="0" applyNumberFormat="1" applyBorder="1"/>
    <xf numFmtId="0" fontId="0" fillId="0" borderId="10" xfId="0" applyNumberFormat="1" applyBorder="1"/>
    <xf numFmtId="0" fontId="0" fillId="0" borderId="12" xfId="0" applyNumberFormat="1" applyBorder="1"/>
    <xf numFmtId="0" fontId="0" fillId="0" borderId="0" xfId="0" applyNumberFormat="1"/>
    <xf numFmtId="3" fontId="0" fillId="0" borderId="12" xfId="0" applyNumberFormat="1" applyBorder="1"/>
    <xf numFmtId="0" fontId="0" fillId="0" borderId="16" xfId="0" applyBorder="1"/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0" borderId="5" xfId="0" applyBorder="1"/>
    <xf numFmtId="0" fontId="0" fillId="0" borderId="13" xfId="0" applyBorder="1"/>
    <xf numFmtId="3" fontId="0" fillId="0" borderId="0" xfId="0" applyNumberFormat="1"/>
    <xf numFmtId="0" fontId="1" fillId="0" borderId="22" xfId="0" applyFont="1" applyBorder="1" applyAlignment="1">
      <alignment horizontal="centerContinuous" vertical="center"/>
    </xf>
    <xf numFmtId="0" fontId="6" fillId="0" borderId="23" xfId="0" applyFont="1" applyBorder="1" applyAlignment="1">
      <alignment horizontal="centerContinuous" vertical="center"/>
    </xf>
    <xf numFmtId="0" fontId="0" fillId="0" borderId="23" xfId="0" applyBorder="1" applyAlignment="1">
      <alignment horizontal="centerContinuous" vertical="center"/>
    </xf>
    <xf numFmtId="0" fontId="0" fillId="0" borderId="24" xfId="0" applyBorder="1" applyAlignment="1">
      <alignment horizontal="centerContinuous" vertical="center"/>
    </xf>
    <xf numFmtId="0" fontId="5" fillId="0" borderId="25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centerContinuous"/>
    </xf>
    <xf numFmtId="0" fontId="5" fillId="0" borderId="26" xfId="0" applyFont="1" applyBorder="1" applyAlignment="1">
      <alignment horizontal="centerContinuous"/>
    </xf>
    <xf numFmtId="0" fontId="0" fillId="0" borderId="26" xfId="0" applyBorder="1" applyAlignment="1">
      <alignment horizontal="centerContinuous"/>
    </xf>
    <xf numFmtId="0" fontId="0" fillId="0" borderId="28" xfId="0" applyBorder="1"/>
    <xf numFmtId="0" fontId="0" fillId="0" borderId="20" xfId="0" applyBorder="1"/>
    <xf numFmtId="3" fontId="0" fillId="0" borderId="29" xfId="0" applyNumberFormat="1" applyBorder="1"/>
    <xf numFmtId="0" fontId="0" fillId="0" borderId="30" xfId="0" applyBorder="1"/>
    <xf numFmtId="3" fontId="0" fillId="0" borderId="31" xfId="0" applyNumberFormat="1" applyBorder="1"/>
    <xf numFmtId="0" fontId="0" fillId="0" borderId="32" xfId="0" applyBorder="1"/>
    <xf numFmtId="3" fontId="0" fillId="0" borderId="14" xfId="0" applyNumberFormat="1" applyBorder="1"/>
    <xf numFmtId="0" fontId="0" fillId="0" borderId="15" xfId="0" applyBorder="1"/>
    <xf numFmtId="0" fontId="0" fillId="0" borderId="33" xfId="0" applyBorder="1"/>
    <xf numFmtId="0" fontId="0" fillId="0" borderId="34" xfId="0" applyBorder="1"/>
    <xf numFmtId="0" fontId="7" fillId="0" borderId="16" xfId="0" applyFont="1" applyBorder="1"/>
    <xf numFmtId="0" fontId="0" fillId="0" borderId="36" xfId="0" applyBorder="1"/>
    <xf numFmtId="3" fontId="0" fillId="0" borderId="37" xfId="0" applyNumberFormat="1" applyBorder="1"/>
    <xf numFmtId="0" fontId="0" fillId="0" borderId="38" xfId="0" applyBorder="1"/>
    <xf numFmtId="0" fontId="0" fillId="0" borderId="39" xfId="0" applyBorder="1"/>
    <xf numFmtId="0" fontId="0" fillId="0" borderId="0" xfId="0" applyBorder="1" applyAlignment="1">
      <alignment horizontal="right"/>
    </xf>
    <xf numFmtId="164" fontId="0" fillId="0" borderId="0" xfId="0" applyNumberFormat="1" applyBorder="1"/>
    <xf numFmtId="0" fontId="0" fillId="0" borderId="11" xfId="0" applyNumberFormat="1" applyBorder="1" applyAlignment="1">
      <alignment horizontal="right"/>
    </xf>
    <xf numFmtId="165" fontId="0" fillId="0" borderId="14" xfId="0" applyNumberFormat="1" applyBorder="1"/>
    <xf numFmtId="165" fontId="0" fillId="0" borderId="0" xfId="0" applyNumberFormat="1" applyBorder="1"/>
    <xf numFmtId="0" fontId="6" fillId="0" borderId="36" xfId="0" applyFont="1" applyFill="1" applyBorder="1"/>
    <xf numFmtId="0" fontId="6" fillId="0" borderId="37" xfId="0" applyFont="1" applyFill="1" applyBorder="1"/>
    <xf numFmtId="0" fontId="6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3" fillId="0" borderId="44" xfId="1" applyFont="1" applyBorder="1"/>
    <xf numFmtId="0" fontId="9" fillId="0" borderId="44" xfId="1" applyBorder="1"/>
    <xf numFmtId="0" fontId="9" fillId="0" borderId="44" xfId="1" applyBorder="1" applyAlignment="1">
      <alignment horizontal="right"/>
    </xf>
    <xf numFmtId="0" fontId="9" fillId="0" borderId="44" xfId="1" applyFont="1" applyBorder="1"/>
    <xf numFmtId="0" fontId="0" fillId="0" borderId="44" xfId="0" applyNumberFormat="1" applyBorder="1" applyAlignment="1">
      <alignment horizontal="left"/>
    </xf>
    <xf numFmtId="0" fontId="0" fillId="0" borderId="45" xfId="0" applyNumberFormat="1" applyBorder="1"/>
    <xf numFmtId="0" fontId="3" fillId="0" borderId="48" xfId="1" applyFont="1" applyBorder="1"/>
    <xf numFmtId="0" fontId="9" fillId="0" borderId="48" xfId="1" applyBorder="1"/>
    <xf numFmtId="0" fontId="9" fillId="0" borderId="48" xfId="1" applyBorder="1" applyAlignment="1">
      <alignment horizontal="right"/>
    </xf>
    <xf numFmtId="49" fontId="1" fillId="0" borderId="0" xfId="0" applyNumberFormat="1" applyFont="1" applyAlignment="1">
      <alignment horizontal="centerContinuous"/>
    </xf>
    <xf numFmtId="0" fontId="1" fillId="0" borderId="0" xfId="0" applyFont="1" applyBorder="1" applyAlignment="1">
      <alignment horizontal="centerContinuous"/>
    </xf>
    <xf numFmtId="49" fontId="5" fillId="0" borderId="25" xfId="0" applyNumberFormat="1" applyFont="1" applyFill="1" applyBorder="1"/>
    <xf numFmtId="0" fontId="5" fillId="0" borderId="26" xfId="0" applyFont="1" applyFill="1" applyBorder="1"/>
    <xf numFmtId="0" fontId="5" fillId="0" borderId="27" xfId="0" applyFont="1" applyFill="1" applyBorder="1"/>
    <xf numFmtId="0" fontId="5" fillId="0" borderId="50" xfId="0" applyFont="1" applyFill="1" applyBorder="1"/>
    <xf numFmtId="0" fontId="5" fillId="0" borderId="51" xfId="0" applyFont="1" applyFill="1" applyBorder="1"/>
    <xf numFmtId="0" fontId="5" fillId="0" borderId="52" xfId="0" applyFont="1" applyFill="1" applyBorder="1"/>
    <xf numFmtId="0" fontId="10" fillId="0" borderId="0" xfId="0" applyFont="1" applyFill="1" applyBorder="1"/>
    <xf numFmtId="0" fontId="0" fillId="0" borderId="0" xfId="0" applyFill="1" applyBorder="1"/>
    <xf numFmtId="3" fontId="7" fillId="0" borderId="7" xfId="0" applyNumberFormat="1" applyFont="1" applyFill="1" applyBorder="1"/>
    <xf numFmtId="0" fontId="5" fillId="0" borderId="25" xfId="0" applyFont="1" applyFill="1" applyBorder="1"/>
    <xf numFmtId="3" fontId="5" fillId="0" borderId="27" xfId="0" applyNumberFormat="1" applyFont="1" applyFill="1" applyBorder="1"/>
    <xf numFmtId="3" fontId="5" fillId="0" borderId="51" xfId="0" applyNumberFormat="1" applyFont="1" applyFill="1" applyBorder="1"/>
    <xf numFmtId="3" fontId="5" fillId="0" borderId="52" xfId="0" applyNumberFormat="1" applyFont="1" applyFill="1" applyBorder="1"/>
    <xf numFmtId="0" fontId="5" fillId="0" borderId="0" xfId="0" applyFont="1"/>
    <xf numFmtId="0" fontId="1" fillId="0" borderId="0" xfId="0" applyFont="1" applyFill="1" applyAlignment="1">
      <alignment horizontal="centerContinuous"/>
    </xf>
    <xf numFmtId="3" fontId="1" fillId="0" borderId="0" xfId="0" applyNumberFormat="1" applyFont="1" applyFill="1" applyAlignment="1">
      <alignment horizontal="centerContinuous"/>
    </xf>
    <xf numFmtId="0" fontId="0" fillId="0" borderId="0" xfId="0" applyFill="1"/>
    <xf numFmtId="0" fontId="11" fillId="0" borderId="30" xfId="0" applyFont="1" applyFill="1" applyBorder="1"/>
    <xf numFmtId="0" fontId="11" fillId="0" borderId="31" xfId="0" applyFont="1" applyFill="1" applyBorder="1"/>
    <xf numFmtId="0" fontId="0" fillId="0" borderId="55" xfId="0" applyFill="1" applyBorder="1"/>
    <xf numFmtId="0" fontId="11" fillId="0" borderId="56" xfId="0" applyFont="1" applyFill="1" applyBorder="1" applyAlignment="1">
      <alignment horizontal="right"/>
    </xf>
    <xf numFmtId="0" fontId="11" fillId="0" borderId="31" xfId="0" applyFont="1" applyFill="1" applyBorder="1" applyAlignment="1">
      <alignment horizontal="right"/>
    </xf>
    <xf numFmtId="0" fontId="11" fillId="0" borderId="32" xfId="0" applyFont="1" applyFill="1" applyBorder="1" applyAlignment="1">
      <alignment horizontal="center"/>
    </xf>
    <xf numFmtId="4" fontId="12" fillId="0" borderId="31" xfId="0" applyNumberFormat="1" applyFont="1" applyFill="1" applyBorder="1" applyAlignment="1">
      <alignment horizontal="right"/>
    </xf>
    <xf numFmtId="4" fontId="12" fillId="0" borderId="55" xfId="0" applyNumberFormat="1" applyFont="1" applyFill="1" applyBorder="1" applyAlignment="1">
      <alignment horizontal="right"/>
    </xf>
    <xf numFmtId="0" fontId="7" fillId="0" borderId="34" xfId="0" applyFont="1" applyFill="1" applyBorder="1"/>
    <xf numFmtId="0" fontId="7" fillId="0" borderId="20" xfId="0" applyFont="1" applyFill="1" applyBorder="1"/>
    <xf numFmtId="0" fontId="7" fillId="0" borderId="21" xfId="0" applyFont="1" applyFill="1" applyBorder="1"/>
    <xf numFmtId="3" fontId="7" fillId="0" borderId="33" xfId="0" applyNumberFormat="1" applyFont="1" applyFill="1" applyBorder="1" applyAlignment="1">
      <alignment horizontal="right"/>
    </xf>
    <xf numFmtId="166" fontId="7" fillId="0" borderId="57" xfId="0" applyNumberFormat="1" applyFont="1" applyFill="1" applyBorder="1" applyAlignment="1">
      <alignment horizontal="right"/>
    </xf>
    <xf numFmtId="3" fontId="7" fillId="0" borderId="58" xfId="0" applyNumberFormat="1" applyFont="1" applyFill="1" applyBorder="1" applyAlignment="1">
      <alignment horizontal="right"/>
    </xf>
    <xf numFmtId="4" fontId="7" fillId="0" borderId="20" xfId="0" applyNumberFormat="1" applyFont="1" applyFill="1" applyBorder="1" applyAlignment="1">
      <alignment horizontal="right"/>
    </xf>
    <xf numFmtId="3" fontId="7" fillId="0" borderId="21" xfId="0" applyNumberFormat="1" applyFont="1" applyFill="1" applyBorder="1" applyAlignment="1">
      <alignment horizontal="right"/>
    </xf>
    <xf numFmtId="0" fontId="0" fillId="0" borderId="36" xfId="0" applyFill="1" applyBorder="1"/>
    <xf numFmtId="0" fontId="5" fillId="0" borderId="37" xfId="0" applyFont="1" applyFill="1" applyBorder="1"/>
    <xf numFmtId="0" fontId="0" fillId="0" borderId="37" xfId="0" applyFill="1" applyBorder="1"/>
    <xf numFmtId="4" fontId="0" fillId="0" borderId="59" xfId="0" applyNumberFormat="1" applyFill="1" applyBorder="1"/>
    <xf numFmtId="4" fontId="0" fillId="0" borderId="36" xfId="0" applyNumberFormat="1" applyFill="1" applyBorder="1"/>
    <xf numFmtId="4" fontId="0" fillId="0" borderId="37" xfId="0" applyNumberFormat="1" applyFill="1" applyBorder="1"/>
    <xf numFmtId="3" fontId="10" fillId="0" borderId="0" xfId="0" applyNumberFormat="1" applyFont="1"/>
    <xf numFmtId="4" fontId="10" fillId="0" borderId="0" xfId="0" applyNumberFormat="1" applyFont="1"/>
    <xf numFmtId="4" fontId="0" fillId="0" borderId="0" xfId="0" applyNumberFormat="1"/>
    <xf numFmtId="0" fontId="9" fillId="0" borderId="0" xfId="1"/>
    <xf numFmtId="0" fontId="9" fillId="0" borderId="0" xfId="1" applyFill="1"/>
    <xf numFmtId="0" fontId="14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right"/>
    </xf>
    <xf numFmtId="0" fontId="3" fillId="0" borderId="44" xfId="1" applyFont="1" applyFill="1" applyBorder="1"/>
    <xf numFmtId="0" fontId="9" fillId="0" borderId="44" xfId="1" applyFill="1" applyBorder="1"/>
    <xf numFmtId="0" fontId="10" fillId="0" borderId="44" xfId="1" applyFont="1" applyFill="1" applyBorder="1" applyAlignment="1">
      <alignment horizontal="right"/>
    </xf>
    <xf numFmtId="0" fontId="9" fillId="0" borderId="44" xfId="1" applyFill="1" applyBorder="1" applyAlignment="1">
      <alignment horizontal="left"/>
    </xf>
    <xf numFmtId="0" fontId="9" fillId="0" borderId="45" xfId="1" applyFill="1" applyBorder="1"/>
    <xf numFmtId="0" fontId="3" fillId="0" borderId="48" xfId="1" applyFont="1" applyFill="1" applyBorder="1"/>
    <xf numFmtId="0" fontId="9" fillId="0" borderId="48" xfId="1" applyFill="1" applyBorder="1"/>
    <xf numFmtId="0" fontId="10" fillId="0" borderId="0" xfId="1" applyFont="1" applyFill="1"/>
    <xf numFmtId="0" fontId="9" fillId="0" borderId="0" xfId="1" applyFont="1" applyFill="1"/>
    <xf numFmtId="0" fontId="9" fillId="0" borderId="0" xfId="1" applyFill="1" applyAlignment="1">
      <alignment horizontal="right"/>
    </xf>
    <xf numFmtId="0" fontId="9" fillId="0" borderId="0" xfId="1" applyFill="1" applyAlignment="1"/>
    <xf numFmtId="49" fontId="4" fillId="0" borderId="57" xfId="1" applyNumberFormat="1" applyFont="1" applyFill="1" applyBorder="1"/>
    <xf numFmtId="0" fontId="4" fillId="0" borderId="15" xfId="1" applyFont="1" applyFill="1" applyBorder="1" applyAlignment="1">
      <alignment horizontal="center"/>
    </xf>
    <xf numFmtId="0" fontId="4" fillId="0" borderId="15" xfId="1" applyNumberFormat="1" applyFont="1" applyFill="1" applyBorder="1" applyAlignment="1">
      <alignment horizontal="center"/>
    </xf>
    <xf numFmtId="0" fontId="4" fillId="0" borderId="57" xfId="1" applyFont="1" applyFill="1" applyBorder="1" applyAlignment="1">
      <alignment horizontal="center"/>
    </xf>
    <xf numFmtId="0" fontId="5" fillId="0" borderId="53" xfId="1" applyFont="1" applyFill="1" applyBorder="1" applyAlignment="1">
      <alignment horizontal="center"/>
    </xf>
    <xf numFmtId="49" fontId="5" fillId="0" borderId="53" xfId="1" applyNumberFormat="1" applyFont="1" applyFill="1" applyBorder="1" applyAlignment="1">
      <alignment horizontal="left"/>
    </xf>
    <xf numFmtId="0" fontId="5" fillId="0" borderId="53" xfId="1" applyFont="1" applyFill="1" applyBorder="1"/>
    <xf numFmtId="0" fontId="9" fillId="0" borderId="53" xfId="1" applyFill="1" applyBorder="1" applyAlignment="1">
      <alignment horizontal="center"/>
    </xf>
    <xf numFmtId="0" fontId="9" fillId="0" borderId="53" xfId="1" applyNumberFormat="1" applyFill="1" applyBorder="1" applyAlignment="1">
      <alignment horizontal="right"/>
    </xf>
    <xf numFmtId="0" fontId="9" fillId="0" borderId="53" xfId="1" applyNumberFormat="1" applyFill="1" applyBorder="1"/>
    <xf numFmtId="0" fontId="9" fillId="0" borderId="0" xfId="1" applyNumberFormat="1"/>
    <xf numFmtId="0" fontId="16" fillId="0" borderId="0" xfId="1" applyFont="1"/>
    <xf numFmtId="0" fontId="7" fillId="0" borderId="53" xfId="1" applyFont="1" applyFill="1" applyBorder="1" applyAlignment="1">
      <alignment horizontal="center"/>
    </xf>
    <xf numFmtId="49" fontId="8" fillId="0" borderId="53" xfId="1" applyNumberFormat="1" applyFont="1" applyFill="1" applyBorder="1" applyAlignment="1">
      <alignment horizontal="left"/>
    </xf>
    <xf numFmtId="0" fontId="8" fillId="0" borderId="53" xfId="1" applyFont="1" applyFill="1" applyBorder="1" applyAlignment="1">
      <alignment wrapText="1"/>
    </xf>
    <xf numFmtId="49" fontId="17" fillId="0" borderId="53" xfId="1" applyNumberFormat="1" applyFont="1" applyFill="1" applyBorder="1" applyAlignment="1">
      <alignment horizontal="center" shrinkToFit="1"/>
    </xf>
    <xf numFmtId="4" fontId="17" fillId="0" borderId="53" xfId="1" applyNumberFormat="1" applyFont="1" applyFill="1" applyBorder="1" applyAlignment="1">
      <alignment horizontal="right"/>
    </xf>
    <xf numFmtId="4" fontId="17" fillId="0" borderId="53" xfId="1" applyNumberFormat="1" applyFont="1" applyFill="1" applyBorder="1"/>
    <xf numFmtId="0" fontId="10" fillId="0" borderId="53" xfId="1" applyFont="1" applyFill="1" applyBorder="1" applyAlignment="1">
      <alignment horizontal="center"/>
    </xf>
    <xf numFmtId="49" fontId="10" fillId="0" borderId="53" xfId="1" applyNumberFormat="1" applyFont="1" applyFill="1" applyBorder="1" applyAlignment="1">
      <alignment horizontal="left"/>
    </xf>
    <xf numFmtId="4" fontId="19" fillId="0" borderId="53" xfId="1" applyNumberFormat="1" applyFont="1" applyFill="1" applyBorder="1" applyAlignment="1">
      <alignment horizontal="right" wrapText="1"/>
    </xf>
    <xf numFmtId="0" fontId="19" fillId="0" borderId="53" xfId="1" applyFont="1" applyFill="1" applyBorder="1" applyAlignment="1">
      <alignment horizontal="left" wrapText="1"/>
    </xf>
    <xf numFmtId="0" fontId="19" fillId="0" borderId="53" xfId="0" applyFont="1" applyFill="1" applyBorder="1" applyAlignment="1">
      <alignment horizontal="right"/>
    </xf>
    <xf numFmtId="0" fontId="20" fillId="0" borderId="0" xfId="1" applyFont="1"/>
    <xf numFmtId="0" fontId="9" fillId="0" borderId="60" xfId="1" applyFill="1" applyBorder="1" applyAlignment="1">
      <alignment horizontal="center"/>
    </xf>
    <xf numFmtId="49" fontId="3" fillId="0" borderId="60" xfId="1" applyNumberFormat="1" applyFont="1" applyFill="1" applyBorder="1" applyAlignment="1">
      <alignment horizontal="left"/>
    </xf>
    <xf numFmtId="0" fontId="3" fillId="0" borderId="60" xfId="1" applyFont="1" applyFill="1" applyBorder="1"/>
    <xf numFmtId="4" fontId="9" fillId="0" borderId="60" xfId="1" applyNumberFormat="1" applyFill="1" applyBorder="1" applyAlignment="1">
      <alignment horizontal="right"/>
    </xf>
    <xf numFmtId="4" fontId="5" fillId="0" borderId="60" xfId="1" applyNumberFormat="1" applyFont="1" applyFill="1" applyBorder="1"/>
    <xf numFmtId="3" fontId="9" fillId="0" borderId="0" xfId="1" applyNumberFormat="1"/>
    <xf numFmtId="0" fontId="9" fillId="0" borderId="0" xfId="1" applyBorder="1"/>
    <xf numFmtId="0" fontId="21" fillId="0" borderId="0" xfId="1" applyFont="1" applyAlignment="1"/>
    <xf numFmtId="0" fontId="9" fillId="0" borderId="0" xfId="1" applyAlignment="1">
      <alignment horizontal="right"/>
    </xf>
    <xf numFmtId="0" fontId="22" fillId="0" borderId="0" xfId="1" applyFont="1" applyBorder="1"/>
    <xf numFmtId="3" fontId="22" fillId="0" borderId="0" xfId="1" applyNumberFormat="1" applyFont="1" applyBorder="1" applyAlignment="1">
      <alignment horizontal="right"/>
    </xf>
    <xf numFmtId="4" fontId="22" fillId="0" borderId="0" xfId="1" applyNumberFormat="1" applyFont="1" applyBorder="1"/>
    <xf numFmtId="0" fontId="21" fillId="0" borderId="0" xfId="1" applyFont="1" applyBorder="1" applyAlignment="1"/>
    <xf numFmtId="0" fontId="9" fillId="0" borderId="0" xfId="1" applyBorder="1" applyAlignment="1">
      <alignment horizontal="right"/>
    </xf>
    <xf numFmtId="49" fontId="10" fillId="0" borderId="5" xfId="0" applyNumberFormat="1" applyFont="1" applyFill="1" applyBorder="1"/>
    <xf numFmtId="3" fontId="7" fillId="0" borderId="53" xfId="0" applyNumberFormat="1" applyFont="1" applyFill="1" applyBorder="1"/>
    <xf numFmtId="3" fontId="7" fillId="0" borderId="54" xfId="0" applyNumberFormat="1" applyFont="1" applyFill="1" applyBorder="1"/>
    <xf numFmtId="3" fontId="20" fillId="0" borderId="0" xfId="1" applyNumberFormat="1" applyFont="1"/>
    <xf numFmtId="4" fontId="17" fillId="3" borderId="53" xfId="1" applyNumberFormat="1" applyFont="1" applyFill="1" applyBorder="1" applyAlignment="1">
      <alignment horizontal="right"/>
    </xf>
    <xf numFmtId="0" fontId="9" fillId="4" borderId="0" xfId="1" applyFill="1"/>
    <xf numFmtId="4" fontId="5" fillId="5" borderId="60" xfId="1" applyNumberFormat="1" applyFont="1" applyFill="1" applyBorder="1"/>
    <xf numFmtId="4" fontId="7" fillId="0" borderId="6" xfId="0" applyNumberFormat="1" applyFont="1" applyFill="1" applyBorder="1"/>
    <xf numFmtId="4" fontId="5" fillId="0" borderId="50" xfId="0" applyNumberFormat="1" applyFont="1" applyFill="1" applyBorder="1"/>
    <xf numFmtId="4" fontId="0" fillId="0" borderId="29" xfId="0" applyNumberFormat="1" applyBorder="1"/>
    <xf numFmtId="4" fontId="0" fillId="0" borderId="35" xfId="0" applyNumberFormat="1" applyBorder="1"/>
    <xf numFmtId="0" fontId="0" fillId="0" borderId="0" xfId="0" applyAlignment="1">
      <alignment horizontal="left" wrapText="1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8" fillId="0" borderId="0" xfId="0" applyFont="1" applyAlignment="1">
      <alignment horizontal="left" vertical="top" wrapText="1"/>
    </xf>
    <xf numFmtId="0" fontId="9" fillId="0" borderId="42" xfId="1" applyFont="1" applyBorder="1" applyAlignment="1">
      <alignment horizontal="center"/>
    </xf>
    <xf numFmtId="0" fontId="9" fillId="0" borderId="43" xfId="1" applyFont="1" applyBorder="1" applyAlignment="1">
      <alignment horizontal="center"/>
    </xf>
    <xf numFmtId="0" fontId="9" fillId="0" borderId="46" xfId="1" applyFont="1" applyBorder="1" applyAlignment="1">
      <alignment horizontal="center"/>
    </xf>
    <xf numFmtId="0" fontId="9" fillId="0" borderId="47" xfId="1" applyFont="1" applyBorder="1" applyAlignment="1">
      <alignment horizontal="center"/>
    </xf>
    <xf numFmtId="0" fontId="9" fillId="0" borderId="48" xfId="1" applyFont="1" applyBorder="1" applyAlignment="1">
      <alignment horizontal="left"/>
    </xf>
    <xf numFmtId="0" fontId="9" fillId="0" borderId="49" xfId="1" applyFont="1" applyBorder="1" applyAlignment="1">
      <alignment horizontal="left"/>
    </xf>
    <xf numFmtId="3" fontId="5" fillId="0" borderId="37" xfId="0" applyNumberFormat="1" applyFont="1" applyFill="1" applyBorder="1" applyAlignment="1">
      <alignment horizontal="right"/>
    </xf>
    <xf numFmtId="3" fontId="5" fillId="0" borderId="59" xfId="0" applyNumberFormat="1" applyFont="1" applyFill="1" applyBorder="1" applyAlignment="1">
      <alignment horizontal="right"/>
    </xf>
    <xf numFmtId="0" fontId="18" fillId="0" borderId="13" xfId="1" applyFont="1" applyFill="1" applyBorder="1" applyAlignment="1">
      <alignment horizontal="left" wrapText="1" indent="1"/>
    </xf>
    <xf numFmtId="0" fontId="0" fillId="0" borderId="0" xfId="0" applyFill="1"/>
    <xf numFmtId="0" fontId="0" fillId="0" borderId="6" xfId="0" applyFill="1" applyBorder="1"/>
    <xf numFmtId="0" fontId="19" fillId="0" borderId="13" xfId="1" applyFont="1" applyFill="1" applyBorder="1" applyAlignment="1">
      <alignment horizontal="left" wrapText="1"/>
    </xf>
    <xf numFmtId="0" fontId="0" fillId="0" borderId="0" xfId="0" applyFill="1" applyAlignment="1">
      <alignment horizontal="left" wrapText="1"/>
    </xf>
    <xf numFmtId="3" fontId="19" fillId="0" borderId="13" xfId="1" applyNumberFormat="1" applyFont="1" applyFill="1" applyBorder="1" applyAlignment="1">
      <alignment horizontal="left" wrapText="1"/>
    </xf>
    <xf numFmtId="0" fontId="13" fillId="0" borderId="0" xfId="1" applyFont="1" applyAlignment="1">
      <alignment horizontal="center"/>
    </xf>
    <xf numFmtId="0" fontId="9" fillId="0" borderId="42" xfId="1" applyFont="1" applyFill="1" applyBorder="1" applyAlignment="1">
      <alignment horizontal="center"/>
    </xf>
    <xf numFmtId="0" fontId="9" fillId="0" borderId="43" xfId="1" applyFont="1" applyFill="1" applyBorder="1" applyAlignment="1">
      <alignment horizontal="center"/>
    </xf>
    <xf numFmtId="49" fontId="9" fillId="0" borderId="46" xfId="1" applyNumberFormat="1" applyFont="1" applyFill="1" applyBorder="1" applyAlignment="1">
      <alignment horizontal="center"/>
    </xf>
    <xf numFmtId="0" fontId="9" fillId="0" borderId="47" xfId="1" applyFont="1" applyFill="1" applyBorder="1" applyAlignment="1">
      <alignment horizontal="center"/>
    </xf>
    <xf numFmtId="0" fontId="9" fillId="0" borderId="48" xfId="1" applyFill="1" applyBorder="1" applyAlignment="1">
      <alignment horizontal="center" shrinkToFit="1"/>
    </xf>
    <xf numFmtId="0" fontId="9" fillId="0" borderId="49" xfId="1" applyFill="1" applyBorder="1" applyAlignment="1">
      <alignment horizontal="center" shrinkToFit="1"/>
    </xf>
    <xf numFmtId="0" fontId="6" fillId="6" borderId="40" xfId="0" applyFont="1" applyFill="1" applyBorder="1"/>
    <xf numFmtId="165" fontId="6" fillId="6" borderId="37" xfId="0" applyNumberFormat="1" applyFont="1" applyFill="1" applyBorder="1"/>
    <xf numFmtId="0" fontId="6" fillId="6" borderId="41" xfId="0" applyFont="1" applyFill="1" applyBorder="1"/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tabSelected="1" topLeftCell="A7" workbookViewId="0">
      <selection activeCell="F28" sqref="F28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2.5703125" customWidth="1"/>
    <col min="6" max="6" width="19.7109375" customWidth="1"/>
    <col min="7" max="7" width="14.140625" customWidth="1"/>
  </cols>
  <sheetData>
    <row r="1" spans="1:57" ht="21.75" customHeight="1" x14ac:dyDescent="0.25">
      <c r="A1" s="1" t="s">
        <v>0</v>
      </c>
      <c r="B1" s="2"/>
      <c r="C1" s="2"/>
      <c r="D1" s="2"/>
      <c r="E1" s="2"/>
      <c r="F1" s="2"/>
      <c r="G1" s="2"/>
    </row>
    <row r="2" spans="1:57" ht="15" customHeight="1" thickBot="1" x14ac:dyDescent="0.25"/>
    <row r="3" spans="1:57" ht="12.95" customHeight="1" x14ac:dyDescent="0.2">
      <c r="A3" s="3" t="s">
        <v>1</v>
      </c>
      <c r="B3" s="4"/>
      <c r="C3" s="5" t="s">
        <v>2</v>
      </c>
      <c r="D3" s="5"/>
      <c r="E3" s="5"/>
      <c r="F3" s="5" t="s">
        <v>3</v>
      </c>
      <c r="G3" s="6"/>
    </row>
    <row r="4" spans="1:57" ht="12.95" customHeight="1" x14ac:dyDescent="0.2">
      <c r="A4" s="7"/>
      <c r="B4" s="8"/>
      <c r="C4" s="9" t="s">
        <v>70</v>
      </c>
      <c r="D4" s="10"/>
      <c r="E4" s="10"/>
      <c r="F4" s="11"/>
      <c r="G4" s="12"/>
    </row>
    <row r="5" spans="1:57" ht="12.95" customHeight="1" x14ac:dyDescent="0.2">
      <c r="A5" s="13" t="s">
        <v>5</v>
      </c>
      <c r="B5" s="14"/>
      <c r="C5" s="15" t="s">
        <v>6</v>
      </c>
      <c r="D5" s="15"/>
      <c r="E5" s="15"/>
      <c r="F5" s="16" t="s">
        <v>7</v>
      </c>
      <c r="G5" s="17"/>
    </row>
    <row r="6" spans="1:57" ht="12.95" customHeight="1" x14ac:dyDescent="0.2">
      <c r="A6" s="7"/>
      <c r="B6" s="8"/>
      <c r="C6" s="9" t="s">
        <v>69</v>
      </c>
      <c r="D6" s="10"/>
      <c r="E6" s="10"/>
      <c r="F6" s="18"/>
      <c r="G6" s="12"/>
    </row>
    <row r="7" spans="1:57" x14ac:dyDescent="0.2">
      <c r="A7" s="13" t="s">
        <v>8</v>
      </c>
      <c r="B7" s="15"/>
      <c r="C7" s="184"/>
      <c r="D7" s="185"/>
      <c r="E7" s="19" t="s">
        <v>9</v>
      </c>
      <c r="F7" s="20"/>
      <c r="G7" s="21">
        <v>0</v>
      </c>
      <c r="H7" s="22"/>
      <c r="I7" s="22"/>
    </row>
    <row r="8" spans="1:57" x14ac:dyDescent="0.2">
      <c r="A8" s="13" t="s">
        <v>10</v>
      </c>
      <c r="B8" s="15"/>
      <c r="C8" s="184"/>
      <c r="D8" s="185"/>
      <c r="E8" s="16" t="s">
        <v>11</v>
      </c>
      <c r="F8" s="15"/>
      <c r="G8" s="23">
        <f>IF(PocetMJ=0,,ROUND((F30+F32)/PocetMJ,1))</f>
        <v>0</v>
      </c>
    </row>
    <row r="9" spans="1:57" x14ac:dyDescent="0.2">
      <c r="A9" s="24" t="s">
        <v>12</v>
      </c>
      <c r="B9" s="25"/>
      <c r="C9" s="25"/>
      <c r="D9" s="25"/>
      <c r="E9" s="26" t="s">
        <v>13</v>
      </c>
      <c r="F9" s="25"/>
      <c r="G9" s="27"/>
    </row>
    <row r="10" spans="1:57" x14ac:dyDescent="0.2">
      <c r="A10" s="28" t="s">
        <v>14</v>
      </c>
      <c r="B10" s="11"/>
      <c r="C10" s="11"/>
      <c r="D10" s="11"/>
      <c r="E10" s="29" t="s">
        <v>15</v>
      </c>
      <c r="F10" s="11"/>
      <c r="G10" s="12"/>
      <c r="BA10" s="30"/>
      <c r="BB10" s="30"/>
      <c r="BC10" s="30"/>
      <c r="BD10" s="30"/>
      <c r="BE10" s="30"/>
    </row>
    <row r="11" spans="1:57" x14ac:dyDescent="0.2">
      <c r="A11" s="28"/>
      <c r="B11" s="11"/>
      <c r="C11" s="11"/>
      <c r="D11" s="11"/>
      <c r="E11" s="186" t="s">
        <v>126</v>
      </c>
      <c r="F11" s="187"/>
      <c r="G11" s="188"/>
    </row>
    <row r="12" spans="1:57" ht="28.5" customHeight="1" thickBot="1" x14ac:dyDescent="0.25">
      <c r="A12" s="31" t="s">
        <v>16</v>
      </c>
      <c r="B12" s="32"/>
      <c r="C12" s="32"/>
      <c r="D12" s="32"/>
      <c r="E12" s="33"/>
      <c r="F12" s="33"/>
      <c r="G12" s="34"/>
    </row>
    <row r="13" spans="1:57" ht="17.25" customHeight="1" thickBot="1" x14ac:dyDescent="0.25">
      <c r="A13" s="35" t="s">
        <v>17</v>
      </c>
      <c r="B13" s="36"/>
      <c r="C13" s="37"/>
      <c r="D13" s="38" t="s">
        <v>18</v>
      </c>
      <c r="E13" s="39"/>
      <c r="F13" s="39"/>
      <c r="G13" s="37"/>
    </row>
    <row r="14" spans="1:57" ht="15.95" customHeight="1" x14ac:dyDescent="0.2">
      <c r="A14" s="40"/>
      <c r="B14" s="41" t="s">
        <v>19</v>
      </c>
      <c r="C14" s="181">
        <f>Dodavka</f>
        <v>0</v>
      </c>
      <c r="D14" s="43"/>
      <c r="E14" s="44"/>
      <c r="F14" s="45"/>
      <c r="G14" s="42"/>
    </row>
    <row r="15" spans="1:57" ht="15.95" customHeight="1" x14ac:dyDescent="0.2">
      <c r="A15" s="40" t="s">
        <v>20</v>
      </c>
      <c r="B15" s="41" t="s">
        <v>21</v>
      </c>
      <c r="C15" s="181">
        <f>Mont</f>
        <v>0</v>
      </c>
      <c r="D15" s="24"/>
      <c r="E15" s="46"/>
      <c r="F15" s="47"/>
      <c r="G15" s="42"/>
    </row>
    <row r="16" spans="1:57" ht="15.95" customHeight="1" x14ac:dyDescent="0.2">
      <c r="A16" s="40" t="s">
        <v>22</v>
      </c>
      <c r="B16" s="41" t="s">
        <v>23</v>
      </c>
      <c r="C16" s="181">
        <f>HSV</f>
        <v>0</v>
      </c>
      <c r="D16" s="24"/>
      <c r="E16" s="46"/>
      <c r="F16" s="47"/>
      <c r="G16" s="42"/>
    </row>
    <row r="17" spans="1:7" ht="15.95" customHeight="1" x14ac:dyDescent="0.2">
      <c r="A17" s="48" t="s">
        <v>24</v>
      </c>
      <c r="B17" s="41" t="s">
        <v>25</v>
      </c>
      <c r="C17" s="181">
        <f>PSV</f>
        <v>0</v>
      </c>
      <c r="D17" s="24"/>
      <c r="E17" s="46"/>
      <c r="F17" s="47"/>
      <c r="G17" s="42"/>
    </row>
    <row r="18" spans="1:7" ht="15.95" customHeight="1" x14ac:dyDescent="0.2">
      <c r="A18" s="49" t="s">
        <v>26</v>
      </c>
      <c r="B18" s="41"/>
      <c r="C18" s="181">
        <f>SUM(C14:C17)</f>
        <v>0</v>
      </c>
      <c r="D18" s="50"/>
      <c r="E18" s="46"/>
      <c r="F18" s="47"/>
      <c r="G18" s="42"/>
    </row>
    <row r="19" spans="1:7" ht="15.95" customHeight="1" x14ac:dyDescent="0.2">
      <c r="A19" s="49"/>
      <c r="B19" s="41"/>
      <c r="C19" s="181"/>
      <c r="D19" s="24"/>
      <c r="E19" s="46"/>
      <c r="F19" s="47"/>
      <c r="G19" s="42"/>
    </row>
    <row r="20" spans="1:7" ht="15.95" customHeight="1" x14ac:dyDescent="0.2">
      <c r="A20" s="49" t="s">
        <v>27</v>
      </c>
      <c r="B20" s="41"/>
      <c r="C20" s="181">
        <f>HZS</f>
        <v>0</v>
      </c>
      <c r="D20" s="24"/>
      <c r="E20" s="46"/>
      <c r="F20" s="47"/>
      <c r="G20" s="42"/>
    </row>
    <row r="21" spans="1:7" ht="15.95" customHeight="1" x14ac:dyDescent="0.2">
      <c r="A21" s="28" t="s">
        <v>28</v>
      </c>
      <c r="B21" s="11"/>
      <c r="C21" s="181">
        <f>C18+C20</f>
        <v>0</v>
      </c>
      <c r="D21" s="24" t="s">
        <v>29</v>
      </c>
      <c r="E21" s="46"/>
      <c r="F21" s="47"/>
      <c r="G21" s="42">
        <f>G22-SUM(G14:G20)</f>
        <v>0</v>
      </c>
    </row>
    <row r="22" spans="1:7" ht="15.95" customHeight="1" thickBot="1" x14ac:dyDescent="0.25">
      <c r="A22" s="24" t="s">
        <v>30</v>
      </c>
      <c r="B22" s="25"/>
      <c r="C22" s="182">
        <f>C21+G22</f>
        <v>0</v>
      </c>
      <c r="D22" s="51" t="s">
        <v>31</v>
      </c>
      <c r="E22" s="52"/>
      <c r="F22" s="53"/>
      <c r="G22" s="42">
        <f>VRN</f>
        <v>0</v>
      </c>
    </row>
    <row r="23" spans="1:7" x14ac:dyDescent="0.2">
      <c r="A23" s="3" t="s">
        <v>32</v>
      </c>
      <c r="B23" s="5"/>
      <c r="C23" s="54" t="s">
        <v>33</v>
      </c>
      <c r="D23" s="5"/>
      <c r="E23" s="54" t="s">
        <v>34</v>
      </c>
      <c r="F23" s="5"/>
      <c r="G23" s="6"/>
    </row>
    <row r="24" spans="1:7" x14ac:dyDescent="0.2">
      <c r="A24" s="13"/>
      <c r="B24" s="15"/>
      <c r="C24" s="16" t="s">
        <v>35</v>
      </c>
      <c r="D24" s="15"/>
      <c r="E24" s="16" t="s">
        <v>35</v>
      </c>
      <c r="F24" s="15"/>
      <c r="G24" s="17"/>
    </row>
    <row r="25" spans="1:7" x14ac:dyDescent="0.2">
      <c r="A25" s="28" t="s">
        <v>36</v>
      </c>
      <c r="B25" s="55"/>
      <c r="C25" s="29" t="s">
        <v>36</v>
      </c>
      <c r="D25" s="11"/>
      <c r="E25" s="29" t="s">
        <v>36</v>
      </c>
      <c r="F25" s="11"/>
      <c r="G25" s="12"/>
    </row>
    <row r="26" spans="1:7" x14ac:dyDescent="0.2">
      <c r="A26" s="28"/>
      <c r="B26" s="56"/>
      <c r="C26" s="29" t="s">
        <v>37</v>
      </c>
      <c r="D26" s="11"/>
      <c r="E26" s="29" t="s">
        <v>38</v>
      </c>
      <c r="F26" s="11"/>
      <c r="G26" s="12"/>
    </row>
    <row r="27" spans="1:7" x14ac:dyDescent="0.2">
      <c r="A27" s="28"/>
      <c r="B27" s="11"/>
      <c r="C27" s="29"/>
      <c r="D27" s="11"/>
      <c r="E27" s="29"/>
      <c r="F27" s="11"/>
      <c r="G27" s="12"/>
    </row>
    <row r="28" spans="1:7" ht="97.5" customHeight="1" x14ac:dyDescent="0.2">
      <c r="A28" s="28"/>
      <c r="B28" s="11"/>
      <c r="C28" s="29"/>
      <c r="D28" s="11"/>
      <c r="E28" s="29"/>
      <c r="F28" s="11"/>
      <c r="G28" s="12"/>
    </row>
    <row r="29" spans="1:7" x14ac:dyDescent="0.2">
      <c r="A29" s="13" t="s">
        <v>39</v>
      </c>
      <c r="B29" s="15"/>
      <c r="C29" s="57">
        <v>0</v>
      </c>
      <c r="D29" s="15" t="s">
        <v>40</v>
      </c>
      <c r="E29" s="16"/>
      <c r="F29" s="58">
        <v>0</v>
      </c>
      <c r="G29" s="17"/>
    </row>
    <row r="30" spans="1:7" x14ac:dyDescent="0.2">
      <c r="A30" s="13" t="s">
        <v>39</v>
      </c>
      <c r="B30" s="15"/>
      <c r="C30" s="57">
        <v>15</v>
      </c>
      <c r="D30" s="15" t="s">
        <v>40</v>
      </c>
      <c r="E30" s="16"/>
      <c r="F30" s="58">
        <v>0</v>
      </c>
      <c r="G30" s="17"/>
    </row>
    <row r="31" spans="1:7" x14ac:dyDescent="0.2">
      <c r="A31" s="13" t="s">
        <v>41</v>
      </c>
      <c r="B31" s="15"/>
      <c r="C31" s="57">
        <v>15</v>
      </c>
      <c r="D31" s="15" t="s">
        <v>40</v>
      </c>
      <c r="E31" s="16"/>
      <c r="F31" s="59">
        <f>ROUND(PRODUCT(F30,C31/100),0)</f>
        <v>0</v>
      </c>
      <c r="G31" s="27"/>
    </row>
    <row r="32" spans="1:7" x14ac:dyDescent="0.2">
      <c r="A32" s="13" t="s">
        <v>39</v>
      </c>
      <c r="B32" s="15"/>
      <c r="C32" s="57">
        <v>21</v>
      </c>
      <c r="D32" s="15" t="s">
        <v>40</v>
      </c>
      <c r="E32" s="16"/>
      <c r="F32" s="58">
        <f>C22</f>
        <v>0</v>
      </c>
      <c r="G32" s="17"/>
    </row>
    <row r="33" spans="1:8" x14ac:dyDescent="0.2">
      <c r="A33" s="13" t="s">
        <v>41</v>
      </c>
      <c r="B33" s="15"/>
      <c r="C33" s="57">
        <v>21</v>
      </c>
      <c r="D33" s="15" t="s">
        <v>40</v>
      </c>
      <c r="E33" s="16"/>
      <c r="F33" s="59">
        <f>PRODUCT(F32,C33/100)</f>
        <v>0</v>
      </c>
      <c r="G33" s="27"/>
    </row>
    <row r="34" spans="1:8" s="62" customFormat="1" ht="19.5" customHeight="1" thickBot="1" x14ac:dyDescent="0.3">
      <c r="A34" s="60" t="s">
        <v>42</v>
      </c>
      <c r="B34" s="61"/>
      <c r="C34" s="61"/>
      <c r="D34" s="61"/>
      <c r="E34" s="211"/>
      <c r="F34" s="212">
        <f>SUM(F29:F33)</f>
        <v>0</v>
      </c>
      <c r="G34" s="213"/>
    </row>
    <row r="36" spans="1:8" x14ac:dyDescent="0.2">
      <c r="A36" s="63" t="s">
        <v>43</v>
      </c>
      <c r="B36" s="63"/>
      <c r="C36" s="63"/>
      <c r="D36" s="63"/>
      <c r="E36" s="63"/>
      <c r="F36" s="63"/>
      <c r="G36" s="63"/>
      <c r="H36" t="s">
        <v>4</v>
      </c>
    </row>
    <row r="37" spans="1:8" ht="14.25" customHeight="1" x14ac:dyDescent="0.2">
      <c r="A37" s="63"/>
      <c r="B37" s="189"/>
      <c r="C37" s="189"/>
      <c r="D37" s="189"/>
      <c r="E37" s="189"/>
      <c r="F37" s="189"/>
      <c r="G37" s="189"/>
      <c r="H37" t="s">
        <v>4</v>
      </c>
    </row>
    <row r="38" spans="1:8" ht="12.75" customHeight="1" x14ac:dyDescent="0.2">
      <c r="A38" s="64"/>
      <c r="B38" s="189"/>
      <c r="C38" s="189"/>
      <c r="D38" s="189"/>
      <c r="E38" s="189"/>
      <c r="F38" s="189"/>
      <c r="G38" s="189"/>
      <c r="H38" t="s">
        <v>4</v>
      </c>
    </row>
    <row r="39" spans="1:8" x14ac:dyDescent="0.2">
      <c r="A39" s="64"/>
      <c r="B39" s="189"/>
      <c r="C39" s="189"/>
      <c r="D39" s="189"/>
      <c r="E39" s="189"/>
      <c r="F39" s="189"/>
      <c r="G39" s="189"/>
      <c r="H39" t="s">
        <v>4</v>
      </c>
    </row>
    <row r="40" spans="1:8" x14ac:dyDescent="0.2">
      <c r="A40" s="64"/>
      <c r="B40" s="189"/>
      <c r="C40" s="189"/>
      <c r="D40" s="189"/>
      <c r="E40" s="189"/>
      <c r="F40" s="189"/>
      <c r="G40" s="189"/>
      <c r="H40" t="s">
        <v>4</v>
      </c>
    </row>
    <row r="41" spans="1:8" x14ac:dyDescent="0.2">
      <c r="A41" s="64"/>
      <c r="B41" s="189"/>
      <c r="C41" s="189"/>
      <c r="D41" s="189"/>
      <c r="E41" s="189"/>
      <c r="F41" s="189"/>
      <c r="G41" s="189"/>
      <c r="H41" t="s">
        <v>4</v>
      </c>
    </row>
    <row r="42" spans="1:8" x14ac:dyDescent="0.2">
      <c r="A42" s="64"/>
      <c r="B42" s="189"/>
      <c r="C42" s="189"/>
      <c r="D42" s="189"/>
      <c r="E42" s="189"/>
      <c r="F42" s="189"/>
      <c r="G42" s="189"/>
      <c r="H42" t="s">
        <v>4</v>
      </c>
    </row>
    <row r="43" spans="1:8" x14ac:dyDescent="0.2">
      <c r="A43" s="64"/>
      <c r="B43" s="189"/>
      <c r="C43" s="189"/>
      <c r="D43" s="189"/>
      <c r="E43" s="189"/>
      <c r="F43" s="189"/>
      <c r="G43" s="189"/>
      <c r="H43" t="s">
        <v>4</v>
      </c>
    </row>
    <row r="44" spans="1:8" x14ac:dyDescent="0.2">
      <c r="A44" s="64"/>
      <c r="B44" s="189"/>
      <c r="C44" s="189"/>
      <c r="D44" s="189"/>
      <c r="E44" s="189"/>
      <c r="F44" s="189"/>
      <c r="G44" s="189"/>
      <c r="H44" t="s">
        <v>4</v>
      </c>
    </row>
    <row r="45" spans="1:8" ht="3" customHeight="1" x14ac:dyDescent="0.2">
      <c r="A45" s="64"/>
      <c r="B45" s="189"/>
      <c r="C45" s="189"/>
      <c r="D45" s="189"/>
      <c r="E45" s="189"/>
      <c r="F45" s="189"/>
      <c r="G45" s="189"/>
      <c r="H45" t="s">
        <v>4</v>
      </c>
    </row>
    <row r="46" spans="1:8" x14ac:dyDescent="0.2">
      <c r="B46" s="183"/>
      <c r="C46" s="183"/>
      <c r="D46" s="183"/>
      <c r="E46" s="183"/>
      <c r="F46" s="183"/>
      <c r="G46" s="183"/>
    </row>
    <row r="47" spans="1:8" x14ac:dyDescent="0.2">
      <c r="B47" s="183"/>
      <c r="C47" s="183"/>
      <c r="D47" s="183"/>
      <c r="E47" s="183"/>
      <c r="F47" s="183"/>
      <c r="G47" s="183"/>
    </row>
    <row r="48" spans="1:8" x14ac:dyDescent="0.2">
      <c r="B48" s="183"/>
      <c r="C48" s="183"/>
      <c r="D48" s="183"/>
      <c r="E48" s="183"/>
      <c r="F48" s="183"/>
      <c r="G48" s="183"/>
    </row>
    <row r="49" spans="2:7" x14ac:dyDescent="0.2">
      <c r="B49" s="183"/>
      <c r="C49" s="183"/>
      <c r="D49" s="183"/>
      <c r="E49" s="183"/>
      <c r="F49" s="183"/>
      <c r="G49" s="183"/>
    </row>
    <row r="50" spans="2:7" x14ac:dyDescent="0.2">
      <c r="B50" s="183"/>
      <c r="C50" s="183"/>
      <c r="D50" s="183"/>
      <c r="E50" s="183"/>
      <c r="F50" s="183"/>
      <c r="G50" s="183"/>
    </row>
    <row r="51" spans="2:7" x14ac:dyDescent="0.2">
      <c r="B51" s="183"/>
      <c r="C51" s="183"/>
      <c r="D51" s="183"/>
      <c r="E51" s="183"/>
      <c r="F51" s="183"/>
      <c r="G51" s="183"/>
    </row>
    <row r="52" spans="2:7" x14ac:dyDescent="0.2">
      <c r="B52" s="183"/>
      <c r="C52" s="183"/>
      <c r="D52" s="183"/>
      <c r="E52" s="183"/>
      <c r="F52" s="183"/>
      <c r="G52" s="183"/>
    </row>
    <row r="53" spans="2:7" x14ac:dyDescent="0.2">
      <c r="B53" s="183"/>
      <c r="C53" s="183"/>
      <c r="D53" s="183"/>
      <c r="E53" s="183"/>
      <c r="F53" s="183"/>
      <c r="G53" s="183"/>
    </row>
    <row r="54" spans="2:7" x14ac:dyDescent="0.2">
      <c r="B54" s="183"/>
      <c r="C54" s="183"/>
      <c r="D54" s="183"/>
      <c r="E54" s="183"/>
      <c r="F54" s="183"/>
      <c r="G54" s="183"/>
    </row>
    <row r="55" spans="2:7" x14ac:dyDescent="0.2">
      <c r="B55" s="183"/>
      <c r="C55" s="183"/>
      <c r="D55" s="183"/>
      <c r="E55" s="183"/>
      <c r="F55" s="183"/>
      <c r="G55" s="183"/>
    </row>
  </sheetData>
  <sheetProtection password="EA73" sheet="1" objects="1" scenarios="1"/>
  <mergeCells count="14">
    <mergeCell ref="B47:G47"/>
    <mergeCell ref="C7:D7"/>
    <mergeCell ref="C8:D8"/>
    <mergeCell ref="E11:G11"/>
    <mergeCell ref="B37:G45"/>
    <mergeCell ref="B46:G46"/>
    <mergeCell ref="B54:G54"/>
    <mergeCell ref="B55:G55"/>
    <mergeCell ref="B48:G48"/>
    <mergeCell ref="B49:G49"/>
    <mergeCell ref="B50:G50"/>
    <mergeCell ref="B51:G51"/>
    <mergeCell ref="B52:G52"/>
    <mergeCell ref="B53:G53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69"/>
  <sheetViews>
    <sheetView workbookViewId="0">
      <selection activeCell="G29" sqref="G29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57" ht="13.5" thickTop="1" x14ac:dyDescent="0.2">
      <c r="A1" s="190" t="s">
        <v>5</v>
      </c>
      <c r="B1" s="191"/>
      <c r="C1" s="65" t="str">
        <f>CONCATENATE(cislostavby," ",nazevstavby)</f>
        <v xml:space="preserve"> Oprava chodníků a místní komunikace v Dačicích.</v>
      </c>
      <c r="D1" s="66"/>
      <c r="E1" s="67"/>
      <c r="F1" s="66"/>
      <c r="G1" s="68"/>
      <c r="H1" s="69"/>
      <c r="I1" s="70"/>
    </row>
    <row r="2" spans="1:57" ht="13.5" thickBot="1" x14ac:dyDescent="0.25">
      <c r="A2" s="192" t="s">
        <v>1</v>
      </c>
      <c r="B2" s="193"/>
      <c r="C2" s="71" t="str">
        <f>CONCATENATE(cisloobjektu," ",nazevobjektu)</f>
        <v xml:space="preserve"> SO 102b oprava chodníků, výměna konstrukce.</v>
      </c>
      <c r="D2" s="72"/>
      <c r="E2" s="73"/>
      <c r="F2" s="72"/>
      <c r="G2" s="194"/>
      <c r="H2" s="194"/>
      <c r="I2" s="195"/>
    </row>
    <row r="3" spans="1:57" ht="13.5" thickTop="1" x14ac:dyDescent="0.2">
      <c r="F3" s="11"/>
    </row>
    <row r="4" spans="1:57" ht="19.5" customHeight="1" x14ac:dyDescent="0.25">
      <c r="A4" s="74" t="s">
        <v>44</v>
      </c>
      <c r="B4" s="1"/>
      <c r="C4" s="1"/>
      <c r="D4" s="1"/>
      <c r="E4" s="75"/>
      <c r="F4" s="1"/>
      <c r="G4" s="1"/>
      <c r="H4" s="1"/>
      <c r="I4" s="1"/>
    </row>
    <row r="5" spans="1:57" ht="13.5" thickBot="1" x14ac:dyDescent="0.25"/>
    <row r="6" spans="1:57" s="11" customFormat="1" ht="13.5" thickBot="1" x14ac:dyDescent="0.25">
      <c r="A6" s="76"/>
      <c r="B6" s="77" t="s">
        <v>45</v>
      </c>
      <c r="C6" s="77"/>
      <c r="D6" s="78"/>
      <c r="E6" s="79" t="s">
        <v>46</v>
      </c>
      <c r="F6" s="80" t="s">
        <v>47</v>
      </c>
      <c r="G6" s="80" t="s">
        <v>48</v>
      </c>
      <c r="H6" s="80" t="s">
        <v>49</v>
      </c>
      <c r="I6" s="81" t="s">
        <v>27</v>
      </c>
    </row>
    <row r="7" spans="1:57" s="11" customFormat="1" x14ac:dyDescent="0.2">
      <c r="A7" s="172" t="str">
        <f>'Položky so102b'!B7</f>
        <v>1</v>
      </c>
      <c r="B7" s="82" t="str">
        <f>'Položky so102b'!C7</f>
        <v>Zemní práce</v>
      </c>
      <c r="C7" s="83"/>
      <c r="D7" s="84"/>
      <c r="E7" s="179">
        <f>'Položky so102b'!BA8</f>
        <v>0</v>
      </c>
      <c r="F7" s="173">
        <f>'Položky so102b'!BB8</f>
        <v>0</v>
      </c>
      <c r="G7" s="173">
        <f>'Položky so102b'!BC8</f>
        <v>0</v>
      </c>
      <c r="H7" s="173">
        <f>'Položky so102b'!BD8</f>
        <v>0</v>
      </c>
      <c r="I7" s="174">
        <f>'Položky so102b'!BE8</f>
        <v>0</v>
      </c>
    </row>
    <row r="8" spans="1:57" s="11" customFormat="1" x14ac:dyDescent="0.2">
      <c r="A8" s="172" t="str">
        <f>'Položky so102b'!B9</f>
        <v>5</v>
      </c>
      <c r="B8" s="82" t="str">
        <f>'Položky so102b'!C9</f>
        <v>Komunikace</v>
      </c>
      <c r="C8" s="83"/>
      <c r="D8" s="84"/>
      <c r="E8" s="179">
        <f>'Položky so102b'!BA24</f>
        <v>0</v>
      </c>
      <c r="F8" s="173">
        <f>'Položky so102b'!BB24</f>
        <v>0</v>
      </c>
      <c r="G8" s="173">
        <f>'Položky so102b'!BC24</f>
        <v>0</v>
      </c>
      <c r="H8" s="173">
        <f>'Položky so102b'!BD24</f>
        <v>0</v>
      </c>
      <c r="I8" s="174">
        <f>'Položky so102b'!BE24</f>
        <v>0</v>
      </c>
    </row>
    <row r="9" spans="1:57" s="11" customFormat="1" x14ac:dyDescent="0.2">
      <c r="A9" s="172" t="str">
        <f>'Položky so102b'!B25</f>
        <v>91</v>
      </c>
      <c r="B9" s="82" t="str">
        <f>'Položky so102b'!C25</f>
        <v>Doplňující práce na komunikaci</v>
      </c>
      <c r="C9" s="83"/>
      <c r="D9" s="84"/>
      <c r="E9" s="179">
        <f>'Položky so102b'!BA53</f>
        <v>0</v>
      </c>
      <c r="F9" s="173">
        <f>'Položky so102b'!BB53</f>
        <v>0</v>
      </c>
      <c r="G9" s="173">
        <f>'Položky so102b'!BC53</f>
        <v>0</v>
      </c>
      <c r="H9" s="173">
        <f>'Položky so102b'!BD53</f>
        <v>0</v>
      </c>
      <c r="I9" s="174">
        <f>'Položky so102b'!BE53</f>
        <v>0</v>
      </c>
    </row>
    <row r="10" spans="1:57" s="11" customFormat="1" x14ac:dyDescent="0.2">
      <c r="A10" s="172" t="str">
        <f>'Položky so102b'!B54</f>
        <v>99</v>
      </c>
      <c r="B10" s="82" t="str">
        <f>'Položky so102b'!C54</f>
        <v>Staveništní přesun hmot</v>
      </c>
      <c r="C10" s="83"/>
      <c r="D10" s="84"/>
      <c r="E10" s="179">
        <f>'Položky so102b'!BA57</f>
        <v>0</v>
      </c>
      <c r="F10" s="173">
        <f>'Položky so102b'!BB57</f>
        <v>0</v>
      </c>
      <c r="G10" s="173">
        <f>'Položky so102b'!BC57</f>
        <v>0</v>
      </c>
      <c r="H10" s="173">
        <f>'Položky so102b'!BD57</f>
        <v>0</v>
      </c>
      <c r="I10" s="174">
        <f>'Položky so102b'!BE57</f>
        <v>0</v>
      </c>
    </row>
    <row r="11" spans="1:57" s="11" customFormat="1" ht="13.5" thickBot="1" x14ac:dyDescent="0.25">
      <c r="A11" s="172" t="str">
        <f>'Položky so102b'!B58</f>
        <v>M46</v>
      </c>
      <c r="B11" s="82" t="str">
        <f>'Položky so102b'!C58</f>
        <v>Zemní práce při montážích</v>
      </c>
      <c r="C11" s="83"/>
      <c r="D11" s="84"/>
      <c r="E11" s="179">
        <f>'Položky so102b'!BA59</f>
        <v>0</v>
      </c>
      <c r="F11" s="173">
        <f>'Položky so102b'!BB59</f>
        <v>0</v>
      </c>
      <c r="G11" s="173">
        <f>'Položky so102b'!BC59</f>
        <v>0</v>
      </c>
      <c r="H11" s="173">
        <f>'Položky so102b'!BD59</f>
        <v>0</v>
      </c>
      <c r="I11" s="174">
        <f>'Položky so102b'!BE59</f>
        <v>0</v>
      </c>
    </row>
    <row r="12" spans="1:57" s="89" customFormat="1" ht="13.5" thickBot="1" x14ac:dyDescent="0.25">
      <c r="A12" s="85"/>
      <c r="B12" s="77" t="s">
        <v>50</v>
      </c>
      <c r="C12" s="77"/>
      <c r="D12" s="86"/>
      <c r="E12" s="180">
        <f>SUM(E7:E11)</f>
        <v>0</v>
      </c>
      <c r="F12" s="87">
        <f>SUM(F7:F11)</f>
        <v>0</v>
      </c>
      <c r="G12" s="87">
        <f>SUM(G7:G11)</f>
        <v>0</v>
      </c>
      <c r="H12" s="87">
        <f>SUM(H7:H11)</f>
        <v>0</v>
      </c>
      <c r="I12" s="88">
        <f>SUM(I7:I11)</f>
        <v>0</v>
      </c>
    </row>
    <row r="13" spans="1:57" x14ac:dyDescent="0.2">
      <c r="A13" s="83"/>
      <c r="B13" s="83"/>
      <c r="C13" s="83"/>
      <c r="D13" s="83"/>
      <c r="E13" s="83"/>
      <c r="F13" s="83"/>
      <c r="G13" s="83"/>
      <c r="H13" s="83"/>
      <c r="I13" s="83"/>
    </row>
    <row r="14" spans="1:57" ht="19.5" customHeight="1" x14ac:dyDescent="0.25">
      <c r="A14" s="90" t="s">
        <v>51</v>
      </c>
      <c r="B14" s="90"/>
      <c r="C14" s="90"/>
      <c r="D14" s="90"/>
      <c r="E14" s="90"/>
      <c r="F14" s="90"/>
      <c r="G14" s="91"/>
      <c r="H14" s="90"/>
      <c r="I14" s="90"/>
      <c r="BA14" s="30"/>
      <c r="BB14" s="30"/>
      <c r="BC14" s="30"/>
      <c r="BD14" s="30"/>
      <c r="BE14" s="30"/>
    </row>
    <row r="15" spans="1:57" ht="13.5" thickBot="1" x14ac:dyDescent="0.25">
      <c r="A15" s="92"/>
      <c r="B15" s="92"/>
      <c r="C15" s="92"/>
      <c r="D15" s="92"/>
      <c r="E15" s="92"/>
      <c r="F15" s="92"/>
      <c r="G15" s="92"/>
      <c r="H15" s="92"/>
      <c r="I15" s="92"/>
    </row>
    <row r="16" spans="1:57" x14ac:dyDescent="0.2">
      <c r="A16" s="93" t="s">
        <v>52</v>
      </c>
      <c r="B16" s="94"/>
      <c r="C16" s="94"/>
      <c r="D16" s="95"/>
      <c r="E16" s="96" t="s">
        <v>53</v>
      </c>
      <c r="F16" s="97" t="s">
        <v>54</v>
      </c>
      <c r="G16" s="98" t="s">
        <v>55</v>
      </c>
      <c r="H16" s="99"/>
      <c r="I16" s="100" t="s">
        <v>53</v>
      </c>
    </row>
    <row r="17" spans="1:53" x14ac:dyDescent="0.2">
      <c r="A17" s="101"/>
      <c r="B17" s="102"/>
      <c r="C17" s="102"/>
      <c r="D17" s="103"/>
      <c r="E17" s="104"/>
      <c r="F17" s="105"/>
      <c r="G17" s="106">
        <f>CHOOSE(BA17+1,HSV+PSV,HSV+PSV+Mont,HSV+PSV+Dodavka+Mont,HSV,PSV,Mont,Dodavka,Mont+Dodavka,0)</f>
        <v>0</v>
      </c>
      <c r="H17" s="107"/>
      <c r="I17" s="108">
        <f>E17+F17*G17/100</f>
        <v>0</v>
      </c>
      <c r="BA17">
        <v>8</v>
      </c>
    </row>
    <row r="18" spans="1:53" ht="13.5" thickBot="1" x14ac:dyDescent="0.25">
      <c r="A18" s="109"/>
      <c r="B18" s="110" t="s">
        <v>56</v>
      </c>
      <c r="C18" s="111"/>
      <c r="D18" s="112"/>
      <c r="E18" s="113"/>
      <c r="F18" s="114"/>
      <c r="G18" s="114"/>
      <c r="H18" s="196">
        <f>SUM(H17:H17)</f>
        <v>0</v>
      </c>
      <c r="I18" s="197"/>
    </row>
    <row r="19" spans="1:53" x14ac:dyDescent="0.2">
      <c r="A19" s="92"/>
      <c r="B19" s="92"/>
      <c r="C19" s="92"/>
      <c r="D19" s="92"/>
      <c r="E19" s="92"/>
      <c r="F19" s="92"/>
      <c r="G19" s="92"/>
      <c r="H19" s="92"/>
      <c r="I19" s="92"/>
    </row>
    <row r="20" spans="1:53" x14ac:dyDescent="0.2">
      <c r="B20" s="89"/>
      <c r="F20" s="115"/>
      <c r="G20" s="116"/>
      <c r="H20" s="116"/>
      <c r="I20" s="117"/>
    </row>
    <row r="21" spans="1:53" x14ac:dyDescent="0.2">
      <c r="F21" s="115"/>
      <c r="G21" s="116"/>
      <c r="H21" s="116"/>
      <c r="I21" s="117"/>
    </row>
    <row r="22" spans="1:53" x14ac:dyDescent="0.2">
      <c r="F22" s="115"/>
      <c r="G22" s="116"/>
      <c r="H22" s="116"/>
      <c r="I22" s="117"/>
    </row>
    <row r="23" spans="1:53" x14ac:dyDescent="0.2">
      <c r="F23" s="115"/>
      <c r="G23" s="116"/>
      <c r="H23" s="116"/>
      <c r="I23" s="117"/>
    </row>
    <row r="24" spans="1:53" x14ac:dyDescent="0.2">
      <c r="F24" s="115"/>
      <c r="G24" s="116"/>
      <c r="H24" s="116"/>
      <c r="I24" s="117"/>
    </row>
    <row r="25" spans="1:53" x14ac:dyDescent="0.2">
      <c r="F25" s="115"/>
      <c r="G25" s="116"/>
      <c r="H25" s="116"/>
      <c r="I25" s="117"/>
    </row>
    <row r="26" spans="1:53" x14ac:dyDescent="0.2">
      <c r="F26" s="115"/>
      <c r="G26" s="116"/>
      <c r="H26" s="116"/>
      <c r="I26" s="117"/>
    </row>
    <row r="27" spans="1:53" x14ac:dyDescent="0.2">
      <c r="F27" s="115"/>
      <c r="G27" s="116"/>
      <c r="H27" s="116"/>
      <c r="I27" s="117"/>
    </row>
    <row r="28" spans="1:53" x14ac:dyDescent="0.2">
      <c r="F28" s="115"/>
      <c r="G28" s="116"/>
      <c r="H28" s="116"/>
      <c r="I28" s="117"/>
    </row>
    <row r="29" spans="1:53" x14ac:dyDescent="0.2">
      <c r="F29" s="115"/>
      <c r="G29" s="116"/>
      <c r="H29" s="116"/>
      <c r="I29" s="117"/>
    </row>
    <row r="30" spans="1:53" x14ac:dyDescent="0.2">
      <c r="F30" s="115"/>
      <c r="G30" s="116"/>
      <c r="H30" s="116"/>
      <c r="I30" s="117"/>
    </row>
    <row r="31" spans="1:53" x14ac:dyDescent="0.2">
      <c r="F31" s="115"/>
      <c r="G31" s="116"/>
      <c r="H31" s="116"/>
      <c r="I31" s="117"/>
    </row>
    <row r="32" spans="1:53" x14ac:dyDescent="0.2">
      <c r="F32" s="115"/>
      <c r="G32" s="116"/>
      <c r="H32" s="116"/>
      <c r="I32" s="117"/>
    </row>
    <row r="33" spans="6:9" x14ac:dyDescent="0.2">
      <c r="F33" s="115"/>
      <c r="G33" s="116"/>
      <c r="H33" s="116"/>
      <c r="I33" s="117"/>
    </row>
    <row r="34" spans="6:9" x14ac:dyDescent="0.2">
      <c r="F34" s="115"/>
      <c r="G34" s="116"/>
      <c r="H34" s="116"/>
      <c r="I34" s="117"/>
    </row>
    <row r="35" spans="6:9" x14ac:dyDescent="0.2">
      <c r="F35" s="115"/>
      <c r="G35" s="116"/>
      <c r="H35" s="116"/>
      <c r="I35" s="117"/>
    </row>
    <row r="36" spans="6:9" x14ac:dyDescent="0.2">
      <c r="F36" s="115"/>
      <c r="G36" s="116"/>
      <c r="H36" s="116"/>
      <c r="I36" s="117"/>
    </row>
    <row r="37" spans="6:9" x14ac:dyDescent="0.2">
      <c r="F37" s="115"/>
      <c r="G37" s="116"/>
      <c r="H37" s="116"/>
      <c r="I37" s="117"/>
    </row>
    <row r="38" spans="6:9" x14ac:dyDescent="0.2">
      <c r="F38" s="115"/>
      <c r="G38" s="116"/>
      <c r="H38" s="116"/>
      <c r="I38" s="117"/>
    </row>
    <row r="39" spans="6:9" x14ac:dyDescent="0.2">
      <c r="F39" s="115"/>
      <c r="G39" s="116"/>
      <c r="H39" s="116"/>
      <c r="I39" s="117"/>
    </row>
    <row r="40" spans="6:9" x14ac:dyDescent="0.2">
      <c r="F40" s="115"/>
      <c r="G40" s="116"/>
      <c r="H40" s="116"/>
      <c r="I40" s="117"/>
    </row>
    <row r="41" spans="6:9" x14ac:dyDescent="0.2">
      <c r="F41" s="115"/>
      <c r="G41" s="116"/>
      <c r="H41" s="116"/>
      <c r="I41" s="117"/>
    </row>
    <row r="42" spans="6:9" x14ac:dyDescent="0.2">
      <c r="F42" s="115"/>
      <c r="G42" s="116"/>
      <c r="H42" s="116"/>
      <c r="I42" s="117"/>
    </row>
    <row r="43" spans="6:9" x14ac:dyDescent="0.2">
      <c r="F43" s="115"/>
      <c r="G43" s="116"/>
      <c r="H43" s="116"/>
      <c r="I43" s="117"/>
    </row>
    <row r="44" spans="6:9" x14ac:dyDescent="0.2">
      <c r="F44" s="115"/>
      <c r="G44" s="116"/>
      <c r="H44" s="116"/>
      <c r="I44" s="117"/>
    </row>
    <row r="45" spans="6:9" x14ac:dyDescent="0.2">
      <c r="F45" s="115"/>
      <c r="G45" s="116"/>
      <c r="H45" s="116"/>
      <c r="I45" s="117"/>
    </row>
    <row r="46" spans="6:9" x14ac:dyDescent="0.2">
      <c r="F46" s="115"/>
      <c r="G46" s="116"/>
      <c r="H46" s="116"/>
      <c r="I46" s="117"/>
    </row>
    <row r="47" spans="6:9" x14ac:dyDescent="0.2">
      <c r="F47" s="115"/>
      <c r="G47" s="116"/>
      <c r="H47" s="116"/>
      <c r="I47" s="117"/>
    </row>
    <row r="48" spans="6:9" x14ac:dyDescent="0.2">
      <c r="F48" s="115"/>
      <c r="G48" s="116"/>
      <c r="H48" s="116"/>
      <c r="I48" s="117"/>
    </row>
    <row r="49" spans="6:9" x14ac:dyDescent="0.2">
      <c r="F49" s="115"/>
      <c r="G49" s="116"/>
      <c r="H49" s="116"/>
      <c r="I49" s="117"/>
    </row>
    <row r="50" spans="6:9" x14ac:dyDescent="0.2">
      <c r="F50" s="115"/>
      <c r="G50" s="116"/>
      <c r="H50" s="116"/>
      <c r="I50" s="117"/>
    </row>
    <row r="51" spans="6:9" x14ac:dyDescent="0.2">
      <c r="F51" s="115"/>
      <c r="G51" s="116"/>
      <c r="H51" s="116"/>
      <c r="I51" s="117"/>
    </row>
    <row r="52" spans="6:9" x14ac:dyDescent="0.2">
      <c r="F52" s="115"/>
      <c r="G52" s="116"/>
      <c r="H52" s="116"/>
      <c r="I52" s="117"/>
    </row>
    <row r="53" spans="6:9" x14ac:dyDescent="0.2">
      <c r="F53" s="115"/>
      <c r="G53" s="116"/>
      <c r="H53" s="116"/>
      <c r="I53" s="117"/>
    </row>
    <row r="54" spans="6:9" x14ac:dyDescent="0.2">
      <c r="F54" s="115"/>
      <c r="G54" s="116"/>
      <c r="H54" s="116"/>
      <c r="I54" s="117"/>
    </row>
    <row r="55" spans="6:9" x14ac:dyDescent="0.2">
      <c r="F55" s="115"/>
      <c r="G55" s="116"/>
      <c r="H55" s="116"/>
      <c r="I55" s="117"/>
    </row>
    <row r="56" spans="6:9" x14ac:dyDescent="0.2">
      <c r="F56" s="115"/>
      <c r="G56" s="116"/>
      <c r="H56" s="116"/>
      <c r="I56" s="117"/>
    </row>
    <row r="57" spans="6:9" x14ac:dyDescent="0.2">
      <c r="F57" s="115"/>
      <c r="G57" s="116"/>
      <c r="H57" s="116"/>
      <c r="I57" s="117"/>
    </row>
    <row r="58" spans="6:9" x14ac:dyDescent="0.2">
      <c r="F58" s="115"/>
      <c r="G58" s="116"/>
      <c r="H58" s="116"/>
      <c r="I58" s="117"/>
    </row>
    <row r="59" spans="6:9" x14ac:dyDescent="0.2">
      <c r="F59" s="115"/>
      <c r="G59" s="116"/>
      <c r="H59" s="116"/>
      <c r="I59" s="117"/>
    </row>
    <row r="60" spans="6:9" x14ac:dyDescent="0.2">
      <c r="F60" s="115"/>
      <c r="G60" s="116"/>
      <c r="H60" s="116"/>
      <c r="I60" s="117"/>
    </row>
    <row r="61" spans="6:9" x14ac:dyDescent="0.2">
      <c r="F61" s="115"/>
      <c r="G61" s="116"/>
      <c r="H61" s="116"/>
      <c r="I61" s="117"/>
    </row>
    <row r="62" spans="6:9" x14ac:dyDescent="0.2">
      <c r="F62" s="115"/>
      <c r="G62" s="116"/>
      <c r="H62" s="116"/>
      <c r="I62" s="117"/>
    </row>
    <row r="63" spans="6:9" x14ac:dyDescent="0.2">
      <c r="F63" s="115"/>
      <c r="G63" s="116"/>
      <c r="H63" s="116"/>
      <c r="I63" s="117"/>
    </row>
    <row r="64" spans="6:9" x14ac:dyDescent="0.2">
      <c r="F64" s="115"/>
      <c r="G64" s="116"/>
      <c r="H64" s="116"/>
      <c r="I64" s="117"/>
    </row>
    <row r="65" spans="6:9" x14ac:dyDescent="0.2">
      <c r="F65" s="115"/>
      <c r="G65" s="116"/>
      <c r="H65" s="116"/>
      <c r="I65" s="117"/>
    </row>
    <row r="66" spans="6:9" x14ac:dyDescent="0.2">
      <c r="F66" s="115"/>
      <c r="G66" s="116"/>
      <c r="H66" s="116"/>
      <c r="I66" s="117"/>
    </row>
    <row r="67" spans="6:9" x14ac:dyDescent="0.2">
      <c r="F67" s="115"/>
      <c r="G67" s="116"/>
      <c r="H67" s="116"/>
      <c r="I67" s="117"/>
    </row>
    <row r="68" spans="6:9" x14ac:dyDescent="0.2">
      <c r="F68" s="115"/>
      <c r="G68" s="116"/>
      <c r="H68" s="116"/>
      <c r="I68" s="117"/>
    </row>
    <row r="69" spans="6:9" x14ac:dyDescent="0.2">
      <c r="F69" s="115"/>
      <c r="G69" s="116"/>
      <c r="H69" s="116"/>
      <c r="I69" s="117"/>
    </row>
  </sheetData>
  <sheetProtection password="EA73" sheet="1" objects="1" scenarios="1"/>
  <mergeCells count="4">
    <mergeCell ref="A1:B1"/>
    <mergeCell ref="A2:B2"/>
    <mergeCell ref="G2:I2"/>
    <mergeCell ref="H18:I18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132"/>
  <sheetViews>
    <sheetView showGridLines="0" showZeros="0" zoomScale="115" zoomScaleNormal="115" workbookViewId="0">
      <selection activeCell="E19" sqref="E19:F19"/>
    </sheetView>
  </sheetViews>
  <sheetFormatPr defaultRowHeight="12.75" x14ac:dyDescent="0.2"/>
  <cols>
    <col min="1" max="1" width="3.85546875" style="118" customWidth="1"/>
    <col min="2" max="2" width="12" style="118" customWidth="1"/>
    <col min="3" max="3" width="40.42578125" style="118" customWidth="1"/>
    <col min="4" max="4" width="5.5703125" style="118" customWidth="1"/>
    <col min="5" max="5" width="8.5703125" style="166" customWidth="1"/>
    <col min="6" max="6" width="9.85546875" style="118" customWidth="1"/>
    <col min="7" max="7" width="13.85546875" style="118" customWidth="1"/>
    <col min="8" max="16384" width="9.140625" style="118"/>
  </cols>
  <sheetData>
    <row r="1" spans="1:104" ht="15.75" x14ac:dyDescent="0.25">
      <c r="A1" s="204" t="s">
        <v>57</v>
      </c>
      <c r="B1" s="204"/>
      <c r="C1" s="204"/>
      <c r="D1" s="204"/>
      <c r="E1" s="204"/>
      <c r="F1" s="204"/>
      <c r="G1" s="204"/>
    </row>
    <row r="2" spans="1:104" ht="13.5" thickBot="1" x14ac:dyDescent="0.25">
      <c r="A2" s="119"/>
      <c r="B2" s="120"/>
      <c r="C2" s="121"/>
      <c r="D2" s="121"/>
      <c r="E2" s="122"/>
      <c r="F2" s="121"/>
      <c r="G2" s="121"/>
    </row>
    <row r="3" spans="1:104" ht="13.5" thickTop="1" x14ac:dyDescent="0.2">
      <c r="A3" s="205" t="s">
        <v>5</v>
      </c>
      <c r="B3" s="206"/>
      <c r="C3" s="123" t="str">
        <f>CONCATENATE(cislostavby," ",nazevstavby)</f>
        <v xml:space="preserve"> Oprava chodníků a místní komunikace v Dačicích.</v>
      </c>
      <c r="D3" s="124"/>
      <c r="E3" s="125"/>
      <c r="F3" s="126">
        <f>'Rekapitulace so102b'!H1</f>
        <v>0</v>
      </c>
      <c r="G3" s="127"/>
    </row>
    <row r="4" spans="1:104" ht="13.5" thickBot="1" x14ac:dyDescent="0.25">
      <c r="A4" s="207" t="s">
        <v>1</v>
      </c>
      <c r="B4" s="208"/>
      <c r="C4" s="128" t="str">
        <f>CONCATENATE(cisloobjektu," ",nazevobjektu)</f>
        <v xml:space="preserve"> SO 102b oprava chodníků, výměna konstrukce.</v>
      </c>
      <c r="D4" s="129"/>
      <c r="E4" s="209"/>
      <c r="F4" s="209"/>
      <c r="G4" s="210"/>
    </row>
    <row r="5" spans="1:104" ht="13.5" thickTop="1" x14ac:dyDescent="0.2">
      <c r="A5" s="130"/>
      <c r="B5" s="131"/>
      <c r="C5" s="131"/>
      <c r="D5" s="119"/>
      <c r="E5" s="132"/>
      <c r="F5" s="119"/>
      <c r="G5" s="133"/>
    </row>
    <row r="6" spans="1:104" x14ac:dyDescent="0.2">
      <c r="A6" s="134" t="s">
        <v>58</v>
      </c>
      <c r="B6" s="135" t="s">
        <v>59</v>
      </c>
      <c r="C6" s="135" t="s">
        <v>60</v>
      </c>
      <c r="D6" s="135" t="s">
        <v>61</v>
      </c>
      <c r="E6" s="136" t="s">
        <v>62</v>
      </c>
      <c r="F6" s="135" t="s">
        <v>63</v>
      </c>
      <c r="G6" s="137" t="s">
        <v>64</v>
      </c>
    </row>
    <row r="7" spans="1:104" x14ac:dyDescent="0.2">
      <c r="A7" s="138" t="s">
        <v>65</v>
      </c>
      <c r="B7" s="139" t="s">
        <v>66</v>
      </c>
      <c r="C7" s="140" t="s">
        <v>67</v>
      </c>
      <c r="D7" s="141" t="s">
        <v>127</v>
      </c>
      <c r="E7" s="142" t="s">
        <v>127</v>
      </c>
      <c r="F7" s="142" t="s">
        <v>127</v>
      </c>
      <c r="G7" s="143" t="s">
        <v>127</v>
      </c>
      <c r="H7" s="144"/>
      <c r="I7" s="144"/>
      <c r="O7" s="145">
        <v>1</v>
      </c>
    </row>
    <row r="8" spans="1:104" x14ac:dyDescent="0.2">
      <c r="A8" s="158"/>
      <c r="B8" s="159" t="s">
        <v>68</v>
      </c>
      <c r="C8" s="160" t="str">
        <f>CONCATENATE(B7," ",C7)</f>
        <v>1 Zemní práce</v>
      </c>
      <c r="D8" s="158" t="s">
        <v>127</v>
      </c>
      <c r="E8" s="161" t="s">
        <v>127</v>
      </c>
      <c r="F8" s="161" t="s">
        <v>127</v>
      </c>
      <c r="G8" s="162" t="s">
        <v>127</v>
      </c>
      <c r="O8" s="145">
        <v>4</v>
      </c>
      <c r="BA8" s="163">
        <f>SUM(BA7:BA7)</f>
        <v>0</v>
      </c>
      <c r="BB8" s="163">
        <f>SUM(BB7:BB7)</f>
        <v>0</v>
      </c>
      <c r="BC8" s="163">
        <f>SUM(BC7:BC7)</f>
        <v>0</v>
      </c>
      <c r="BD8" s="163">
        <f>SUM(BD7:BD7)</f>
        <v>0</v>
      </c>
      <c r="BE8" s="163">
        <f>SUM(BE7:BE7)</f>
        <v>0</v>
      </c>
    </row>
    <row r="9" spans="1:104" x14ac:dyDescent="0.2">
      <c r="A9" s="138" t="s">
        <v>65</v>
      </c>
      <c r="B9" s="139" t="s">
        <v>73</v>
      </c>
      <c r="C9" s="140" t="s">
        <v>74</v>
      </c>
      <c r="D9" s="141"/>
      <c r="E9" s="142"/>
      <c r="F9" s="142"/>
      <c r="G9" s="143"/>
      <c r="H9" s="144"/>
      <c r="I9" s="144"/>
      <c r="O9" s="145">
        <v>1</v>
      </c>
    </row>
    <row r="10" spans="1:104" x14ac:dyDescent="0.2">
      <c r="A10" s="146">
        <v>8</v>
      </c>
      <c r="B10" s="147" t="s">
        <v>75</v>
      </c>
      <c r="C10" s="148" t="s">
        <v>76</v>
      </c>
      <c r="D10" s="149" t="s">
        <v>71</v>
      </c>
      <c r="E10" s="150">
        <v>76.95</v>
      </c>
      <c r="F10" s="176"/>
      <c r="G10" s="151">
        <f>E10*F10</f>
        <v>0</v>
      </c>
      <c r="O10" s="145">
        <v>2</v>
      </c>
      <c r="AA10" s="118">
        <v>12</v>
      </c>
      <c r="AB10" s="118">
        <v>0</v>
      </c>
      <c r="AC10" s="118">
        <v>8</v>
      </c>
      <c r="AZ10" s="118">
        <v>1</v>
      </c>
      <c r="BA10" s="118">
        <f>IF(AZ10=1,G10,0)</f>
        <v>0</v>
      </c>
      <c r="BB10" s="118">
        <f>IF(AZ10=2,G10,0)</f>
        <v>0</v>
      </c>
      <c r="BC10" s="118">
        <f>IF(AZ10=3,G10,0)</f>
        <v>0</v>
      </c>
      <c r="BD10" s="118">
        <f>IF(AZ10=4,G10,0)</f>
        <v>0</v>
      </c>
      <c r="BE10" s="118">
        <f>IF(AZ10=5,G10,0)</f>
        <v>0</v>
      </c>
      <c r="CZ10" s="118">
        <v>7.3899999999999993E-2</v>
      </c>
    </row>
    <row r="11" spans="1:104" x14ac:dyDescent="0.2">
      <c r="A11" s="152"/>
      <c r="B11" s="153"/>
      <c r="C11" s="198" t="s">
        <v>77</v>
      </c>
      <c r="D11" s="199"/>
      <c r="E11" s="199"/>
      <c r="F11" s="199"/>
      <c r="G11" s="200"/>
      <c r="O11" s="145">
        <v>3</v>
      </c>
    </row>
    <row r="12" spans="1:104" x14ac:dyDescent="0.2">
      <c r="A12" s="152"/>
      <c r="B12" s="153"/>
      <c r="C12" s="198"/>
      <c r="D12" s="199"/>
      <c r="E12" s="199"/>
      <c r="F12" s="199"/>
      <c r="G12" s="200"/>
      <c r="O12" s="145">
        <v>3</v>
      </c>
    </row>
    <row r="13" spans="1:104" x14ac:dyDescent="0.2">
      <c r="A13" s="152"/>
      <c r="B13" s="153"/>
      <c r="C13" s="201" t="s">
        <v>72</v>
      </c>
      <c r="D13" s="202"/>
      <c r="E13" s="154">
        <v>76.95</v>
      </c>
      <c r="F13" s="155"/>
      <c r="G13" s="156"/>
      <c r="M13" s="157" t="s">
        <v>72</v>
      </c>
      <c r="O13" s="145"/>
    </row>
    <row r="14" spans="1:104" x14ac:dyDescent="0.2">
      <c r="A14" s="146">
        <v>9</v>
      </c>
      <c r="B14" s="147" t="s">
        <v>78</v>
      </c>
      <c r="C14" s="148" t="s">
        <v>79</v>
      </c>
      <c r="D14" s="149" t="s">
        <v>71</v>
      </c>
      <c r="E14" s="150">
        <v>77</v>
      </c>
      <c r="F14" s="176"/>
      <c r="G14" s="151">
        <f>E14*F14</f>
        <v>0</v>
      </c>
      <c r="O14" s="145">
        <v>2</v>
      </c>
      <c r="AA14" s="118">
        <v>12</v>
      </c>
      <c r="AB14" s="118">
        <v>1</v>
      </c>
      <c r="AC14" s="118">
        <v>9</v>
      </c>
      <c r="AZ14" s="118">
        <v>1</v>
      </c>
      <c r="BA14" s="118">
        <f>IF(AZ14=1,G14,0)</f>
        <v>0</v>
      </c>
      <c r="BB14" s="118">
        <f>IF(AZ14=2,G14,0)</f>
        <v>0</v>
      </c>
      <c r="BC14" s="118">
        <f>IF(AZ14=3,G14,0)</f>
        <v>0</v>
      </c>
      <c r="BD14" s="118">
        <f>IF(AZ14=4,G14,0)</f>
        <v>0</v>
      </c>
      <c r="BE14" s="118">
        <f>IF(AZ14=5,G14,0)</f>
        <v>0</v>
      </c>
      <c r="CZ14" s="118">
        <v>0.152</v>
      </c>
    </row>
    <row r="15" spans="1:104" x14ac:dyDescent="0.2">
      <c r="A15" s="152"/>
      <c r="B15" s="153"/>
      <c r="C15" s="198" t="s">
        <v>80</v>
      </c>
      <c r="D15" s="199"/>
      <c r="E15" s="199"/>
      <c r="F15" s="199"/>
      <c r="G15" s="200"/>
      <c r="O15" s="145">
        <v>3</v>
      </c>
    </row>
    <row r="16" spans="1:104" x14ac:dyDescent="0.2">
      <c r="A16" s="152"/>
      <c r="B16" s="153"/>
      <c r="C16" s="198"/>
      <c r="D16" s="199"/>
      <c r="E16" s="199"/>
      <c r="F16" s="199"/>
      <c r="G16" s="200"/>
      <c r="O16" s="145">
        <v>3</v>
      </c>
    </row>
    <row r="17" spans="1:104" x14ac:dyDescent="0.2">
      <c r="A17" s="152"/>
      <c r="B17" s="153"/>
      <c r="C17" s="201" t="s">
        <v>81</v>
      </c>
      <c r="D17" s="202"/>
      <c r="E17" s="154">
        <v>76.507499999999993</v>
      </c>
      <c r="F17" s="155"/>
      <c r="G17" s="156"/>
      <c r="M17" s="157" t="s">
        <v>81</v>
      </c>
      <c r="O17" s="145"/>
    </row>
    <row r="18" spans="1:104" x14ac:dyDescent="0.2">
      <c r="A18" s="152"/>
      <c r="B18" s="153"/>
      <c r="C18" s="201" t="s">
        <v>82</v>
      </c>
      <c r="D18" s="202"/>
      <c r="E18" s="154">
        <v>0.49249999999999999</v>
      </c>
      <c r="F18" s="155"/>
      <c r="G18" s="156"/>
      <c r="M18" s="157" t="s">
        <v>82</v>
      </c>
      <c r="O18" s="145"/>
    </row>
    <row r="19" spans="1:104" x14ac:dyDescent="0.2">
      <c r="A19" s="146">
        <v>10</v>
      </c>
      <c r="B19" s="147" t="s">
        <v>83</v>
      </c>
      <c r="C19" s="148" t="s">
        <v>84</v>
      </c>
      <c r="D19" s="149" t="s">
        <v>71</v>
      </c>
      <c r="E19" s="150">
        <v>1.5</v>
      </c>
      <c r="F19" s="176"/>
      <c r="G19" s="151">
        <f>E19*F19</f>
        <v>0</v>
      </c>
      <c r="O19" s="145">
        <v>2</v>
      </c>
      <c r="AA19" s="118">
        <v>12</v>
      </c>
      <c r="AB19" s="118">
        <v>1</v>
      </c>
      <c r="AC19" s="118">
        <v>10</v>
      </c>
      <c r="AZ19" s="118">
        <v>1</v>
      </c>
      <c r="BA19" s="118">
        <f>IF(AZ19=1,G19,0)</f>
        <v>0</v>
      </c>
      <c r="BB19" s="118">
        <f>IF(AZ19=2,G19,0)</f>
        <v>0</v>
      </c>
      <c r="BC19" s="118">
        <f>IF(AZ19=3,G19,0)</f>
        <v>0</v>
      </c>
      <c r="BD19" s="118">
        <f>IF(AZ19=4,G19,0)</f>
        <v>0</v>
      </c>
      <c r="BE19" s="118">
        <f>IF(AZ19=5,G19,0)</f>
        <v>0</v>
      </c>
      <c r="CZ19" s="118">
        <v>0.152</v>
      </c>
    </row>
    <row r="20" spans="1:104" ht="24.75" customHeight="1" x14ac:dyDescent="0.2">
      <c r="A20" s="152"/>
      <c r="B20" s="153"/>
      <c r="C20" s="198" t="s">
        <v>85</v>
      </c>
      <c r="D20" s="199"/>
      <c r="E20" s="199"/>
      <c r="F20" s="199"/>
      <c r="G20" s="200"/>
      <c r="O20" s="145">
        <v>3</v>
      </c>
    </row>
    <row r="21" spans="1:104" x14ac:dyDescent="0.2">
      <c r="A21" s="152"/>
      <c r="B21" s="153"/>
      <c r="C21" s="198"/>
      <c r="D21" s="199"/>
      <c r="E21" s="199"/>
      <c r="F21" s="199"/>
      <c r="G21" s="200"/>
      <c r="O21" s="145">
        <v>3</v>
      </c>
    </row>
    <row r="22" spans="1:104" x14ac:dyDescent="0.2">
      <c r="A22" s="152"/>
      <c r="B22" s="153"/>
      <c r="C22" s="201" t="s">
        <v>86</v>
      </c>
      <c r="D22" s="202"/>
      <c r="E22" s="154">
        <v>1.212</v>
      </c>
      <c r="F22" s="155"/>
      <c r="G22" s="156"/>
      <c r="M22" s="157" t="s">
        <v>86</v>
      </c>
      <c r="O22" s="145"/>
    </row>
    <row r="23" spans="1:104" x14ac:dyDescent="0.2">
      <c r="A23" s="152"/>
      <c r="B23" s="153"/>
      <c r="C23" s="201" t="s">
        <v>87</v>
      </c>
      <c r="D23" s="202"/>
      <c r="E23" s="154">
        <v>0.28799999999999998</v>
      </c>
      <c r="F23" s="155"/>
      <c r="G23" s="156"/>
      <c r="M23" s="157" t="s">
        <v>87</v>
      </c>
      <c r="O23" s="145"/>
    </row>
    <row r="24" spans="1:104" x14ac:dyDescent="0.2">
      <c r="A24" s="158"/>
      <c r="B24" s="159" t="s">
        <v>68</v>
      </c>
      <c r="C24" s="160" t="str">
        <f>CONCATENATE(B9," ",C9)</f>
        <v>5 Komunikace</v>
      </c>
      <c r="D24" s="158"/>
      <c r="E24" s="161"/>
      <c r="F24" s="161"/>
      <c r="G24" s="178">
        <f>SUM(G9:G23)</f>
        <v>0</v>
      </c>
      <c r="O24" s="145">
        <v>4</v>
      </c>
      <c r="BA24" s="163">
        <f>SUM(BA9:BA23)</f>
        <v>0</v>
      </c>
      <c r="BB24" s="163">
        <f>SUM(BB9:BB23)</f>
        <v>0</v>
      </c>
      <c r="BC24" s="163">
        <f>SUM(BC9:BC23)</f>
        <v>0</v>
      </c>
      <c r="BD24" s="163">
        <f>SUM(BD9:BD23)</f>
        <v>0</v>
      </c>
      <c r="BE24" s="163">
        <f>SUM(BE9:BE23)</f>
        <v>0</v>
      </c>
    </row>
    <row r="25" spans="1:104" x14ac:dyDescent="0.2">
      <c r="A25" s="138" t="s">
        <v>65</v>
      </c>
      <c r="B25" s="139" t="s">
        <v>88</v>
      </c>
      <c r="C25" s="140" t="s">
        <v>89</v>
      </c>
      <c r="D25" s="141"/>
      <c r="E25" s="142"/>
      <c r="F25" s="142"/>
      <c r="G25" s="143"/>
      <c r="H25" s="144"/>
      <c r="I25" s="144"/>
      <c r="O25" s="145">
        <v>1</v>
      </c>
    </row>
    <row r="26" spans="1:104" x14ac:dyDescent="0.2">
      <c r="A26" s="146">
        <v>11</v>
      </c>
      <c r="B26" s="147" t="s">
        <v>90</v>
      </c>
      <c r="C26" s="148" t="s">
        <v>91</v>
      </c>
      <c r="D26" s="149" t="s">
        <v>92</v>
      </c>
      <c r="E26" s="150">
        <v>122.28</v>
      </c>
      <c r="F26" s="176"/>
      <c r="G26" s="151">
        <f>E26*F26</f>
        <v>0</v>
      </c>
      <c r="O26" s="145">
        <v>2</v>
      </c>
      <c r="AA26" s="118">
        <v>12</v>
      </c>
      <c r="AB26" s="118">
        <v>0</v>
      </c>
      <c r="AC26" s="118">
        <v>11</v>
      </c>
      <c r="AZ26" s="118">
        <v>1</v>
      </c>
      <c r="BA26" s="118">
        <f>IF(AZ26=1,G26,0)</f>
        <v>0</v>
      </c>
      <c r="BB26" s="118">
        <f>IF(AZ26=2,G26,0)</f>
        <v>0</v>
      </c>
      <c r="BC26" s="118">
        <f>IF(AZ26=3,G26,0)</f>
        <v>0</v>
      </c>
      <c r="BD26" s="118">
        <f>IF(AZ26=4,G26,0)</f>
        <v>0</v>
      </c>
      <c r="BE26" s="118">
        <f>IF(AZ26=5,G26,0)</f>
        <v>0</v>
      </c>
      <c r="CZ26" s="118">
        <v>0.14424000000000001</v>
      </c>
    </row>
    <row r="27" spans="1:104" x14ac:dyDescent="0.2">
      <c r="A27" s="152"/>
      <c r="B27" s="153"/>
      <c r="C27" s="198" t="s">
        <v>93</v>
      </c>
      <c r="D27" s="199"/>
      <c r="E27" s="199"/>
      <c r="F27" s="199"/>
      <c r="G27" s="200"/>
      <c r="O27" s="145">
        <v>3</v>
      </c>
    </row>
    <row r="28" spans="1:104" x14ac:dyDescent="0.2">
      <c r="A28" s="152"/>
      <c r="B28" s="153"/>
      <c r="C28" s="201" t="s">
        <v>94</v>
      </c>
      <c r="D28" s="202"/>
      <c r="E28" s="154">
        <v>122.28</v>
      </c>
      <c r="F28" s="155"/>
      <c r="G28" s="156"/>
      <c r="M28" s="157" t="s">
        <v>94</v>
      </c>
      <c r="O28" s="145"/>
    </row>
    <row r="29" spans="1:104" x14ac:dyDescent="0.2">
      <c r="A29" s="146">
        <v>12</v>
      </c>
      <c r="B29" s="147" t="s">
        <v>95</v>
      </c>
      <c r="C29" s="148" t="s">
        <v>96</v>
      </c>
      <c r="D29" s="149" t="s">
        <v>97</v>
      </c>
      <c r="E29" s="150">
        <v>38</v>
      </c>
      <c r="F29" s="176">
        <v>0</v>
      </c>
      <c r="G29" s="151">
        <f>E29*F29</f>
        <v>0</v>
      </c>
      <c r="O29" s="145">
        <v>2</v>
      </c>
      <c r="AA29" s="118">
        <v>12</v>
      </c>
      <c r="AB29" s="118">
        <v>1</v>
      </c>
      <c r="AC29" s="118">
        <v>12</v>
      </c>
      <c r="AZ29" s="118">
        <v>1</v>
      </c>
      <c r="BA29" s="118">
        <f>IF(AZ29=1,G29,0)</f>
        <v>0</v>
      </c>
      <c r="BB29" s="118">
        <f>IF(AZ29=2,G29,0)</f>
        <v>0</v>
      </c>
      <c r="BC29" s="118">
        <f>IF(AZ29=3,G29,0)</f>
        <v>0</v>
      </c>
      <c r="BD29" s="118">
        <f>IF(AZ29=4,G29,0)</f>
        <v>0</v>
      </c>
      <c r="BE29" s="118">
        <f>IF(AZ29=5,G29,0)</f>
        <v>0</v>
      </c>
      <c r="CZ29" s="118">
        <v>8.1000000000000003E-2</v>
      </c>
    </row>
    <row r="30" spans="1:104" x14ac:dyDescent="0.2">
      <c r="A30" s="152"/>
      <c r="B30" s="153"/>
      <c r="C30" s="198" t="s">
        <v>98</v>
      </c>
      <c r="D30" s="199"/>
      <c r="E30" s="199"/>
      <c r="F30" s="199"/>
      <c r="G30" s="200"/>
      <c r="O30" s="145">
        <v>3</v>
      </c>
    </row>
    <row r="31" spans="1:104" x14ac:dyDescent="0.2">
      <c r="A31" s="152"/>
      <c r="B31" s="153"/>
      <c r="C31" s="198"/>
      <c r="D31" s="199"/>
      <c r="E31" s="199"/>
      <c r="F31" s="199"/>
      <c r="G31" s="200"/>
      <c r="O31" s="145">
        <v>3</v>
      </c>
    </row>
    <row r="32" spans="1:104" x14ac:dyDescent="0.2">
      <c r="A32" s="152"/>
      <c r="B32" s="153"/>
      <c r="C32" s="201" t="s">
        <v>99</v>
      </c>
      <c r="D32" s="202"/>
      <c r="E32" s="154">
        <v>37.844700000000003</v>
      </c>
      <c r="F32" s="155"/>
      <c r="G32" s="156"/>
      <c r="M32" s="157" t="s">
        <v>99</v>
      </c>
      <c r="O32" s="145"/>
    </row>
    <row r="33" spans="1:104" x14ac:dyDescent="0.2">
      <c r="A33" s="152"/>
      <c r="B33" s="153"/>
      <c r="C33" s="201" t="s">
        <v>100</v>
      </c>
      <c r="D33" s="202"/>
      <c r="E33" s="154">
        <v>0.15529999999999999</v>
      </c>
      <c r="F33" s="155"/>
      <c r="G33" s="156"/>
      <c r="M33" s="157" t="s">
        <v>100</v>
      </c>
      <c r="O33" s="145"/>
    </row>
    <row r="34" spans="1:104" x14ac:dyDescent="0.2">
      <c r="A34" s="146">
        <v>13</v>
      </c>
      <c r="B34" s="147" t="s">
        <v>101</v>
      </c>
      <c r="C34" s="148" t="s">
        <v>102</v>
      </c>
      <c r="D34" s="149" t="s">
        <v>97</v>
      </c>
      <c r="E34" s="150">
        <v>16</v>
      </c>
      <c r="F34" s="176">
        <v>0</v>
      </c>
      <c r="G34" s="151">
        <f>E34*F34</f>
        <v>0</v>
      </c>
      <c r="O34" s="145">
        <v>2</v>
      </c>
      <c r="AA34" s="118">
        <v>12</v>
      </c>
      <c r="AB34" s="118">
        <v>1</v>
      </c>
      <c r="AC34" s="118">
        <v>13</v>
      </c>
      <c r="AZ34" s="118">
        <v>1</v>
      </c>
      <c r="BA34" s="118">
        <f>IF(AZ34=1,G34,0)</f>
        <v>0</v>
      </c>
      <c r="BB34" s="118">
        <f>IF(AZ34=2,G34,0)</f>
        <v>0</v>
      </c>
      <c r="BC34" s="118">
        <f>IF(AZ34=3,G34,0)</f>
        <v>0</v>
      </c>
      <c r="BD34" s="118">
        <f>IF(AZ34=4,G34,0)</f>
        <v>0</v>
      </c>
      <c r="BE34" s="118">
        <f>IF(AZ34=5,G34,0)</f>
        <v>0</v>
      </c>
      <c r="CZ34" s="118">
        <v>4.8000000000000001E-2</v>
      </c>
    </row>
    <row r="35" spans="1:104" x14ac:dyDescent="0.2">
      <c r="A35" s="152"/>
      <c r="B35" s="153"/>
      <c r="C35" s="198" t="s">
        <v>98</v>
      </c>
      <c r="D35" s="199"/>
      <c r="E35" s="199"/>
      <c r="F35" s="199"/>
      <c r="G35" s="200"/>
      <c r="O35" s="145">
        <v>3</v>
      </c>
    </row>
    <row r="36" spans="1:104" x14ac:dyDescent="0.2">
      <c r="A36" s="152"/>
      <c r="B36" s="153"/>
      <c r="C36" s="198"/>
      <c r="D36" s="199"/>
      <c r="E36" s="199"/>
      <c r="F36" s="199"/>
      <c r="G36" s="200"/>
      <c r="O36" s="145">
        <v>3</v>
      </c>
    </row>
    <row r="37" spans="1:104" x14ac:dyDescent="0.2">
      <c r="A37" s="152"/>
      <c r="B37" s="153"/>
      <c r="C37" s="201" t="s">
        <v>103</v>
      </c>
      <c r="D37" s="202"/>
      <c r="E37" s="154">
        <v>15.4833</v>
      </c>
      <c r="F37" s="155"/>
      <c r="G37" s="156"/>
      <c r="M37" s="157" t="s">
        <v>103</v>
      </c>
      <c r="O37" s="145"/>
    </row>
    <row r="38" spans="1:104" x14ac:dyDescent="0.2">
      <c r="A38" s="152"/>
      <c r="B38" s="153"/>
      <c r="C38" s="201" t="s">
        <v>104</v>
      </c>
      <c r="D38" s="202"/>
      <c r="E38" s="154">
        <v>0.51670000000000005</v>
      </c>
      <c r="F38" s="155"/>
      <c r="G38" s="156"/>
      <c r="M38" s="157" t="s">
        <v>104</v>
      </c>
      <c r="O38" s="145"/>
    </row>
    <row r="39" spans="1:104" x14ac:dyDescent="0.2">
      <c r="A39" s="146">
        <v>14</v>
      </c>
      <c r="B39" s="147" t="s">
        <v>105</v>
      </c>
      <c r="C39" s="148" t="s">
        <v>106</v>
      </c>
      <c r="D39" s="149" t="s">
        <v>97</v>
      </c>
      <c r="E39" s="150">
        <v>1</v>
      </c>
      <c r="F39" s="176">
        <v>0</v>
      </c>
      <c r="G39" s="151">
        <f>E39*F39</f>
        <v>0</v>
      </c>
      <c r="O39" s="145">
        <v>2</v>
      </c>
      <c r="AA39" s="118">
        <v>12</v>
      </c>
      <c r="AB39" s="118">
        <v>1</v>
      </c>
      <c r="AC39" s="118">
        <v>14</v>
      </c>
      <c r="AZ39" s="118">
        <v>1</v>
      </c>
      <c r="BA39" s="118">
        <f>IF(AZ39=1,G39,0)</f>
        <v>0</v>
      </c>
      <c r="BB39" s="118">
        <f>IF(AZ39=2,G39,0)</f>
        <v>0</v>
      </c>
      <c r="BC39" s="118">
        <f>IF(AZ39=3,G39,0)</f>
        <v>0</v>
      </c>
      <c r="BD39" s="118">
        <f>IF(AZ39=4,G39,0)</f>
        <v>0</v>
      </c>
      <c r="BE39" s="118">
        <f>IF(AZ39=5,G39,0)</f>
        <v>0</v>
      </c>
      <c r="CZ39" s="118">
        <v>6.4000000000000001E-2</v>
      </c>
    </row>
    <row r="40" spans="1:104" x14ac:dyDescent="0.2">
      <c r="A40" s="152"/>
      <c r="B40" s="153"/>
      <c r="C40" s="201">
        <v>1</v>
      </c>
      <c r="D40" s="202"/>
      <c r="E40" s="154">
        <v>1</v>
      </c>
      <c r="F40" s="155"/>
      <c r="G40" s="156"/>
      <c r="I40" s="177"/>
      <c r="J40" s="177"/>
      <c r="M40" s="157">
        <v>1</v>
      </c>
      <c r="O40" s="145"/>
    </row>
    <row r="41" spans="1:104" x14ac:dyDescent="0.2">
      <c r="A41" s="146">
        <v>15</v>
      </c>
      <c r="B41" s="147" t="s">
        <v>107</v>
      </c>
      <c r="C41" s="148" t="s">
        <v>108</v>
      </c>
      <c r="D41" s="149" t="s">
        <v>97</v>
      </c>
      <c r="E41" s="150">
        <v>1</v>
      </c>
      <c r="F41" s="176">
        <v>0</v>
      </c>
      <c r="G41" s="151">
        <f>E41*F41</f>
        <v>0</v>
      </c>
      <c r="O41" s="145">
        <v>2</v>
      </c>
      <c r="AA41" s="118">
        <v>12</v>
      </c>
      <c r="AB41" s="118">
        <v>1</v>
      </c>
      <c r="AC41" s="118">
        <v>15</v>
      </c>
      <c r="AZ41" s="118">
        <v>1</v>
      </c>
      <c r="BA41" s="118">
        <f>IF(AZ41=1,G41,0)</f>
        <v>0</v>
      </c>
      <c r="BB41" s="118">
        <f>IF(AZ41=2,G41,0)</f>
        <v>0</v>
      </c>
      <c r="BC41" s="118">
        <f>IF(AZ41=3,G41,0)</f>
        <v>0</v>
      </c>
      <c r="BD41" s="118">
        <f>IF(AZ41=4,G41,0)</f>
        <v>0</v>
      </c>
      <c r="BE41" s="118">
        <f>IF(AZ41=5,G41,0)</f>
        <v>0</v>
      </c>
      <c r="CZ41" s="118">
        <v>6.4000000000000001E-2</v>
      </c>
    </row>
    <row r="42" spans="1:104" x14ac:dyDescent="0.2">
      <c r="A42" s="152"/>
      <c r="B42" s="153"/>
      <c r="C42" s="201">
        <v>1</v>
      </c>
      <c r="D42" s="202"/>
      <c r="E42" s="154">
        <v>1</v>
      </c>
      <c r="F42" s="155"/>
      <c r="G42" s="156"/>
      <c r="M42" s="157">
        <v>1</v>
      </c>
      <c r="O42" s="145"/>
    </row>
    <row r="43" spans="1:104" x14ac:dyDescent="0.2">
      <c r="A43" s="146">
        <v>16</v>
      </c>
      <c r="B43" s="147" t="s">
        <v>109</v>
      </c>
      <c r="C43" s="148" t="s">
        <v>110</v>
      </c>
      <c r="D43" s="149" t="s">
        <v>97</v>
      </c>
      <c r="E43" s="150">
        <v>2</v>
      </c>
      <c r="F43" s="176">
        <v>0</v>
      </c>
      <c r="G43" s="151">
        <f>E43*F43</f>
        <v>0</v>
      </c>
      <c r="O43" s="145">
        <v>2</v>
      </c>
      <c r="AA43" s="118">
        <v>12</v>
      </c>
      <c r="AB43" s="118">
        <v>1</v>
      </c>
      <c r="AC43" s="118">
        <v>16</v>
      </c>
      <c r="AZ43" s="118">
        <v>1</v>
      </c>
      <c r="BA43" s="118">
        <f>IF(AZ43=1,G43,0)</f>
        <v>0</v>
      </c>
      <c r="BB43" s="118">
        <f>IF(AZ43=2,G43,0)</f>
        <v>0</v>
      </c>
      <c r="BC43" s="118">
        <f>IF(AZ43=3,G43,0)</f>
        <v>0</v>
      </c>
      <c r="BD43" s="118">
        <f>IF(AZ43=4,G43,0)</f>
        <v>0</v>
      </c>
      <c r="BE43" s="118">
        <f>IF(AZ43=5,G43,0)</f>
        <v>0</v>
      </c>
      <c r="CZ43" s="118">
        <v>0.06</v>
      </c>
    </row>
    <row r="44" spans="1:104" x14ac:dyDescent="0.2">
      <c r="A44" s="152"/>
      <c r="B44" s="153"/>
      <c r="C44" s="198" t="s">
        <v>111</v>
      </c>
      <c r="D44" s="199"/>
      <c r="E44" s="199"/>
      <c r="F44" s="199"/>
      <c r="G44" s="200"/>
      <c r="O44" s="145">
        <v>3</v>
      </c>
    </row>
    <row r="45" spans="1:104" x14ac:dyDescent="0.2">
      <c r="A45" s="152"/>
      <c r="B45" s="153"/>
      <c r="C45" s="201" t="s">
        <v>112</v>
      </c>
      <c r="D45" s="202"/>
      <c r="E45" s="154">
        <v>1.9897</v>
      </c>
      <c r="F45" s="155"/>
      <c r="G45" s="156"/>
      <c r="M45" s="157" t="s">
        <v>112</v>
      </c>
      <c r="O45" s="145"/>
    </row>
    <row r="46" spans="1:104" x14ac:dyDescent="0.2">
      <c r="A46" s="152"/>
      <c r="B46" s="153"/>
      <c r="C46" s="201" t="s">
        <v>113</v>
      </c>
      <c r="D46" s="202"/>
      <c r="E46" s="154">
        <v>1.03E-2</v>
      </c>
      <c r="F46" s="155"/>
      <c r="G46" s="156"/>
      <c r="M46" s="157" t="s">
        <v>113</v>
      </c>
      <c r="O46" s="145"/>
    </row>
    <row r="47" spans="1:104" x14ac:dyDescent="0.2">
      <c r="A47" s="146">
        <v>17</v>
      </c>
      <c r="B47" s="147" t="s">
        <v>114</v>
      </c>
      <c r="C47" s="148" t="s">
        <v>115</v>
      </c>
      <c r="D47" s="149" t="s">
        <v>97</v>
      </c>
      <c r="E47" s="150">
        <v>127</v>
      </c>
      <c r="F47" s="176">
        <v>0</v>
      </c>
      <c r="G47" s="151">
        <f>E47*F47</f>
        <v>0</v>
      </c>
      <c r="O47" s="145">
        <v>2</v>
      </c>
      <c r="AA47" s="118">
        <v>12</v>
      </c>
      <c r="AB47" s="118">
        <v>1</v>
      </c>
      <c r="AC47" s="118">
        <v>17</v>
      </c>
      <c r="AZ47" s="118">
        <v>1</v>
      </c>
      <c r="BA47" s="118">
        <f>IF(AZ47=1,G47,0)</f>
        <v>0</v>
      </c>
      <c r="BB47" s="118">
        <f>IF(AZ47=2,G47,0)</f>
        <v>0</v>
      </c>
      <c r="BC47" s="118">
        <f>IF(AZ47=3,G47,0)</f>
        <v>0</v>
      </c>
      <c r="BD47" s="118">
        <f>IF(AZ47=4,G47,0)</f>
        <v>0</v>
      </c>
      <c r="BE47" s="118">
        <f>IF(AZ47=5,G47,0)</f>
        <v>0</v>
      </c>
      <c r="CZ47" s="118">
        <v>1.4E-2</v>
      </c>
    </row>
    <row r="48" spans="1:104" x14ac:dyDescent="0.2">
      <c r="A48" s="152"/>
      <c r="B48" s="153"/>
      <c r="C48" s="198" t="s">
        <v>116</v>
      </c>
      <c r="D48" s="199"/>
      <c r="E48" s="199"/>
      <c r="F48" s="199"/>
      <c r="G48" s="200"/>
      <c r="O48" s="145">
        <v>3</v>
      </c>
    </row>
    <row r="49" spans="1:104" x14ac:dyDescent="0.2">
      <c r="A49" s="152"/>
      <c r="B49" s="153"/>
      <c r="C49" s="198"/>
      <c r="D49" s="199"/>
      <c r="E49" s="199"/>
      <c r="F49" s="199"/>
      <c r="G49" s="200"/>
      <c r="O49" s="145">
        <v>3</v>
      </c>
    </row>
    <row r="50" spans="1:104" x14ac:dyDescent="0.2">
      <c r="A50" s="152"/>
      <c r="B50" s="153"/>
      <c r="C50" s="201" t="s">
        <v>117</v>
      </c>
      <c r="D50" s="202"/>
      <c r="E50" s="154">
        <v>125.02</v>
      </c>
      <c r="F50" s="155"/>
      <c r="G50" s="156"/>
      <c r="M50" s="157" t="s">
        <v>117</v>
      </c>
      <c r="O50" s="145"/>
    </row>
    <row r="51" spans="1:104" x14ac:dyDescent="0.2">
      <c r="A51" s="152"/>
      <c r="B51" s="153"/>
      <c r="C51" s="203">
        <v>12502</v>
      </c>
      <c r="D51" s="202"/>
      <c r="E51" s="154">
        <v>1.2502</v>
      </c>
      <c r="F51" s="155"/>
      <c r="G51" s="156"/>
      <c r="M51" s="175">
        <v>12502</v>
      </c>
      <c r="O51" s="145"/>
    </row>
    <row r="52" spans="1:104" x14ac:dyDescent="0.2">
      <c r="A52" s="152"/>
      <c r="B52" s="153"/>
      <c r="C52" s="201" t="s">
        <v>118</v>
      </c>
      <c r="D52" s="202"/>
      <c r="E52" s="154">
        <v>0.7298</v>
      </c>
      <c r="F52" s="155"/>
      <c r="G52" s="156"/>
      <c r="M52" s="157" t="s">
        <v>118</v>
      </c>
      <c r="O52" s="145"/>
    </row>
    <row r="53" spans="1:104" x14ac:dyDescent="0.2">
      <c r="A53" s="158"/>
      <c r="B53" s="159" t="s">
        <v>68</v>
      </c>
      <c r="C53" s="160" t="str">
        <f>CONCATENATE(B25," ",C25)</f>
        <v>91 Doplňující práce na komunikaci</v>
      </c>
      <c r="D53" s="158"/>
      <c r="E53" s="161"/>
      <c r="F53" s="161"/>
      <c r="G53" s="178">
        <f>SUM(G25:G52)</f>
        <v>0</v>
      </c>
      <c r="O53" s="145">
        <v>4</v>
      </c>
      <c r="BA53" s="163">
        <f>SUM(BA25:BA52)</f>
        <v>0</v>
      </c>
      <c r="BB53" s="163">
        <f>SUM(BB25:BB52)</f>
        <v>0</v>
      </c>
      <c r="BC53" s="163">
        <f>SUM(BC25:BC52)</f>
        <v>0</v>
      </c>
      <c r="BD53" s="163">
        <f>SUM(BD25:BD52)</f>
        <v>0</v>
      </c>
      <c r="BE53" s="163">
        <f>SUM(BE25:BE52)</f>
        <v>0</v>
      </c>
    </row>
    <row r="54" spans="1:104" x14ac:dyDescent="0.2">
      <c r="A54" s="138" t="s">
        <v>65</v>
      </c>
      <c r="B54" s="139" t="s">
        <v>119</v>
      </c>
      <c r="C54" s="140" t="s">
        <v>120</v>
      </c>
      <c r="D54" s="141"/>
      <c r="E54" s="142"/>
      <c r="F54" s="142"/>
      <c r="G54" s="143"/>
      <c r="H54" s="144"/>
      <c r="I54" s="144"/>
      <c r="O54" s="145">
        <v>1</v>
      </c>
    </row>
    <row r="55" spans="1:104" x14ac:dyDescent="0.2">
      <c r="A55" s="146">
        <v>18</v>
      </c>
      <c r="B55" s="147" t="s">
        <v>121</v>
      </c>
      <c r="C55" s="148" t="s">
        <v>122</v>
      </c>
      <c r="D55" s="149" t="s">
        <v>123</v>
      </c>
      <c r="E55" s="150">
        <v>17.618600000000001</v>
      </c>
      <c r="F55" s="176"/>
      <c r="G55" s="151">
        <f>E55*F55</f>
        <v>0</v>
      </c>
      <c r="O55" s="145">
        <v>2</v>
      </c>
      <c r="AA55" s="118">
        <v>12</v>
      </c>
      <c r="AB55" s="118">
        <v>0</v>
      </c>
      <c r="AC55" s="118">
        <v>18</v>
      </c>
      <c r="AZ55" s="118">
        <v>1</v>
      </c>
      <c r="BA55" s="118">
        <f>IF(AZ55=1,G55,0)</f>
        <v>0</v>
      </c>
      <c r="BB55" s="118">
        <f>IF(AZ55=2,G55,0)</f>
        <v>0</v>
      </c>
      <c r="BC55" s="118">
        <f>IF(AZ55=3,G55,0)</f>
        <v>0</v>
      </c>
      <c r="BD55" s="118">
        <f>IF(AZ55=4,G55,0)</f>
        <v>0</v>
      </c>
      <c r="BE55" s="118">
        <f>IF(AZ55=5,G55,0)</f>
        <v>0</v>
      </c>
      <c r="CZ55" s="118">
        <v>0</v>
      </c>
    </row>
    <row r="56" spans="1:104" x14ac:dyDescent="0.2">
      <c r="A56" s="152"/>
      <c r="B56" s="153"/>
      <c r="C56" s="203">
        <v>1761861</v>
      </c>
      <c r="D56" s="202"/>
      <c r="E56" s="154">
        <v>17.618600000000001</v>
      </c>
      <c r="F56" s="155"/>
      <c r="G56" s="156"/>
      <c r="M56" s="175">
        <v>1761861</v>
      </c>
      <c r="O56" s="145"/>
    </row>
    <row r="57" spans="1:104" x14ac:dyDescent="0.2">
      <c r="A57" s="158"/>
      <c r="B57" s="159" t="s">
        <v>68</v>
      </c>
      <c r="C57" s="160" t="str">
        <f>CONCATENATE(B54," ",C54)</f>
        <v>99 Staveništní přesun hmot</v>
      </c>
      <c r="D57" s="158"/>
      <c r="E57" s="161"/>
      <c r="F57" s="161"/>
      <c r="G57" s="178">
        <f>SUM(G54:G56)</f>
        <v>0</v>
      </c>
      <c r="O57" s="145">
        <v>4</v>
      </c>
      <c r="BA57" s="163">
        <f>SUM(BA54:BA56)</f>
        <v>0</v>
      </c>
      <c r="BB57" s="163">
        <f>SUM(BB54:BB56)</f>
        <v>0</v>
      </c>
      <c r="BC57" s="163">
        <f>SUM(BC54:BC56)</f>
        <v>0</v>
      </c>
      <c r="BD57" s="163">
        <f>SUM(BD54:BD56)</f>
        <v>0</v>
      </c>
      <c r="BE57" s="163">
        <f>SUM(BE54:BE56)</f>
        <v>0</v>
      </c>
    </row>
    <row r="58" spans="1:104" x14ac:dyDescent="0.2">
      <c r="A58" s="138" t="s">
        <v>65</v>
      </c>
      <c r="B58" s="139" t="s">
        <v>124</v>
      </c>
      <c r="C58" s="140" t="s">
        <v>125</v>
      </c>
      <c r="D58" s="141" t="s">
        <v>127</v>
      </c>
      <c r="E58" s="142" t="s">
        <v>127</v>
      </c>
      <c r="F58" s="142" t="s">
        <v>127</v>
      </c>
      <c r="G58" s="143" t="s">
        <v>127</v>
      </c>
      <c r="H58" s="144"/>
      <c r="I58" s="144"/>
      <c r="O58" s="145">
        <v>1</v>
      </c>
    </row>
    <row r="59" spans="1:104" x14ac:dyDescent="0.2">
      <c r="A59" s="158"/>
      <c r="B59" s="159" t="s">
        <v>68</v>
      </c>
      <c r="C59" s="160" t="str">
        <f>CONCATENATE(B58," ",C58)</f>
        <v>M46 Zemní práce při montážích</v>
      </c>
      <c r="D59" s="158" t="s">
        <v>127</v>
      </c>
      <c r="E59" s="161" t="s">
        <v>127</v>
      </c>
      <c r="F59" s="161" t="s">
        <v>127</v>
      </c>
      <c r="G59" s="162" t="s">
        <v>127</v>
      </c>
      <c r="O59" s="145">
        <v>4</v>
      </c>
      <c r="BA59" s="163">
        <f>SUM(BA58:BA58)</f>
        <v>0</v>
      </c>
      <c r="BB59" s="163">
        <f>SUM(BB58:BB58)</f>
        <v>0</v>
      </c>
      <c r="BC59" s="163">
        <f>SUM(BC58:BC58)</f>
        <v>0</v>
      </c>
      <c r="BD59" s="163">
        <f>SUM(BD58:BD58)</f>
        <v>0</v>
      </c>
      <c r="BE59" s="163">
        <f>SUM(BE58:BE58)</f>
        <v>0</v>
      </c>
    </row>
    <row r="60" spans="1:104" x14ac:dyDescent="0.2">
      <c r="A60" s="119"/>
      <c r="B60" s="119"/>
      <c r="C60" s="119"/>
      <c r="D60" s="119"/>
      <c r="E60" s="119"/>
      <c r="F60" s="119"/>
      <c r="G60" s="119"/>
    </row>
    <row r="61" spans="1:104" x14ac:dyDescent="0.2">
      <c r="E61" s="118"/>
    </row>
    <row r="62" spans="1:104" x14ac:dyDescent="0.2">
      <c r="E62" s="118"/>
    </row>
    <row r="63" spans="1:104" x14ac:dyDescent="0.2">
      <c r="E63" s="118"/>
    </row>
    <row r="64" spans="1:104" x14ac:dyDescent="0.2">
      <c r="E64" s="118"/>
    </row>
    <row r="65" spans="5:5" x14ac:dyDescent="0.2">
      <c r="E65" s="118"/>
    </row>
    <row r="66" spans="5:5" x14ac:dyDescent="0.2">
      <c r="E66" s="118"/>
    </row>
    <row r="67" spans="5:5" x14ac:dyDescent="0.2">
      <c r="E67" s="118"/>
    </row>
    <row r="68" spans="5:5" x14ac:dyDescent="0.2">
      <c r="E68" s="118"/>
    </row>
    <row r="69" spans="5:5" x14ac:dyDescent="0.2">
      <c r="E69" s="118"/>
    </row>
    <row r="70" spans="5:5" x14ac:dyDescent="0.2">
      <c r="E70" s="118"/>
    </row>
    <row r="71" spans="5:5" x14ac:dyDescent="0.2">
      <c r="E71" s="118"/>
    </row>
    <row r="72" spans="5:5" x14ac:dyDescent="0.2">
      <c r="E72" s="118"/>
    </row>
    <row r="73" spans="5:5" x14ac:dyDescent="0.2">
      <c r="E73" s="118"/>
    </row>
    <row r="74" spans="5:5" x14ac:dyDescent="0.2">
      <c r="E74" s="118"/>
    </row>
    <row r="75" spans="5:5" x14ac:dyDescent="0.2">
      <c r="E75" s="118"/>
    </row>
    <row r="76" spans="5:5" x14ac:dyDescent="0.2">
      <c r="E76" s="118"/>
    </row>
    <row r="77" spans="5:5" x14ac:dyDescent="0.2">
      <c r="E77" s="118"/>
    </row>
    <row r="78" spans="5:5" x14ac:dyDescent="0.2">
      <c r="E78" s="118"/>
    </row>
    <row r="79" spans="5:5" x14ac:dyDescent="0.2">
      <c r="E79" s="118"/>
    </row>
    <row r="80" spans="5:5" x14ac:dyDescent="0.2">
      <c r="E80" s="118"/>
    </row>
    <row r="81" spans="1:7" x14ac:dyDescent="0.2">
      <c r="E81" s="118"/>
    </row>
    <row r="82" spans="1:7" x14ac:dyDescent="0.2">
      <c r="E82" s="118"/>
    </row>
    <row r="83" spans="1:7" x14ac:dyDescent="0.2">
      <c r="A83" s="164"/>
      <c r="B83" s="164"/>
      <c r="C83" s="164"/>
      <c r="D83" s="164"/>
      <c r="E83" s="164"/>
      <c r="F83" s="164"/>
      <c r="G83" s="164"/>
    </row>
    <row r="84" spans="1:7" x14ac:dyDescent="0.2">
      <c r="A84" s="164"/>
      <c r="B84" s="164"/>
      <c r="C84" s="164"/>
      <c r="D84" s="164"/>
      <c r="E84" s="164"/>
      <c r="F84" s="164"/>
      <c r="G84" s="164"/>
    </row>
    <row r="85" spans="1:7" x14ac:dyDescent="0.2">
      <c r="A85" s="164"/>
      <c r="B85" s="164"/>
      <c r="C85" s="164"/>
      <c r="D85" s="164"/>
      <c r="E85" s="164"/>
      <c r="F85" s="164"/>
      <c r="G85" s="164"/>
    </row>
    <row r="86" spans="1:7" x14ac:dyDescent="0.2">
      <c r="A86" s="164"/>
      <c r="B86" s="164"/>
      <c r="C86" s="164"/>
      <c r="D86" s="164"/>
      <c r="E86" s="164"/>
      <c r="F86" s="164"/>
      <c r="G86" s="164"/>
    </row>
    <row r="87" spans="1:7" x14ac:dyDescent="0.2">
      <c r="E87" s="118"/>
    </row>
    <row r="88" spans="1:7" x14ac:dyDescent="0.2">
      <c r="E88" s="118"/>
    </row>
    <row r="89" spans="1:7" x14ac:dyDescent="0.2">
      <c r="E89" s="118"/>
    </row>
    <row r="90" spans="1:7" x14ac:dyDescent="0.2">
      <c r="E90" s="118"/>
    </row>
    <row r="91" spans="1:7" x14ac:dyDescent="0.2">
      <c r="E91" s="118"/>
    </row>
    <row r="92" spans="1:7" x14ac:dyDescent="0.2">
      <c r="E92" s="118"/>
    </row>
    <row r="93" spans="1:7" x14ac:dyDescent="0.2">
      <c r="E93" s="118"/>
    </row>
    <row r="94" spans="1:7" x14ac:dyDescent="0.2">
      <c r="E94" s="118"/>
    </row>
    <row r="95" spans="1:7" x14ac:dyDescent="0.2">
      <c r="E95" s="118"/>
    </row>
    <row r="96" spans="1:7" x14ac:dyDescent="0.2">
      <c r="E96" s="118"/>
    </row>
    <row r="97" spans="5:5" x14ac:dyDescent="0.2">
      <c r="E97" s="118"/>
    </row>
    <row r="98" spans="5:5" x14ac:dyDescent="0.2">
      <c r="E98" s="118"/>
    </row>
    <row r="99" spans="5:5" x14ac:dyDescent="0.2">
      <c r="E99" s="118"/>
    </row>
    <row r="100" spans="5:5" x14ac:dyDescent="0.2">
      <c r="E100" s="118"/>
    </row>
    <row r="101" spans="5:5" x14ac:dyDescent="0.2">
      <c r="E101" s="118"/>
    </row>
    <row r="102" spans="5:5" x14ac:dyDescent="0.2">
      <c r="E102" s="118"/>
    </row>
    <row r="103" spans="5:5" x14ac:dyDescent="0.2">
      <c r="E103" s="118"/>
    </row>
    <row r="104" spans="5:5" x14ac:dyDescent="0.2">
      <c r="E104" s="118"/>
    </row>
    <row r="105" spans="5:5" x14ac:dyDescent="0.2">
      <c r="E105" s="118"/>
    </row>
    <row r="106" spans="5:5" x14ac:dyDescent="0.2">
      <c r="E106" s="118"/>
    </row>
    <row r="107" spans="5:5" x14ac:dyDescent="0.2">
      <c r="E107" s="118"/>
    </row>
    <row r="108" spans="5:5" x14ac:dyDescent="0.2">
      <c r="E108" s="118"/>
    </row>
    <row r="109" spans="5:5" x14ac:dyDescent="0.2">
      <c r="E109" s="118"/>
    </row>
    <row r="110" spans="5:5" x14ac:dyDescent="0.2">
      <c r="E110" s="118"/>
    </row>
    <row r="111" spans="5:5" x14ac:dyDescent="0.2">
      <c r="E111" s="118"/>
    </row>
    <row r="112" spans="5:5" x14ac:dyDescent="0.2">
      <c r="E112" s="118"/>
    </row>
    <row r="113" spans="1:7" x14ac:dyDescent="0.2">
      <c r="E113" s="118"/>
    </row>
    <row r="114" spans="1:7" x14ac:dyDescent="0.2">
      <c r="E114" s="118"/>
    </row>
    <row r="115" spans="1:7" x14ac:dyDescent="0.2">
      <c r="E115" s="118"/>
    </row>
    <row r="116" spans="1:7" x14ac:dyDescent="0.2">
      <c r="E116" s="118"/>
    </row>
    <row r="117" spans="1:7" x14ac:dyDescent="0.2">
      <c r="E117" s="118"/>
    </row>
    <row r="118" spans="1:7" x14ac:dyDescent="0.2">
      <c r="A118" s="165"/>
      <c r="B118" s="165"/>
    </row>
    <row r="119" spans="1:7" x14ac:dyDescent="0.2">
      <c r="A119" s="164"/>
      <c r="B119" s="164"/>
      <c r="C119" s="167"/>
      <c r="D119" s="167"/>
      <c r="E119" s="168"/>
      <c r="F119" s="167"/>
      <c r="G119" s="169"/>
    </row>
    <row r="120" spans="1:7" x14ac:dyDescent="0.2">
      <c r="A120" s="170"/>
      <c r="B120" s="170"/>
      <c r="C120" s="164"/>
      <c r="D120" s="164"/>
      <c r="E120" s="171"/>
      <c r="F120" s="164"/>
      <c r="G120" s="164"/>
    </row>
    <row r="121" spans="1:7" x14ac:dyDescent="0.2">
      <c r="A121" s="164"/>
      <c r="B121" s="164"/>
      <c r="C121" s="164"/>
      <c r="D121" s="164"/>
      <c r="E121" s="171"/>
      <c r="F121" s="164"/>
      <c r="G121" s="164"/>
    </row>
    <row r="122" spans="1:7" x14ac:dyDescent="0.2">
      <c r="A122" s="164"/>
      <c r="B122" s="164"/>
      <c r="C122" s="164"/>
      <c r="D122" s="164"/>
      <c r="E122" s="171"/>
      <c r="F122" s="164"/>
      <c r="G122" s="164"/>
    </row>
    <row r="123" spans="1:7" x14ac:dyDescent="0.2">
      <c r="A123" s="164"/>
      <c r="B123" s="164"/>
      <c r="C123" s="164"/>
      <c r="D123" s="164"/>
      <c r="E123" s="171"/>
      <c r="F123" s="164"/>
      <c r="G123" s="164"/>
    </row>
    <row r="124" spans="1:7" x14ac:dyDescent="0.2">
      <c r="A124" s="164"/>
      <c r="B124" s="164"/>
      <c r="C124" s="164"/>
      <c r="D124" s="164"/>
      <c r="E124" s="171"/>
      <c r="F124" s="164"/>
      <c r="G124" s="164"/>
    </row>
    <row r="125" spans="1:7" x14ac:dyDescent="0.2">
      <c r="A125" s="164"/>
      <c r="B125" s="164"/>
      <c r="C125" s="164"/>
      <c r="D125" s="164"/>
      <c r="E125" s="171"/>
      <c r="F125" s="164"/>
      <c r="G125" s="164"/>
    </row>
    <row r="126" spans="1:7" x14ac:dyDescent="0.2">
      <c r="A126" s="164"/>
      <c r="B126" s="164"/>
      <c r="C126" s="164"/>
      <c r="D126" s="164"/>
      <c r="E126" s="171"/>
      <c r="F126" s="164"/>
      <c r="G126" s="164"/>
    </row>
    <row r="127" spans="1:7" x14ac:dyDescent="0.2">
      <c r="A127" s="164"/>
      <c r="B127" s="164"/>
      <c r="C127" s="164"/>
      <c r="D127" s="164"/>
      <c r="E127" s="171"/>
      <c r="F127" s="164"/>
      <c r="G127" s="164"/>
    </row>
    <row r="128" spans="1:7" x14ac:dyDescent="0.2">
      <c r="A128" s="164"/>
      <c r="B128" s="164"/>
      <c r="C128" s="164"/>
      <c r="D128" s="164"/>
      <c r="E128" s="171"/>
      <c r="F128" s="164"/>
      <c r="G128" s="164"/>
    </row>
    <row r="129" spans="1:7" x14ac:dyDescent="0.2">
      <c r="A129" s="164"/>
      <c r="B129" s="164"/>
      <c r="C129" s="164"/>
      <c r="D129" s="164"/>
      <c r="E129" s="171"/>
      <c r="F129" s="164"/>
      <c r="G129" s="164"/>
    </row>
    <row r="130" spans="1:7" x14ac:dyDescent="0.2">
      <c r="A130" s="164"/>
      <c r="B130" s="164"/>
      <c r="C130" s="164"/>
      <c r="D130" s="164"/>
      <c r="E130" s="171"/>
      <c r="F130" s="164"/>
      <c r="G130" s="164"/>
    </row>
    <row r="131" spans="1:7" x14ac:dyDescent="0.2">
      <c r="A131" s="164"/>
      <c r="B131" s="164"/>
      <c r="C131" s="164"/>
      <c r="D131" s="164"/>
      <c r="E131" s="171"/>
      <c r="F131" s="164"/>
      <c r="G131" s="164"/>
    </row>
    <row r="132" spans="1:7" x14ac:dyDescent="0.2">
      <c r="A132" s="164"/>
      <c r="B132" s="164"/>
      <c r="C132" s="164"/>
      <c r="D132" s="164"/>
      <c r="E132" s="171"/>
      <c r="F132" s="164"/>
      <c r="G132" s="164"/>
    </row>
  </sheetData>
  <sheetProtection password="EA73" sheet="1" objects="1" scenarios="1"/>
  <protectedRanges>
    <protectedRange sqref="J50 F55 F47 J50 F43 F41 F39 F34 F29 F26 F19 F14 F10" name="Oblast1"/>
  </protectedRanges>
  <mergeCells count="36">
    <mergeCell ref="C11:G11"/>
    <mergeCell ref="A1:G1"/>
    <mergeCell ref="A3:B3"/>
    <mergeCell ref="A4:B4"/>
    <mergeCell ref="E4:G4"/>
    <mergeCell ref="C28:D28"/>
    <mergeCell ref="C30:G30"/>
    <mergeCell ref="C31:G31"/>
    <mergeCell ref="C12:G12"/>
    <mergeCell ref="C13:D13"/>
    <mergeCell ref="C15:G15"/>
    <mergeCell ref="C16:G16"/>
    <mergeCell ref="C17:D17"/>
    <mergeCell ref="C18:D18"/>
    <mergeCell ref="C20:G20"/>
    <mergeCell ref="C21:G21"/>
    <mergeCell ref="C22:D22"/>
    <mergeCell ref="C23:D23"/>
    <mergeCell ref="C27:G27"/>
    <mergeCell ref="C48:G48"/>
    <mergeCell ref="C32:D32"/>
    <mergeCell ref="C33:D33"/>
    <mergeCell ref="C35:G35"/>
    <mergeCell ref="C36:G36"/>
    <mergeCell ref="C37:D37"/>
    <mergeCell ref="C38:D38"/>
    <mergeCell ref="C40:D40"/>
    <mergeCell ref="C42:D42"/>
    <mergeCell ref="C44:G44"/>
    <mergeCell ref="C45:D45"/>
    <mergeCell ref="C46:D46"/>
    <mergeCell ref="C49:G49"/>
    <mergeCell ref="C50:D50"/>
    <mergeCell ref="C51:D51"/>
    <mergeCell ref="C52:D52"/>
    <mergeCell ref="C56:D56"/>
  </mergeCells>
  <printOptions gridLinesSet="0"/>
  <pageMargins left="0.59055118110236227" right="0.39370078740157483" top="0.19685039370078741" bottom="0.19685039370078741" header="0" footer="0.19685039370078741"/>
  <pageSetup paperSize="9" scale="98" orientation="portrait" horizontalDpi="300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39</vt:i4>
      </vt:variant>
    </vt:vector>
  </HeadingPairs>
  <TitlesOfParts>
    <vt:vector size="42" baseType="lpstr">
      <vt:lpstr>Krycí list so102b</vt:lpstr>
      <vt:lpstr>Rekapitulace so102b</vt:lpstr>
      <vt:lpstr>Položky so102b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'Položky so102b'!Názvy_tisku</vt:lpstr>
      <vt:lpstr>'Rekapitulace so102b'!Názvy_tisku</vt:lpstr>
      <vt:lpstr>Objednatel</vt:lpstr>
      <vt:lpstr>'Krycí list so102b'!Oblast_tisku</vt:lpstr>
      <vt:lpstr>'Položky so102b'!Oblast_tisku</vt:lpstr>
      <vt:lpstr>'Rekapitulace so102b'!Oblast_tisku</vt:lpstr>
      <vt:lpstr>PocetMJ</vt:lpstr>
      <vt:lpstr>Poznamka</vt:lpstr>
      <vt:lpstr>Projektant</vt:lpstr>
      <vt:lpstr>PSV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VRNKc</vt:lpstr>
      <vt:lpstr>VRNnazev</vt:lpstr>
      <vt:lpstr>VRNproc</vt:lpstr>
      <vt:lpstr>VRNzakl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</dc:creator>
  <cp:lastModifiedBy>Štefl Miroslav</cp:lastModifiedBy>
  <cp:lastPrinted>2017-04-28T07:14:57Z</cp:lastPrinted>
  <dcterms:created xsi:type="dcterms:W3CDTF">2017-03-30T13:41:54Z</dcterms:created>
  <dcterms:modified xsi:type="dcterms:W3CDTF">2017-05-12T08:36:34Z</dcterms:modified>
</cp:coreProperties>
</file>